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26.08.2015" sheetId="1" r:id="rId1"/>
    <sheet name="Лист2" sheetId="2" r:id="rId2"/>
    <sheet name="Лист3" sheetId="3" r:id="rId3"/>
  </sheets>
  <definedNames>
    <definedName name="_xlnm._FilterDatabase" localSheetId="0" hidden="1">'26.08.2015'!$L$2:$Q$102</definedName>
    <definedName name="_xlnm.Print_Area" localSheetId="1">Лист2!$A$1:$H$32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  <c r="F3" i="2"/>
  <c r="G3" i="2" s="1"/>
  <c r="F7" i="2"/>
  <c r="G7" i="2" s="1"/>
  <c r="F11" i="2"/>
  <c r="G11" i="2" s="1"/>
  <c r="F15" i="2"/>
  <c r="G15" i="2" s="1"/>
  <c r="F19" i="2"/>
  <c r="G19" i="2" s="1"/>
  <c r="F23" i="2"/>
  <c r="G23" i="2" s="1"/>
  <c r="F27" i="2"/>
  <c r="G27" i="2" s="1"/>
  <c r="F31" i="2"/>
  <c r="G31" i="2" s="1"/>
  <c r="F35" i="2"/>
  <c r="F39" i="2"/>
  <c r="F43" i="2"/>
  <c r="F47" i="2"/>
  <c r="E3" i="2"/>
  <c r="E4" i="2"/>
  <c r="F4" i="2" s="1"/>
  <c r="G4" i="2" s="1"/>
  <c r="E5" i="2"/>
  <c r="F5" i="2" s="1"/>
  <c r="G5" i="2" s="1"/>
  <c r="E6" i="2"/>
  <c r="F6" i="2" s="1"/>
  <c r="G6" i="2" s="1"/>
  <c r="E7" i="2"/>
  <c r="E8" i="2"/>
  <c r="F8" i="2" s="1"/>
  <c r="G8" i="2" s="1"/>
  <c r="E9" i="2"/>
  <c r="F9" i="2" s="1"/>
  <c r="G9" i="2" s="1"/>
  <c r="E10" i="2"/>
  <c r="F10" i="2" s="1"/>
  <c r="G10" i="2" s="1"/>
  <c r="E11" i="2"/>
  <c r="E12" i="2"/>
  <c r="F12" i="2" s="1"/>
  <c r="G12" i="2" s="1"/>
  <c r="E13" i="2"/>
  <c r="F13" i="2" s="1"/>
  <c r="G13" i="2" s="1"/>
  <c r="E14" i="2"/>
  <c r="F14" i="2" s="1"/>
  <c r="G14" i="2" s="1"/>
  <c r="E15" i="2"/>
  <c r="E16" i="2"/>
  <c r="F16" i="2" s="1"/>
  <c r="G16" i="2" s="1"/>
  <c r="E17" i="2"/>
  <c r="F17" i="2" s="1"/>
  <c r="G17" i="2" s="1"/>
  <c r="E18" i="2"/>
  <c r="F18" i="2" s="1"/>
  <c r="G18" i="2" s="1"/>
  <c r="E19" i="2"/>
  <c r="E20" i="2"/>
  <c r="F20" i="2" s="1"/>
  <c r="G20" i="2" s="1"/>
  <c r="E21" i="2"/>
  <c r="F21" i="2" s="1"/>
  <c r="G21" i="2" s="1"/>
  <c r="E22" i="2"/>
  <c r="F22" i="2" s="1"/>
  <c r="G22" i="2" s="1"/>
  <c r="E23" i="2"/>
  <c r="E24" i="2"/>
  <c r="F24" i="2" s="1"/>
  <c r="G24" i="2" s="1"/>
  <c r="E25" i="2"/>
  <c r="F25" i="2" s="1"/>
  <c r="G25" i="2" s="1"/>
  <c r="E26" i="2"/>
  <c r="F26" i="2" s="1"/>
  <c r="G26" i="2" s="1"/>
  <c r="E27" i="2"/>
  <c r="E28" i="2"/>
  <c r="F28" i="2" s="1"/>
  <c r="G28" i="2" s="1"/>
  <c r="E29" i="2"/>
  <c r="F29" i="2" s="1"/>
  <c r="G29" i="2" s="1"/>
  <c r="E30" i="2"/>
  <c r="F30" i="2" s="1"/>
  <c r="G30" i="2" s="1"/>
  <c r="E31" i="2"/>
  <c r="E32" i="2"/>
  <c r="F32" i="2" s="1"/>
  <c r="G32" i="2" s="1"/>
  <c r="E33" i="2"/>
  <c r="F33" i="2" s="1"/>
  <c r="E34" i="2"/>
  <c r="F34" i="2" s="1"/>
  <c r="E35" i="2"/>
  <c r="E36" i="2"/>
  <c r="F36" i="2" s="1"/>
  <c r="E37" i="2"/>
  <c r="F37" i="2" s="1"/>
  <c r="E38" i="2"/>
  <c r="F38" i="2" s="1"/>
  <c r="E39" i="2"/>
  <c r="E40" i="2"/>
  <c r="F40" i="2" s="1"/>
  <c r="E41" i="2"/>
  <c r="F41" i="2" s="1"/>
  <c r="E42" i="2"/>
  <c r="F42" i="2" s="1"/>
  <c r="E43" i="2"/>
  <c r="E44" i="2"/>
  <c r="F44" i="2" s="1"/>
  <c r="E45" i="2"/>
  <c r="F45" i="2" s="1"/>
  <c r="E46" i="2"/>
  <c r="F46" i="2" s="1"/>
  <c r="E47" i="2"/>
  <c r="E2" i="2"/>
  <c r="F2" i="2" s="1"/>
  <c r="G2" i="2" s="1"/>
  <c r="D5" i="2"/>
  <c r="D25" i="2"/>
  <c r="D2" i="2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C4" i="2"/>
  <c r="D4" i="2" s="1"/>
  <c r="C3" i="2"/>
  <c r="D3" i="2" s="1"/>
  <c r="C2" i="2"/>
  <c r="O40" i="1"/>
  <c r="P40" i="1" s="1"/>
  <c r="Q40" i="1" s="1"/>
  <c r="O41" i="1"/>
  <c r="P41" i="1" s="1"/>
  <c r="Q41" i="1" s="1"/>
  <c r="O42" i="1"/>
  <c r="P42" i="1" s="1"/>
  <c r="Q42" i="1" s="1"/>
  <c r="O43" i="1"/>
  <c r="P43" i="1" s="1"/>
  <c r="Q43" i="1" s="1"/>
  <c r="O44" i="1"/>
  <c r="P44" i="1" s="1"/>
  <c r="Q44" i="1" s="1"/>
  <c r="O45" i="1"/>
  <c r="P45" i="1" s="1"/>
  <c r="Q45" i="1" s="1"/>
  <c r="O46" i="1"/>
  <c r="P46" i="1" s="1"/>
  <c r="Q46" i="1" s="1"/>
  <c r="O47" i="1"/>
  <c r="P47" i="1" s="1"/>
  <c r="Q47" i="1" s="1"/>
  <c r="O48" i="1"/>
  <c r="P48" i="1" s="1"/>
  <c r="Q48" i="1" s="1"/>
  <c r="O49" i="1"/>
  <c r="P49" i="1" s="1"/>
  <c r="Q49" i="1" s="1"/>
  <c r="O50" i="1"/>
  <c r="P50" i="1" s="1"/>
  <c r="Q50" i="1" s="1"/>
  <c r="O51" i="1"/>
  <c r="P51" i="1" s="1"/>
  <c r="Q51" i="1" s="1"/>
  <c r="O52" i="1"/>
  <c r="P52" i="1" s="1"/>
  <c r="Q52" i="1" s="1"/>
  <c r="O53" i="1"/>
  <c r="P53" i="1" s="1"/>
  <c r="Q53" i="1" s="1"/>
  <c r="O54" i="1"/>
  <c r="P54" i="1" s="1"/>
  <c r="Q54" i="1" s="1"/>
  <c r="O55" i="1"/>
  <c r="P55" i="1" s="1"/>
  <c r="Q55" i="1" s="1"/>
  <c r="O56" i="1"/>
  <c r="P56" i="1" s="1"/>
  <c r="Q56" i="1" s="1"/>
  <c r="O57" i="1"/>
  <c r="P57" i="1" s="1"/>
  <c r="Q57" i="1" s="1"/>
  <c r="O58" i="1"/>
  <c r="P58" i="1" s="1"/>
  <c r="Q58" i="1" s="1"/>
  <c r="O59" i="1"/>
  <c r="P59" i="1" s="1"/>
  <c r="Q59" i="1" s="1"/>
  <c r="O60" i="1"/>
  <c r="P60" i="1" s="1"/>
  <c r="Q60" i="1" s="1"/>
  <c r="O61" i="1"/>
  <c r="O62" i="1"/>
  <c r="P62" i="1" s="1"/>
  <c r="Q62" i="1" s="1"/>
  <c r="O63" i="1"/>
  <c r="P63" i="1" s="1"/>
  <c r="Q63" i="1" s="1"/>
  <c r="O64" i="1"/>
  <c r="P64" i="1" s="1"/>
  <c r="Q64" i="1" s="1"/>
  <c r="O65" i="1"/>
  <c r="P65" i="1" s="1"/>
  <c r="Q65" i="1" s="1"/>
  <c r="O66" i="1"/>
  <c r="P66" i="1" s="1"/>
  <c r="Q66" i="1" s="1"/>
  <c r="O67" i="1"/>
  <c r="P67" i="1" s="1"/>
  <c r="Q67" i="1" s="1"/>
  <c r="O68" i="1"/>
  <c r="P68" i="1" s="1"/>
  <c r="Q68" i="1" s="1"/>
  <c r="O69" i="1"/>
  <c r="P69" i="1" s="1"/>
  <c r="Q69" i="1" s="1"/>
  <c r="O70" i="1"/>
  <c r="P70" i="1" s="1"/>
  <c r="Q70" i="1" s="1"/>
  <c r="O71" i="1"/>
  <c r="P71" i="1" s="1"/>
  <c r="Q71" i="1" s="1"/>
  <c r="O72" i="1"/>
  <c r="P72" i="1" s="1"/>
  <c r="Q72" i="1" s="1"/>
  <c r="O73" i="1"/>
  <c r="P73" i="1" s="1"/>
  <c r="Q73" i="1" s="1"/>
  <c r="O74" i="1"/>
  <c r="P74" i="1" s="1"/>
  <c r="Q74" i="1" s="1"/>
  <c r="O75" i="1"/>
  <c r="P75" i="1" s="1"/>
  <c r="Q75" i="1" s="1"/>
  <c r="O76" i="1"/>
  <c r="P76" i="1" s="1"/>
  <c r="Q76" i="1" s="1"/>
  <c r="O77" i="1"/>
  <c r="P77" i="1" s="1"/>
  <c r="Q77" i="1" s="1"/>
  <c r="O78" i="1"/>
  <c r="P78" i="1" s="1"/>
  <c r="Q78" i="1" s="1"/>
  <c r="O79" i="1"/>
  <c r="P79" i="1" s="1"/>
  <c r="Q79" i="1" s="1"/>
  <c r="O80" i="1"/>
  <c r="P80" i="1" s="1"/>
  <c r="Q80" i="1" s="1"/>
  <c r="O81" i="1"/>
  <c r="P81" i="1" s="1"/>
  <c r="Q81" i="1" s="1"/>
  <c r="O82" i="1"/>
  <c r="P82" i="1" s="1"/>
  <c r="Q82" i="1" s="1"/>
  <c r="O83" i="1"/>
  <c r="P83" i="1" s="1"/>
  <c r="Q83" i="1" s="1"/>
  <c r="O84" i="1"/>
  <c r="P84" i="1" s="1"/>
  <c r="Q84" i="1" s="1"/>
  <c r="O85" i="1"/>
  <c r="P85" i="1" s="1"/>
  <c r="Q85" i="1" s="1"/>
  <c r="O86" i="1"/>
  <c r="P86" i="1" s="1"/>
  <c r="Q86" i="1" s="1"/>
  <c r="O87" i="1"/>
  <c r="P87" i="1" s="1"/>
  <c r="Q87" i="1" s="1"/>
  <c r="O88" i="1"/>
  <c r="P88" i="1" s="1"/>
  <c r="Q88" i="1" s="1"/>
  <c r="O89" i="1"/>
  <c r="P89" i="1" s="1"/>
  <c r="Q89" i="1" s="1"/>
  <c r="O90" i="1"/>
  <c r="P90" i="1" s="1"/>
  <c r="Q90" i="1" s="1"/>
  <c r="O91" i="1"/>
  <c r="P91" i="1" s="1"/>
  <c r="Q91" i="1" s="1"/>
  <c r="O92" i="1"/>
  <c r="P92" i="1" s="1"/>
  <c r="Q92" i="1" s="1"/>
  <c r="O93" i="1"/>
  <c r="P93" i="1" s="1"/>
  <c r="Q93" i="1" s="1"/>
  <c r="O94" i="1"/>
  <c r="P94" i="1" s="1"/>
  <c r="Q94" i="1" s="1"/>
  <c r="O95" i="1"/>
  <c r="P95" i="1" s="1"/>
  <c r="Q95" i="1" s="1"/>
  <c r="O96" i="1"/>
  <c r="P96" i="1" s="1"/>
  <c r="Q96" i="1" s="1"/>
  <c r="O97" i="1"/>
  <c r="P97" i="1" s="1"/>
  <c r="Q97" i="1" s="1"/>
  <c r="O98" i="1"/>
  <c r="P98" i="1" s="1"/>
  <c r="Q98" i="1" s="1"/>
  <c r="O99" i="1"/>
  <c r="P99" i="1" s="1"/>
  <c r="Q99" i="1" s="1"/>
  <c r="O100" i="1"/>
  <c r="P100" i="1" s="1"/>
  <c r="Q100" i="1" s="1"/>
  <c r="O101" i="1"/>
  <c r="O102" i="1"/>
  <c r="O11" i="1"/>
  <c r="P11" i="1" s="1"/>
  <c r="Q11" i="1" s="1"/>
  <c r="O15" i="1"/>
  <c r="P15" i="1" s="1"/>
  <c r="Q15" i="1" s="1"/>
  <c r="O16" i="1"/>
  <c r="P16" i="1" s="1"/>
  <c r="Q16" i="1" s="1"/>
  <c r="O19" i="1"/>
  <c r="P19" i="1" s="1"/>
  <c r="Q19" i="1" s="1"/>
  <c r="H48" i="1"/>
  <c r="I48" i="1" s="1"/>
  <c r="H47" i="1"/>
  <c r="I47" i="1" s="1"/>
  <c r="H46" i="1"/>
  <c r="I46" i="1" s="1"/>
  <c r="H45" i="1"/>
  <c r="I45" i="1" s="1"/>
  <c r="H44" i="1"/>
  <c r="I44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17" i="1"/>
  <c r="I17" i="1" s="1"/>
  <c r="O5" i="1"/>
  <c r="P5" i="1" s="1"/>
  <c r="Q5" i="1" s="1"/>
  <c r="O6" i="1"/>
  <c r="P6" i="1" s="1"/>
  <c r="Q6" i="1" s="1"/>
  <c r="P61" i="1"/>
  <c r="Q61" i="1" s="1"/>
  <c r="H16" i="1"/>
  <c r="O9" i="1" s="1"/>
  <c r="P9" i="1" s="1"/>
  <c r="Q9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O4" i="1" s="1"/>
  <c r="P4" i="1" s="1"/>
  <c r="Q4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O18" i="1" l="1"/>
  <c r="P18" i="1" s="1"/>
  <c r="Q18" i="1" s="1"/>
  <c r="O14" i="1"/>
  <c r="P14" i="1" s="1"/>
  <c r="Q14" i="1" s="1"/>
  <c r="O10" i="1"/>
  <c r="P10" i="1" s="1"/>
  <c r="Q10" i="1" s="1"/>
  <c r="O38" i="1"/>
  <c r="P38" i="1" s="1"/>
  <c r="Q38" i="1" s="1"/>
  <c r="O34" i="1"/>
  <c r="P34" i="1" s="1"/>
  <c r="Q34" i="1" s="1"/>
  <c r="O30" i="1"/>
  <c r="P30" i="1" s="1"/>
  <c r="Q30" i="1" s="1"/>
  <c r="O26" i="1"/>
  <c r="P26" i="1" s="1"/>
  <c r="Q26" i="1" s="1"/>
  <c r="O22" i="1"/>
  <c r="P22" i="1" s="1"/>
  <c r="I16" i="1"/>
  <c r="O21" i="1"/>
  <c r="P21" i="1" s="1"/>
  <c r="Q21" i="1" s="1"/>
  <c r="O17" i="1"/>
  <c r="P17" i="1" s="1"/>
  <c r="Q17" i="1" s="1"/>
  <c r="O13" i="1"/>
  <c r="P13" i="1" s="1"/>
  <c r="Q13" i="1" s="1"/>
  <c r="O37" i="1"/>
  <c r="P37" i="1" s="1"/>
  <c r="Q37" i="1" s="1"/>
  <c r="O33" i="1"/>
  <c r="P33" i="1" s="1"/>
  <c r="Q33" i="1" s="1"/>
  <c r="O29" i="1"/>
  <c r="P29" i="1" s="1"/>
  <c r="Q29" i="1" s="1"/>
  <c r="O25" i="1"/>
  <c r="P25" i="1" s="1"/>
  <c r="Q25" i="1" s="1"/>
  <c r="O20" i="1"/>
  <c r="P20" i="1" s="1"/>
  <c r="Q20" i="1" s="1"/>
  <c r="O12" i="1"/>
  <c r="P12" i="1" s="1"/>
  <c r="Q12" i="1" s="1"/>
  <c r="O8" i="1"/>
  <c r="P8" i="1" s="1"/>
  <c r="Q8" i="1" s="1"/>
  <c r="O36" i="1"/>
  <c r="P36" i="1" s="1"/>
  <c r="Q36" i="1" s="1"/>
  <c r="O32" i="1"/>
  <c r="P32" i="1" s="1"/>
  <c r="Q32" i="1" s="1"/>
  <c r="O28" i="1"/>
  <c r="P28" i="1" s="1"/>
  <c r="Q28" i="1" s="1"/>
  <c r="O24" i="1"/>
  <c r="P24" i="1" s="1"/>
  <c r="Q24" i="1" s="1"/>
  <c r="O7" i="1"/>
  <c r="P7" i="1" s="1"/>
  <c r="Q7" i="1" s="1"/>
  <c r="O39" i="1"/>
  <c r="P39" i="1" s="1"/>
  <c r="Q39" i="1" s="1"/>
  <c r="O35" i="1"/>
  <c r="P35" i="1" s="1"/>
  <c r="Q35" i="1" s="1"/>
  <c r="O31" i="1"/>
  <c r="P31" i="1" s="1"/>
  <c r="Q31" i="1" s="1"/>
  <c r="O27" i="1"/>
  <c r="P27" i="1" s="1"/>
  <c r="Q27" i="1" s="1"/>
  <c r="O23" i="1"/>
  <c r="P23" i="1" s="1"/>
  <c r="Q23" i="1" s="1"/>
  <c r="O3" i="1"/>
  <c r="Q22" i="1"/>
  <c r="I10" i="1"/>
  <c r="P3" i="1"/>
  <c r="Q3" i="1" s="1"/>
</calcChain>
</file>

<file path=xl/sharedStrings.xml><?xml version="1.0" encoding="utf-8"?>
<sst xmlns="http://schemas.openxmlformats.org/spreadsheetml/2006/main" count="156" uniqueCount="71">
  <si>
    <t>ТОВАР</t>
  </si>
  <si>
    <t>КОЛИЧЕСТВО</t>
  </si>
  <si>
    <t xml:space="preserve">ЦЕНА ЗАКУПКИ </t>
  </si>
  <si>
    <t>ЦЕНА ЗАКУПКИ В $</t>
  </si>
  <si>
    <t>ДАТА ЗАКУПКИ</t>
  </si>
  <si>
    <t>№</t>
  </si>
  <si>
    <t>ПРИХОД (курс  186)</t>
  </si>
  <si>
    <t>РОСТ</t>
  </si>
  <si>
    <t>ЦЕНА ЗАКУПКИ</t>
  </si>
  <si>
    <t>ЦЕНА РОЗНИЦЫ</t>
  </si>
  <si>
    <t>ПРИБЫЛЬ</t>
  </si>
  <si>
    <t>УЧЕТ ТОВАРА (курс  186 закупка, обсчитано продажа по 250)</t>
  </si>
  <si>
    <t>ОСТАТОК</t>
  </si>
  <si>
    <t xml:space="preserve">костюм Zeeman 4541 </t>
  </si>
  <si>
    <t xml:space="preserve">костюм V.VENZI 12050 </t>
  </si>
  <si>
    <t>костюм V.VENZI 8382</t>
  </si>
  <si>
    <t xml:space="preserve">костюм V.VENZI 203 </t>
  </si>
  <si>
    <t>костюм P.FIGARO 0336</t>
  </si>
  <si>
    <t>костюм V.VENZI 1316</t>
  </si>
  <si>
    <t>костюм V.VENZI 1486</t>
  </si>
  <si>
    <t>костюм V.VENZI 744</t>
  </si>
  <si>
    <t>костюм GIOTELLI 0327</t>
  </si>
  <si>
    <t>костюм P.FIGARO 4675</t>
  </si>
  <si>
    <t>костюм P.FIGARO 6964</t>
  </si>
  <si>
    <t>костюм P.FIGARO 6967</t>
  </si>
  <si>
    <t xml:space="preserve">костюм Zeeman 6968 </t>
  </si>
  <si>
    <t>костюм Zeeman 0320</t>
  </si>
  <si>
    <t>брюки Zeeman</t>
  </si>
  <si>
    <t>брюки V.Venzi</t>
  </si>
  <si>
    <t>ВСЕГО СУММА ЗАКУПКИ</t>
  </si>
  <si>
    <t>сор. д/р Ricardo</t>
  </si>
  <si>
    <t>сор. д/р Amato</t>
  </si>
  <si>
    <t>тр. д/р Amato</t>
  </si>
  <si>
    <t>пальто Carvelli</t>
  </si>
  <si>
    <t>носовые платки</t>
  </si>
  <si>
    <t>бабочки Romaster</t>
  </si>
  <si>
    <t>бабочки Ricardo</t>
  </si>
  <si>
    <t>бабочки Zeeman</t>
  </si>
  <si>
    <t>платок костюмный Romaster</t>
  </si>
  <si>
    <t>галстук вязаный Romaster</t>
  </si>
  <si>
    <t>галстук Ricardo</t>
  </si>
  <si>
    <t>запонки Ricardo</t>
  </si>
  <si>
    <t>ремни YSK</t>
  </si>
  <si>
    <t>ПРОДАЖА КОЛ-ВО</t>
  </si>
  <si>
    <t>ДАТА ПРОДАЖИ</t>
  </si>
  <si>
    <t>пиджак GIOTELLI 0269</t>
  </si>
  <si>
    <t>пиджак GIOTELLI 9061</t>
  </si>
  <si>
    <t>сор. д/р Ricardo1</t>
  </si>
  <si>
    <t>сор. д/р Ricardo2</t>
  </si>
  <si>
    <t>сор. д/р Ricardo3</t>
  </si>
  <si>
    <t>сор. д/р Ricardo4</t>
  </si>
  <si>
    <t>сор. д/р Amato1</t>
  </si>
  <si>
    <t>сор. д/р Amato2</t>
  </si>
  <si>
    <t>пальто Carvelli1</t>
  </si>
  <si>
    <t>носовые платки1</t>
  </si>
  <si>
    <t>ремни YSK1</t>
  </si>
  <si>
    <t>ремни YSK2</t>
  </si>
  <si>
    <t>ремни YSK3</t>
  </si>
  <si>
    <t>ремни YSK4</t>
  </si>
  <si>
    <t>ремни YSK5</t>
  </si>
  <si>
    <t>куртка Carvelli  с мехом</t>
  </si>
  <si>
    <t>куртка Carvelli т.син и черн</t>
  </si>
  <si>
    <t>Лена Т.</t>
  </si>
  <si>
    <t>НАИМЕНОВАНИЕ</t>
  </si>
  <si>
    <t>ЦЕНА В $</t>
  </si>
  <si>
    <t>*3,98</t>
  </si>
  <si>
    <t>ЦЕНА ЗАКУПКИ В ТЕНГЕ по 186</t>
  </si>
  <si>
    <t>ПОСТАВИЛИ</t>
  </si>
  <si>
    <t>ЦЕНА ЗАКУПКИ В ТЕНГЕ по 250</t>
  </si>
  <si>
    <t>*2,97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</si>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</sst>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Т-43F]#,##0"/>
    <numFmt numFmtId="165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165" fontId="0" fillId="0" borderId="1" xfId="0" applyNumberFormat="1" applyBorder="1"/>
    <xf numFmtId="164" fontId="0" fillId="0" borderId="12" xfId="0" applyNumberFormat="1" applyBorder="1"/>
    <xf numFmtId="165" fontId="0" fillId="0" borderId="1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1" fontId="0" fillId="0" borderId="1" xfId="0" applyNumberFormat="1" applyBorder="1"/>
    <xf numFmtId="0" fontId="0" fillId="0" borderId="15" xfId="0" applyBorder="1"/>
    <xf numFmtId="1" fontId="0" fillId="0" borderId="15" xfId="0" applyNumberFormat="1" applyBorder="1"/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85" zoomScaleNormal="85" workbookViewId="0">
      <selection activeCell="F3" sqref="F3"/>
    </sheetView>
  </sheetViews>
  <sheetFormatPr defaultRowHeight="15" x14ac:dyDescent="0.25"/>
  <cols>
    <col min="1" max="1" width="3.140625" bestFit="1" customWidth="1"/>
    <col min="2" max="2" width="27.85546875" bestFit="1" customWidth="1"/>
    <col min="3" max="3" width="5.7109375" bestFit="1" customWidth="1"/>
    <col min="4" max="4" width="15" bestFit="1" customWidth="1"/>
    <col min="5" max="5" width="13.42578125" bestFit="1" customWidth="1"/>
    <col min="6" max="6" width="13.42578125" customWidth="1"/>
    <col min="7" max="7" width="18.140625" bestFit="1" customWidth="1"/>
    <col min="8" max="8" width="15.42578125" bestFit="1" customWidth="1"/>
    <col min="9" max="9" width="23.7109375" bestFit="1" customWidth="1"/>
    <col min="11" max="11" width="3.140625" customWidth="1"/>
    <col min="12" max="12" width="23.28515625" bestFit="1" customWidth="1"/>
    <col min="13" max="13" width="23.5703125" bestFit="1" customWidth="1"/>
    <col min="14" max="14" width="23.5703125" customWidth="1"/>
    <col min="15" max="15" width="15" bestFit="1" customWidth="1"/>
    <col min="16" max="16" width="23.28515625" customWidth="1"/>
    <col min="17" max="17" width="21.28515625" customWidth="1"/>
    <col min="18" max="19" width="15.28515625" customWidth="1"/>
  </cols>
  <sheetData>
    <row r="1" spans="1:17" ht="21" x14ac:dyDescent="0.35">
      <c r="A1" s="1"/>
      <c r="B1" s="30" t="s">
        <v>6</v>
      </c>
      <c r="C1" s="30"/>
      <c r="D1" s="30"/>
      <c r="E1" s="30"/>
      <c r="F1" s="30"/>
      <c r="G1" s="30"/>
      <c r="H1" s="30"/>
      <c r="K1" s="1"/>
      <c r="L1" s="30" t="s">
        <v>11</v>
      </c>
      <c r="M1" s="30"/>
      <c r="N1" s="30"/>
      <c r="O1" s="30"/>
      <c r="P1" s="30"/>
      <c r="Q1" s="30"/>
    </row>
    <row r="2" spans="1:17" ht="15.75" thickBot="1" x14ac:dyDescent="0.3">
      <c r="A2" s="5" t="s">
        <v>5</v>
      </c>
      <c r="B2" s="6" t="s">
        <v>0</v>
      </c>
      <c r="C2" s="6" t="s">
        <v>7</v>
      </c>
      <c r="D2" s="6" t="s">
        <v>4</v>
      </c>
      <c r="E2" s="6" t="s">
        <v>1</v>
      </c>
      <c r="F2" s="6" t="s">
        <v>12</v>
      </c>
      <c r="G2" s="6" t="s">
        <v>3</v>
      </c>
      <c r="H2" s="6" t="s">
        <v>2</v>
      </c>
      <c r="I2" s="6" t="s">
        <v>29</v>
      </c>
      <c r="K2" s="1" t="s">
        <v>5</v>
      </c>
      <c r="L2" s="2" t="s">
        <v>0</v>
      </c>
      <c r="M2" s="2" t="s">
        <v>43</v>
      </c>
      <c r="N2" s="2" t="s">
        <v>44</v>
      </c>
      <c r="O2" s="2" t="s">
        <v>8</v>
      </c>
      <c r="P2" s="2" t="s">
        <v>9</v>
      </c>
      <c r="Q2" s="2" t="s">
        <v>10</v>
      </c>
    </row>
    <row r="3" spans="1:17" x14ac:dyDescent="0.25">
      <c r="A3" s="9">
        <v>1</v>
      </c>
      <c r="B3" s="10" t="s">
        <v>13</v>
      </c>
      <c r="C3" s="10">
        <v>4</v>
      </c>
      <c r="D3" s="11">
        <v>42242</v>
      </c>
      <c r="E3" s="10">
        <v>7</v>
      </c>
      <c r="F3" s="10">
        <f>SUMIF($B$2:B2,B3,$F$2:F2)+E3-SUMIF($L$3:$L$102,B3,$M$3:$M$102)</f>
        <v>7</v>
      </c>
      <c r="G3" s="10">
        <v>62</v>
      </c>
      <c r="H3" s="10">
        <f>62*186</f>
        <v>11532</v>
      </c>
      <c r="I3" s="12">
        <f>H3*E3</f>
        <v>80724</v>
      </c>
      <c r="K3" s="1">
        <v>1</v>
      </c>
      <c r="L3" s="1" t="s">
        <v>45</v>
      </c>
      <c r="M3" s="1">
        <v>1</v>
      </c>
      <c r="N3" s="19">
        <v>42256</v>
      </c>
      <c r="O3" s="20">
        <f>VLOOKUP(L3:L100,$B$3:$H$100,7,0)</f>
        <v>8370</v>
      </c>
      <c r="P3" s="4">
        <f>3.9889*O3</f>
        <v>33387.093000000001</v>
      </c>
      <c r="Q3" s="4">
        <f>P3-O3</f>
        <v>25017.093000000001</v>
      </c>
    </row>
    <row r="4" spans="1:17" x14ac:dyDescent="0.25">
      <c r="A4" s="13">
        <v>2</v>
      </c>
      <c r="B4" s="1" t="s">
        <v>14</v>
      </c>
      <c r="C4" s="1">
        <v>4</v>
      </c>
      <c r="D4" s="3">
        <v>42242</v>
      </c>
      <c r="E4" s="1">
        <v>7</v>
      </c>
      <c r="F4" s="1">
        <f>SUMIF($B$2:B3,B4,$F$2:F3)+E4-SUMIF($L$3:$L$102,B4,$M$3:$M$102)</f>
        <v>7</v>
      </c>
      <c r="G4" s="1">
        <v>110</v>
      </c>
      <c r="H4" s="1">
        <f>110*186</f>
        <v>20460</v>
      </c>
      <c r="I4" s="14">
        <f t="shared" ref="I4:I48" si="0">H4*E4</f>
        <v>143220</v>
      </c>
      <c r="K4" s="1">
        <v>2</v>
      </c>
      <c r="L4" s="1" t="s">
        <v>45</v>
      </c>
      <c r="M4" s="1">
        <v>1</v>
      </c>
      <c r="N4" s="19">
        <v>42264</v>
      </c>
      <c r="O4" s="20">
        <f>VLOOKUP(L4:L101,$B$3:$H$100,7,0)</f>
        <v>8370</v>
      </c>
      <c r="P4" s="4">
        <f t="shared" ref="P4:P67" si="1">3.9889*O4</f>
        <v>33387.093000000001</v>
      </c>
      <c r="Q4" s="4">
        <f t="shared" ref="Q4:Q6" si="2">P4-O4</f>
        <v>25017.093000000001</v>
      </c>
    </row>
    <row r="5" spans="1:17" x14ac:dyDescent="0.25">
      <c r="A5" s="13">
        <v>3</v>
      </c>
      <c r="B5" s="1" t="s">
        <v>15</v>
      </c>
      <c r="C5" s="1">
        <v>4</v>
      </c>
      <c r="D5" s="3">
        <v>42242</v>
      </c>
      <c r="E5" s="1">
        <v>6</v>
      </c>
      <c r="F5" s="1">
        <f>SUMIF($B$2:B4,B5,$F$2:F4)+E5-SUMIF($L$3:$L$102,B5,$M$3:$M$102)</f>
        <v>6</v>
      </c>
      <c r="G5" s="1">
        <v>110</v>
      </c>
      <c r="H5" s="1">
        <f>110*186</f>
        <v>20460</v>
      </c>
      <c r="I5" s="14">
        <f t="shared" si="0"/>
        <v>122760</v>
      </c>
      <c r="K5" s="1">
        <v>3</v>
      </c>
      <c r="L5" s="1" t="s">
        <v>21</v>
      </c>
      <c r="M5" s="1">
        <v>1</v>
      </c>
      <c r="N5" s="19">
        <v>42252</v>
      </c>
      <c r="O5" s="20">
        <f>VLOOKUP(L5:L102,$B$3:$H$100,7,0)</f>
        <v>9300</v>
      </c>
      <c r="P5" s="4">
        <f t="shared" si="1"/>
        <v>37096.770000000004</v>
      </c>
      <c r="Q5" s="4">
        <f t="shared" si="2"/>
        <v>27796.770000000004</v>
      </c>
    </row>
    <row r="6" spans="1:17" x14ac:dyDescent="0.25">
      <c r="A6" s="13">
        <v>4</v>
      </c>
      <c r="B6" s="1" t="s">
        <v>16</v>
      </c>
      <c r="C6" s="1">
        <v>4</v>
      </c>
      <c r="D6" s="3">
        <v>42242</v>
      </c>
      <c r="E6" s="1">
        <v>7</v>
      </c>
      <c r="F6" s="1">
        <f>SUMIF($B$2:B5,B6,$F$2:F5)+E6-SUMIF($L$3:$L$102,B6,$M$3:$M$102)</f>
        <v>7</v>
      </c>
      <c r="G6" s="1">
        <v>110</v>
      </c>
      <c r="H6" s="1">
        <f>110*186</f>
        <v>20460</v>
      </c>
      <c r="I6" s="14">
        <f t="shared" si="0"/>
        <v>143220</v>
      </c>
      <c r="K6" s="1">
        <v>4</v>
      </c>
      <c r="L6" s="1" t="s">
        <v>22</v>
      </c>
      <c r="M6" s="1">
        <v>1</v>
      </c>
      <c r="N6" s="19">
        <v>42247</v>
      </c>
      <c r="O6" s="20">
        <f>VLOOKUP(L6:L103,$B$3:$H$100,7,0)</f>
        <v>8928</v>
      </c>
      <c r="P6" s="4">
        <f t="shared" si="1"/>
        <v>35612.8992</v>
      </c>
      <c r="Q6" s="4">
        <f t="shared" si="2"/>
        <v>26684.8992</v>
      </c>
    </row>
    <row r="7" spans="1:17" x14ac:dyDescent="0.25">
      <c r="A7" s="13">
        <v>5</v>
      </c>
      <c r="B7" s="1" t="s">
        <v>17</v>
      </c>
      <c r="C7" s="1">
        <v>4</v>
      </c>
      <c r="D7" s="3">
        <v>42242</v>
      </c>
      <c r="E7" s="1">
        <v>6</v>
      </c>
      <c r="F7" s="1">
        <f>SUMIF($B$2:B6,B7,$F$2:F6)+E7-SUMIF($L$3:$L$102,B7,$M$3:$M$102)</f>
        <v>6</v>
      </c>
      <c r="G7" s="1">
        <v>50</v>
      </c>
      <c r="H7" s="1">
        <f>50*186</f>
        <v>9300</v>
      </c>
      <c r="I7" s="14">
        <f t="shared" si="0"/>
        <v>55800</v>
      </c>
      <c r="K7" s="1">
        <v>5</v>
      </c>
      <c r="L7" s="1" t="s">
        <v>23</v>
      </c>
      <c r="M7" s="1">
        <v>1</v>
      </c>
      <c r="N7" s="19">
        <v>42243</v>
      </c>
      <c r="O7" s="20">
        <f t="shared" ref="O7:O70" si="3">VLOOKUP(L7:L104,$B$3:$H$100,7,0)</f>
        <v>9300</v>
      </c>
      <c r="P7" s="4">
        <f t="shared" si="1"/>
        <v>37096.770000000004</v>
      </c>
      <c r="Q7" s="4">
        <f t="shared" ref="Q7:Q70" si="4">(P7-O7)*M7</f>
        <v>27796.770000000004</v>
      </c>
    </row>
    <row r="8" spans="1:17" x14ac:dyDescent="0.25">
      <c r="A8" s="13">
        <v>6</v>
      </c>
      <c r="B8" s="1" t="s">
        <v>18</v>
      </c>
      <c r="C8" s="1">
        <v>6</v>
      </c>
      <c r="D8" s="3">
        <v>42242</v>
      </c>
      <c r="E8" s="1">
        <v>5</v>
      </c>
      <c r="F8" s="1">
        <f>SUMIF($B$2:B7,B8,$F$2:F7)+E8-SUMIF($L$3:$L$102,B8,$M$3:$M$102)</f>
        <v>5</v>
      </c>
      <c r="G8" s="1">
        <v>110</v>
      </c>
      <c r="H8" s="1">
        <f>186*110</f>
        <v>20460</v>
      </c>
      <c r="I8" s="14">
        <f t="shared" si="0"/>
        <v>102300</v>
      </c>
      <c r="K8" s="1">
        <v>6</v>
      </c>
      <c r="L8" s="1" t="s">
        <v>23</v>
      </c>
      <c r="M8" s="1">
        <v>1</v>
      </c>
      <c r="N8" s="19">
        <v>42267</v>
      </c>
      <c r="O8" s="20">
        <f t="shared" si="3"/>
        <v>9300</v>
      </c>
      <c r="P8" s="4">
        <f t="shared" si="1"/>
        <v>37096.770000000004</v>
      </c>
      <c r="Q8" s="4">
        <f t="shared" si="4"/>
        <v>27796.770000000004</v>
      </c>
    </row>
    <row r="9" spans="1:17" x14ac:dyDescent="0.25">
      <c r="A9" s="13">
        <v>7</v>
      </c>
      <c r="B9" s="1" t="s">
        <v>19</v>
      </c>
      <c r="C9" s="1">
        <v>6</v>
      </c>
      <c r="D9" s="3">
        <v>42242</v>
      </c>
      <c r="E9" s="1">
        <v>7</v>
      </c>
      <c r="F9" s="1">
        <f>SUMIF($B$2:B8,B9,$F$2:F8)+E9-SUMIF($L$3:$L$102,B9,$M$3:$M$102)</f>
        <v>7</v>
      </c>
      <c r="G9" s="1">
        <v>110</v>
      </c>
      <c r="H9" s="1">
        <f>186*110</f>
        <v>20460</v>
      </c>
      <c r="I9" s="14">
        <f t="shared" si="0"/>
        <v>143220</v>
      </c>
      <c r="K9" s="1">
        <v>7</v>
      </c>
      <c r="L9" s="1" t="s">
        <v>24</v>
      </c>
      <c r="M9" s="1">
        <v>1</v>
      </c>
      <c r="N9" s="19">
        <v>42264</v>
      </c>
      <c r="O9" s="20">
        <f t="shared" si="3"/>
        <v>9300</v>
      </c>
      <c r="P9" s="4">
        <f t="shared" si="1"/>
        <v>37096.770000000004</v>
      </c>
      <c r="Q9" s="4">
        <f t="shared" si="4"/>
        <v>27796.770000000004</v>
      </c>
    </row>
    <row r="10" spans="1:17" x14ac:dyDescent="0.25">
      <c r="A10" s="13">
        <v>8</v>
      </c>
      <c r="B10" s="1" t="s">
        <v>20</v>
      </c>
      <c r="C10" s="1">
        <v>6</v>
      </c>
      <c r="D10" s="3">
        <v>42242</v>
      </c>
      <c r="E10" s="1">
        <v>7</v>
      </c>
      <c r="F10" s="1">
        <f>SUMIF($B$2:B9,B10,$F$2:F9)+E10-SUMIF($L$3:$L$102,B10,$M$3:$M$102)</f>
        <v>7</v>
      </c>
      <c r="G10" s="1">
        <v>110</v>
      </c>
      <c r="H10" s="1">
        <f>110*186</f>
        <v>20460</v>
      </c>
      <c r="I10" s="14">
        <f t="shared" si="0"/>
        <v>143220</v>
      </c>
      <c r="K10" s="1">
        <v>8</v>
      </c>
      <c r="L10" s="1" t="s">
        <v>25</v>
      </c>
      <c r="M10" s="1">
        <v>1</v>
      </c>
      <c r="N10" s="19">
        <v>42259</v>
      </c>
      <c r="O10" s="20">
        <f t="shared" si="3"/>
        <v>11532</v>
      </c>
      <c r="P10" s="4">
        <f t="shared" si="1"/>
        <v>45999.9948</v>
      </c>
      <c r="Q10" s="4">
        <f t="shared" si="4"/>
        <v>34467.9948</v>
      </c>
    </row>
    <row r="11" spans="1:17" x14ac:dyDescent="0.25">
      <c r="A11" s="13">
        <v>9</v>
      </c>
      <c r="B11" s="1" t="s">
        <v>45</v>
      </c>
      <c r="C11" s="1">
        <v>6</v>
      </c>
      <c r="D11" s="3">
        <v>42242</v>
      </c>
      <c r="E11" s="1">
        <v>6</v>
      </c>
      <c r="F11" s="1">
        <f>SUMIF($B$2:B10,B11,$F$2:F10)+E11-SUMIF($L$3:$L$102,B11,$M$3:$M$102)</f>
        <v>4</v>
      </c>
      <c r="G11" s="1">
        <v>45</v>
      </c>
      <c r="H11" s="1">
        <f>45*186</f>
        <v>8370</v>
      </c>
      <c r="I11" s="14">
        <f t="shared" si="0"/>
        <v>50220</v>
      </c>
      <c r="K11" s="1">
        <v>9</v>
      </c>
      <c r="L11" s="1" t="s">
        <v>26</v>
      </c>
      <c r="M11" s="1">
        <v>1</v>
      </c>
      <c r="N11" s="19">
        <v>42245</v>
      </c>
      <c r="O11" s="20">
        <f t="shared" si="3"/>
        <v>5952</v>
      </c>
      <c r="P11" s="4">
        <f t="shared" si="1"/>
        <v>23741.932800000002</v>
      </c>
      <c r="Q11" s="4">
        <f t="shared" si="4"/>
        <v>17789.932800000002</v>
      </c>
    </row>
    <row r="12" spans="1:17" x14ac:dyDescent="0.25">
      <c r="A12" s="13">
        <v>10</v>
      </c>
      <c r="B12" s="1" t="s">
        <v>46</v>
      </c>
      <c r="C12" s="1">
        <v>6</v>
      </c>
      <c r="D12" s="3">
        <v>42242</v>
      </c>
      <c r="E12" s="1">
        <v>6</v>
      </c>
      <c r="F12" s="1">
        <f>SUMIF($B$2:B11,B12,$F$2:F11)+E12-SUMIF($L$3:$L$102,B12,$M$3:$M$102)</f>
        <v>6</v>
      </c>
      <c r="G12" s="1">
        <v>60</v>
      </c>
      <c r="H12" s="1">
        <f>60*186</f>
        <v>11160</v>
      </c>
      <c r="I12" s="14">
        <f t="shared" si="0"/>
        <v>66960</v>
      </c>
      <c r="K12" s="1">
        <v>10</v>
      </c>
      <c r="L12" s="1" t="s">
        <v>27</v>
      </c>
      <c r="M12" s="1">
        <v>1</v>
      </c>
      <c r="N12" s="19">
        <v>42242</v>
      </c>
      <c r="O12" s="20">
        <f t="shared" si="3"/>
        <v>3348</v>
      </c>
      <c r="P12" s="4">
        <f t="shared" si="1"/>
        <v>13354.8372</v>
      </c>
      <c r="Q12" s="4">
        <f t="shared" si="4"/>
        <v>10006.8372</v>
      </c>
    </row>
    <row r="13" spans="1:17" x14ac:dyDescent="0.25">
      <c r="A13" s="13">
        <v>11</v>
      </c>
      <c r="B13" s="1" t="s">
        <v>21</v>
      </c>
      <c r="C13" s="1">
        <v>6</v>
      </c>
      <c r="D13" s="3">
        <v>42242</v>
      </c>
      <c r="E13" s="1">
        <v>6</v>
      </c>
      <c r="F13" s="1">
        <f>SUMIF($B$2:B12,B13,$F$2:F12)+E13-SUMIF($L$3:$L$102,B13,$M$3:$M$102)</f>
        <v>5</v>
      </c>
      <c r="G13" s="1">
        <v>50</v>
      </c>
      <c r="H13" s="1">
        <f>50*186</f>
        <v>9300</v>
      </c>
      <c r="I13" s="14">
        <f t="shared" si="0"/>
        <v>55800</v>
      </c>
      <c r="K13" s="1">
        <v>11</v>
      </c>
      <c r="L13" s="1" t="s">
        <v>27</v>
      </c>
      <c r="M13" s="1">
        <v>1</v>
      </c>
      <c r="N13" s="19">
        <v>42244</v>
      </c>
      <c r="O13" s="20">
        <f t="shared" si="3"/>
        <v>3348</v>
      </c>
      <c r="P13" s="4">
        <f t="shared" si="1"/>
        <v>13354.8372</v>
      </c>
      <c r="Q13" s="4">
        <f t="shared" si="4"/>
        <v>10006.8372</v>
      </c>
    </row>
    <row r="14" spans="1:17" x14ac:dyDescent="0.25">
      <c r="A14" s="13">
        <v>12</v>
      </c>
      <c r="B14" s="1" t="s">
        <v>22</v>
      </c>
      <c r="C14" s="1">
        <v>6</v>
      </c>
      <c r="D14" s="3">
        <v>42242</v>
      </c>
      <c r="E14" s="1">
        <v>7</v>
      </c>
      <c r="F14" s="1">
        <f>SUMIF($B$2:B13,B14,$F$2:F13)+E14-SUMIF($L$3:$L$102,B14,$M$3:$M$102)</f>
        <v>6</v>
      </c>
      <c r="G14" s="1">
        <v>48</v>
      </c>
      <c r="H14" s="1">
        <f>48*186</f>
        <v>8928</v>
      </c>
      <c r="I14" s="14">
        <f t="shared" si="0"/>
        <v>62496</v>
      </c>
      <c r="K14" s="1">
        <v>12</v>
      </c>
      <c r="L14" s="1" t="s">
        <v>27</v>
      </c>
      <c r="M14" s="1">
        <v>1</v>
      </c>
      <c r="N14" s="19">
        <v>42246</v>
      </c>
      <c r="O14" s="20">
        <f t="shared" si="3"/>
        <v>3348</v>
      </c>
      <c r="P14" s="4">
        <f t="shared" si="1"/>
        <v>13354.8372</v>
      </c>
      <c r="Q14" s="4">
        <f t="shared" si="4"/>
        <v>10006.8372</v>
      </c>
    </row>
    <row r="15" spans="1:17" x14ac:dyDescent="0.25">
      <c r="A15" s="13">
        <v>13</v>
      </c>
      <c r="B15" s="1" t="s">
        <v>23</v>
      </c>
      <c r="C15" s="1">
        <v>6</v>
      </c>
      <c r="D15" s="3">
        <v>42242</v>
      </c>
      <c r="E15" s="1">
        <v>6</v>
      </c>
      <c r="F15" s="1">
        <f>SUMIF($B$2:B14,B15,$F$2:F14)+E15-SUMIF($L$3:$L$102,B15,$M$3:$M$102)</f>
        <v>4</v>
      </c>
      <c r="G15" s="1">
        <v>50</v>
      </c>
      <c r="H15" s="1">
        <f>186*50</f>
        <v>9300</v>
      </c>
      <c r="I15" s="14">
        <f t="shared" si="0"/>
        <v>55800</v>
      </c>
      <c r="K15" s="1">
        <v>13</v>
      </c>
      <c r="L15" s="1" t="s">
        <v>27</v>
      </c>
      <c r="M15" s="1">
        <v>1</v>
      </c>
      <c r="N15" s="19">
        <v>42260</v>
      </c>
      <c r="O15" s="20">
        <f t="shared" si="3"/>
        <v>3348</v>
      </c>
      <c r="P15" s="4">
        <f t="shared" si="1"/>
        <v>13354.8372</v>
      </c>
      <c r="Q15" s="4">
        <f t="shared" si="4"/>
        <v>10006.8372</v>
      </c>
    </row>
    <row r="16" spans="1:17" x14ac:dyDescent="0.25">
      <c r="A16" s="13">
        <v>14</v>
      </c>
      <c r="B16" s="1" t="s">
        <v>24</v>
      </c>
      <c r="C16" s="1">
        <v>6</v>
      </c>
      <c r="D16" s="3">
        <v>42242</v>
      </c>
      <c r="E16" s="1">
        <v>6</v>
      </c>
      <c r="F16" s="1">
        <f>SUMIF($B$2:B15,B16,$F$2:F15)+E16-SUMIF($L$3:$L$102,B16,$M$3:$M$102)</f>
        <v>5</v>
      </c>
      <c r="G16" s="1">
        <v>50</v>
      </c>
      <c r="H16" s="1">
        <f>186*50</f>
        <v>9300</v>
      </c>
      <c r="I16" s="14">
        <f t="shared" si="0"/>
        <v>55800</v>
      </c>
      <c r="K16" s="1">
        <v>14</v>
      </c>
      <c r="L16" s="1" t="s">
        <v>27</v>
      </c>
      <c r="M16" s="1">
        <v>1</v>
      </c>
      <c r="N16" s="19">
        <v>42253</v>
      </c>
      <c r="O16" s="20">
        <f t="shared" si="3"/>
        <v>3348</v>
      </c>
      <c r="P16" s="4">
        <f t="shared" si="1"/>
        <v>13354.8372</v>
      </c>
      <c r="Q16" s="4">
        <f t="shared" si="4"/>
        <v>10006.8372</v>
      </c>
    </row>
    <row r="17" spans="1:17" x14ac:dyDescent="0.25">
      <c r="A17" s="13">
        <v>15</v>
      </c>
      <c r="B17" s="1" t="s">
        <v>25</v>
      </c>
      <c r="C17" s="1">
        <v>6</v>
      </c>
      <c r="D17" s="3">
        <v>42242</v>
      </c>
      <c r="E17" s="1">
        <v>5</v>
      </c>
      <c r="F17" s="1">
        <f>SUMIF($B$2:B16,B17,$F$2:F16)+E17-SUMIF($L$3:$L$102,B17,$M$3:$M$102)</f>
        <v>4</v>
      </c>
      <c r="G17" s="1">
        <v>62</v>
      </c>
      <c r="H17" s="1">
        <f>G17*186</f>
        <v>11532</v>
      </c>
      <c r="I17" s="14">
        <f t="shared" si="0"/>
        <v>57660</v>
      </c>
      <c r="K17" s="1">
        <v>15</v>
      </c>
      <c r="L17" s="1" t="s">
        <v>27</v>
      </c>
      <c r="M17" s="1">
        <v>1</v>
      </c>
      <c r="N17" s="19">
        <v>42267</v>
      </c>
      <c r="O17" s="20">
        <f t="shared" si="3"/>
        <v>3348</v>
      </c>
      <c r="P17" s="4">
        <f t="shared" si="1"/>
        <v>13354.8372</v>
      </c>
      <c r="Q17" s="4">
        <f t="shared" si="4"/>
        <v>10006.8372</v>
      </c>
    </row>
    <row r="18" spans="1:17" x14ac:dyDescent="0.25">
      <c r="A18" s="13">
        <v>16</v>
      </c>
      <c r="B18" s="1" t="s">
        <v>26</v>
      </c>
      <c r="C18" s="1">
        <v>6</v>
      </c>
      <c r="D18" s="3">
        <v>42242</v>
      </c>
      <c r="E18" s="1">
        <v>7</v>
      </c>
      <c r="F18" s="1">
        <f>SUMIF($B$2:B17,B18,$F$2:F17)+E18-SUMIF($L$3:$L$102,B18,$M$3:$M$102)</f>
        <v>6</v>
      </c>
      <c r="G18" s="1">
        <v>32</v>
      </c>
      <c r="H18" s="1">
        <f t="shared" ref="H18:H48" si="5">G18*186</f>
        <v>5952</v>
      </c>
      <c r="I18" s="14">
        <f t="shared" si="0"/>
        <v>41664</v>
      </c>
      <c r="K18" s="1">
        <v>16</v>
      </c>
      <c r="L18" s="1" t="s">
        <v>27</v>
      </c>
      <c r="M18" s="1">
        <v>1</v>
      </c>
      <c r="N18" s="19">
        <v>42265</v>
      </c>
      <c r="O18" s="20">
        <f t="shared" si="3"/>
        <v>3348</v>
      </c>
      <c r="P18" s="4">
        <f t="shared" si="1"/>
        <v>13354.8372</v>
      </c>
      <c r="Q18" s="4">
        <f t="shared" si="4"/>
        <v>10006.8372</v>
      </c>
    </row>
    <row r="19" spans="1:17" x14ac:dyDescent="0.25">
      <c r="A19" s="13">
        <v>17</v>
      </c>
      <c r="B19" s="1" t="s">
        <v>27</v>
      </c>
      <c r="C19" s="1"/>
      <c r="D19" s="3">
        <v>42242</v>
      </c>
      <c r="E19" s="1">
        <v>18</v>
      </c>
      <c r="F19" s="1">
        <f>SUMIF($B$2:B18,B19,$F$2:F18)+E19-SUMIF($L$3:$L$102,B19,$M$3:$M$102)</f>
        <v>11</v>
      </c>
      <c r="G19" s="1">
        <v>18</v>
      </c>
      <c r="H19" s="1">
        <f t="shared" si="5"/>
        <v>3348</v>
      </c>
      <c r="I19" s="14">
        <f t="shared" si="0"/>
        <v>60264</v>
      </c>
      <c r="K19" s="1">
        <v>17</v>
      </c>
      <c r="L19" s="1" t="s">
        <v>28</v>
      </c>
      <c r="M19" s="1">
        <v>1</v>
      </c>
      <c r="N19" s="19">
        <v>42267</v>
      </c>
      <c r="O19" s="20">
        <f t="shared" si="3"/>
        <v>3720</v>
      </c>
      <c r="P19" s="4">
        <f t="shared" si="1"/>
        <v>14838.708000000001</v>
      </c>
      <c r="Q19" s="4">
        <f t="shared" si="4"/>
        <v>11118.708000000001</v>
      </c>
    </row>
    <row r="20" spans="1:17" x14ac:dyDescent="0.25">
      <c r="A20" s="13">
        <v>18</v>
      </c>
      <c r="B20" s="1" t="s">
        <v>28</v>
      </c>
      <c r="C20" s="1"/>
      <c r="D20" s="3">
        <v>42242</v>
      </c>
      <c r="E20" s="1">
        <v>50</v>
      </c>
      <c r="F20" s="1">
        <f>SUMIF($B$2:B19,B20,$F$2:F19)+E20-SUMIF($L$3:$L$102,B20,$M$3:$M$102)</f>
        <v>47</v>
      </c>
      <c r="G20" s="1">
        <v>20</v>
      </c>
      <c r="H20" s="1">
        <f t="shared" si="5"/>
        <v>3720</v>
      </c>
      <c r="I20" s="14">
        <f t="shared" si="0"/>
        <v>186000</v>
      </c>
      <c r="K20" s="1">
        <v>18</v>
      </c>
      <c r="L20" s="1" t="s">
        <v>28</v>
      </c>
      <c r="M20" s="1">
        <v>1</v>
      </c>
      <c r="N20" s="19">
        <v>42259</v>
      </c>
      <c r="O20" s="20">
        <f t="shared" si="3"/>
        <v>3720</v>
      </c>
      <c r="P20" s="4">
        <f t="shared" si="1"/>
        <v>14838.708000000001</v>
      </c>
      <c r="Q20" s="4">
        <f t="shared" si="4"/>
        <v>11118.708000000001</v>
      </c>
    </row>
    <row r="21" spans="1:17" x14ac:dyDescent="0.25">
      <c r="A21" s="13">
        <v>19</v>
      </c>
      <c r="B21" s="1" t="s">
        <v>30</v>
      </c>
      <c r="C21" s="1"/>
      <c r="D21" s="3">
        <v>42242</v>
      </c>
      <c r="E21" s="1">
        <v>21</v>
      </c>
      <c r="F21" s="1">
        <f>SUMIF($B$2:B20,B21,$F$2:F20)+E21-SUMIF($L$3:$L$102,B21,$M$3:$M$102)</f>
        <v>21</v>
      </c>
      <c r="G21" s="1">
        <v>12</v>
      </c>
      <c r="H21" s="1">
        <f t="shared" si="5"/>
        <v>2232</v>
      </c>
      <c r="I21" s="14">
        <f t="shared" si="0"/>
        <v>46872</v>
      </c>
      <c r="K21" s="1">
        <v>19</v>
      </c>
      <c r="L21" s="1" t="s">
        <v>28</v>
      </c>
      <c r="M21" s="1">
        <v>1</v>
      </c>
      <c r="N21" s="19">
        <v>42244</v>
      </c>
      <c r="O21" s="20">
        <f t="shared" si="3"/>
        <v>3720</v>
      </c>
      <c r="P21" s="4">
        <f t="shared" si="1"/>
        <v>14838.708000000001</v>
      </c>
      <c r="Q21" s="4">
        <f>(P21-O21)*M21</f>
        <v>11118.708000000001</v>
      </c>
    </row>
    <row r="22" spans="1:17" x14ac:dyDescent="0.25">
      <c r="A22" s="13">
        <v>20</v>
      </c>
      <c r="B22" s="1" t="s">
        <v>47</v>
      </c>
      <c r="C22" s="1"/>
      <c r="D22" s="3">
        <v>42242</v>
      </c>
      <c r="E22" s="1">
        <v>17</v>
      </c>
      <c r="F22" s="1">
        <f>SUMIF($B$2:B21,B22,$F$2:F21)+E22-SUMIF($L$3:$L$102,B22,$M$3:$M$102)</f>
        <v>17</v>
      </c>
      <c r="G22" s="1">
        <v>14.5</v>
      </c>
      <c r="H22" s="1">
        <f t="shared" si="5"/>
        <v>2697</v>
      </c>
      <c r="I22" s="14">
        <f t="shared" si="0"/>
        <v>45849</v>
      </c>
      <c r="K22" s="1">
        <v>20</v>
      </c>
      <c r="L22" s="1" t="s">
        <v>50</v>
      </c>
      <c r="M22" s="1">
        <v>1</v>
      </c>
      <c r="N22" s="19">
        <v>42244</v>
      </c>
      <c r="O22" s="20">
        <f t="shared" si="3"/>
        <v>2511</v>
      </c>
      <c r="P22" s="4">
        <f t="shared" si="1"/>
        <v>10016.127899999999</v>
      </c>
      <c r="Q22" s="4">
        <f t="shared" si="4"/>
        <v>7505.1278999999995</v>
      </c>
    </row>
    <row r="23" spans="1:17" x14ac:dyDescent="0.25">
      <c r="A23" s="13">
        <v>21</v>
      </c>
      <c r="B23" s="1" t="s">
        <v>48</v>
      </c>
      <c r="C23" s="1"/>
      <c r="D23" s="3">
        <v>42242</v>
      </c>
      <c r="E23" s="1">
        <v>40</v>
      </c>
      <c r="F23" s="1">
        <f>SUMIF($B$2:B22,B23,$F$2:F22)+E23-SUMIF($L$3:$L$102,B23,$M$3:$M$102)</f>
        <v>39</v>
      </c>
      <c r="G23" s="1">
        <v>16</v>
      </c>
      <c r="H23" s="1">
        <f t="shared" si="5"/>
        <v>2976</v>
      </c>
      <c r="I23" s="14">
        <f t="shared" si="0"/>
        <v>119040</v>
      </c>
      <c r="K23" s="1">
        <v>21</v>
      </c>
      <c r="L23" s="1" t="s">
        <v>50</v>
      </c>
      <c r="M23" s="1">
        <v>1</v>
      </c>
      <c r="N23" s="19">
        <v>42252</v>
      </c>
      <c r="O23" s="20">
        <f t="shared" si="3"/>
        <v>2511</v>
      </c>
      <c r="P23" s="4">
        <f t="shared" si="1"/>
        <v>10016.127899999999</v>
      </c>
      <c r="Q23" s="4">
        <f t="shared" si="4"/>
        <v>7505.1278999999995</v>
      </c>
    </row>
    <row r="24" spans="1:17" x14ac:dyDescent="0.25">
      <c r="A24" s="13">
        <v>22</v>
      </c>
      <c r="B24" s="1" t="s">
        <v>49</v>
      </c>
      <c r="C24" s="1"/>
      <c r="D24" s="3">
        <v>42242</v>
      </c>
      <c r="E24" s="1">
        <v>10</v>
      </c>
      <c r="F24" s="1">
        <f>SUMIF($B$2:B23,B24,$F$2:F23)+E24-SUMIF($L$3:$L$102,B24,$M$3:$M$102)</f>
        <v>9</v>
      </c>
      <c r="G24" s="1">
        <v>13</v>
      </c>
      <c r="H24" s="1">
        <f t="shared" si="5"/>
        <v>2418</v>
      </c>
      <c r="I24" s="14">
        <f t="shared" si="0"/>
        <v>24180</v>
      </c>
      <c r="K24" s="1">
        <v>22</v>
      </c>
      <c r="L24" s="1" t="s">
        <v>48</v>
      </c>
      <c r="M24" s="1">
        <v>1</v>
      </c>
      <c r="N24" s="19">
        <v>42247</v>
      </c>
      <c r="O24" s="20">
        <f t="shared" si="3"/>
        <v>2976</v>
      </c>
      <c r="P24" s="4">
        <f t="shared" si="1"/>
        <v>11870.966400000001</v>
      </c>
      <c r="Q24" s="4">
        <f t="shared" si="4"/>
        <v>8894.9664000000012</v>
      </c>
    </row>
    <row r="25" spans="1:17" x14ac:dyDescent="0.25">
      <c r="A25" s="13">
        <v>23</v>
      </c>
      <c r="B25" s="1" t="s">
        <v>50</v>
      </c>
      <c r="C25" s="1"/>
      <c r="D25" s="3">
        <v>42242</v>
      </c>
      <c r="E25" s="1">
        <v>35</v>
      </c>
      <c r="F25" s="1">
        <f>SUMIF($B$2:B24,B25,$F$2:F24)+E25-SUMIF($L$3:$L$102,B25,$M$3:$M$102)</f>
        <v>33</v>
      </c>
      <c r="G25" s="1">
        <v>13.5</v>
      </c>
      <c r="H25" s="1">
        <f t="shared" si="5"/>
        <v>2511</v>
      </c>
      <c r="I25" s="14">
        <f t="shared" si="0"/>
        <v>87885</v>
      </c>
      <c r="K25" s="1">
        <v>23</v>
      </c>
      <c r="L25" s="1" t="s">
        <v>49</v>
      </c>
      <c r="M25" s="1">
        <v>1</v>
      </c>
      <c r="N25" s="19">
        <v>42264</v>
      </c>
      <c r="O25" s="20">
        <f t="shared" si="3"/>
        <v>2418</v>
      </c>
      <c r="P25" s="4">
        <f t="shared" si="1"/>
        <v>9645.1602000000003</v>
      </c>
      <c r="Q25" s="4">
        <f t="shared" si="4"/>
        <v>7227.1602000000003</v>
      </c>
    </row>
    <row r="26" spans="1:17" x14ac:dyDescent="0.25">
      <c r="A26" s="13">
        <v>24</v>
      </c>
      <c r="B26" s="1" t="s">
        <v>31</v>
      </c>
      <c r="C26" s="1"/>
      <c r="D26" s="3">
        <v>42242</v>
      </c>
      <c r="E26" s="1">
        <v>12</v>
      </c>
      <c r="F26" s="1">
        <f>SUMIF($B$2:B25,B26,$F$2:F25)+E26-SUMIF($L$3:$L$102,B26,$M$3:$M$102)</f>
        <v>12</v>
      </c>
      <c r="G26" s="1">
        <v>15</v>
      </c>
      <c r="H26" s="1">
        <f t="shared" si="5"/>
        <v>2790</v>
      </c>
      <c r="I26" s="14">
        <f t="shared" si="0"/>
        <v>33480</v>
      </c>
      <c r="K26" s="1">
        <v>24</v>
      </c>
      <c r="L26" s="1" t="s">
        <v>51</v>
      </c>
      <c r="M26" s="1">
        <v>2</v>
      </c>
      <c r="N26" s="19">
        <v>42260</v>
      </c>
      <c r="O26" s="20">
        <f t="shared" si="3"/>
        <v>2418</v>
      </c>
      <c r="P26" s="4">
        <f t="shared" si="1"/>
        <v>9645.1602000000003</v>
      </c>
      <c r="Q26" s="4">
        <f t="shared" si="4"/>
        <v>14454.320400000001</v>
      </c>
    </row>
    <row r="27" spans="1:17" x14ac:dyDescent="0.25">
      <c r="A27" s="13">
        <v>25</v>
      </c>
      <c r="B27" s="1" t="s">
        <v>51</v>
      </c>
      <c r="C27" s="1"/>
      <c r="D27" s="3">
        <v>42242</v>
      </c>
      <c r="E27" s="1">
        <v>24</v>
      </c>
      <c r="F27" s="1">
        <f>SUMIF($B$2:B26,B27,$F$2:F26)+E27-SUMIF($L$3:$L$102,B27,$M$3:$M$102)</f>
        <v>22</v>
      </c>
      <c r="G27" s="1">
        <v>13</v>
      </c>
      <c r="H27" s="1">
        <f t="shared" si="5"/>
        <v>2418</v>
      </c>
      <c r="I27" s="14">
        <f t="shared" si="0"/>
        <v>58032</v>
      </c>
      <c r="K27" s="1">
        <v>25</v>
      </c>
      <c r="L27" s="1" t="s">
        <v>32</v>
      </c>
      <c r="M27" s="1">
        <v>1</v>
      </c>
      <c r="N27" s="19">
        <v>42246</v>
      </c>
      <c r="O27" s="20">
        <f t="shared" si="3"/>
        <v>2232</v>
      </c>
      <c r="P27" s="4">
        <f t="shared" si="1"/>
        <v>8903.2248</v>
      </c>
      <c r="Q27" s="4">
        <f t="shared" si="4"/>
        <v>6671.2248</v>
      </c>
    </row>
    <row r="28" spans="1:17" x14ac:dyDescent="0.25">
      <c r="A28" s="13">
        <v>26</v>
      </c>
      <c r="B28" s="1" t="s">
        <v>52</v>
      </c>
      <c r="C28" s="1"/>
      <c r="D28" s="3">
        <v>42242</v>
      </c>
      <c r="E28" s="1">
        <v>4</v>
      </c>
      <c r="F28" s="1">
        <f>SUMIF($B$2:B27,B28,$F$2:F27)+E28-SUMIF($L$3:$L$102,B28,$M$3:$M$102)</f>
        <v>4</v>
      </c>
      <c r="G28" s="1">
        <v>14</v>
      </c>
      <c r="H28" s="1">
        <f t="shared" si="5"/>
        <v>2604</v>
      </c>
      <c r="I28" s="14">
        <f t="shared" si="0"/>
        <v>10416</v>
      </c>
      <c r="K28" s="1">
        <v>26</v>
      </c>
      <c r="L28" s="1" t="s">
        <v>32</v>
      </c>
      <c r="M28" s="1">
        <v>1</v>
      </c>
      <c r="N28" s="19">
        <v>42255</v>
      </c>
      <c r="O28" s="20">
        <f t="shared" si="3"/>
        <v>2232</v>
      </c>
      <c r="P28" s="4">
        <f t="shared" si="1"/>
        <v>8903.2248</v>
      </c>
      <c r="Q28" s="4">
        <f t="shared" si="4"/>
        <v>6671.2248</v>
      </c>
    </row>
    <row r="29" spans="1:17" x14ac:dyDescent="0.25">
      <c r="A29" s="13">
        <v>27</v>
      </c>
      <c r="B29" s="1" t="s">
        <v>32</v>
      </c>
      <c r="C29" s="1"/>
      <c r="D29" s="3">
        <v>42242</v>
      </c>
      <c r="E29" s="1">
        <v>12</v>
      </c>
      <c r="F29" s="1">
        <f>SUMIF($B$2:B28,B29,$F$2:F28)+E29-SUMIF($L$3:$L$102,B29,$M$3:$M$102)</f>
        <v>5</v>
      </c>
      <c r="G29" s="1">
        <v>12</v>
      </c>
      <c r="H29" s="1">
        <f t="shared" si="5"/>
        <v>2232</v>
      </c>
      <c r="I29" s="14">
        <f t="shared" si="0"/>
        <v>26784</v>
      </c>
      <c r="K29" s="1">
        <v>27</v>
      </c>
      <c r="L29" s="1" t="s">
        <v>32</v>
      </c>
      <c r="M29" s="1">
        <v>1</v>
      </c>
      <c r="N29" s="19">
        <v>42257</v>
      </c>
      <c r="O29" s="20">
        <f t="shared" si="3"/>
        <v>2232</v>
      </c>
      <c r="P29" s="4">
        <f t="shared" si="1"/>
        <v>8903.2248</v>
      </c>
      <c r="Q29" s="4">
        <f t="shared" si="4"/>
        <v>6671.2248</v>
      </c>
    </row>
    <row r="30" spans="1:17" x14ac:dyDescent="0.25">
      <c r="A30" s="13">
        <v>28</v>
      </c>
      <c r="B30" s="1" t="s">
        <v>33</v>
      </c>
      <c r="C30" s="1"/>
      <c r="D30" s="3">
        <v>42242</v>
      </c>
      <c r="E30" s="1">
        <v>20</v>
      </c>
      <c r="F30" s="1">
        <f>SUMIF($B$2:B29,B30,$F$2:F29)+E30-SUMIF($L$3:$L$102,B30,$M$3:$M$102)</f>
        <v>20</v>
      </c>
      <c r="G30" s="1">
        <v>40</v>
      </c>
      <c r="H30" s="1">
        <f t="shared" si="5"/>
        <v>7440</v>
      </c>
      <c r="I30" s="14">
        <f t="shared" si="0"/>
        <v>148800</v>
      </c>
      <c r="K30" s="1">
        <v>28</v>
      </c>
      <c r="L30" s="1" t="s">
        <v>32</v>
      </c>
      <c r="M30" s="1">
        <v>2</v>
      </c>
      <c r="N30" s="19">
        <v>42253</v>
      </c>
      <c r="O30" s="20">
        <f t="shared" si="3"/>
        <v>2232</v>
      </c>
      <c r="P30" s="4">
        <f t="shared" si="1"/>
        <v>8903.2248</v>
      </c>
      <c r="Q30" s="4">
        <f t="shared" si="4"/>
        <v>13342.4496</v>
      </c>
    </row>
    <row r="31" spans="1:17" x14ac:dyDescent="0.25">
      <c r="A31" s="13">
        <v>29</v>
      </c>
      <c r="B31" s="1" t="s">
        <v>53</v>
      </c>
      <c r="C31" s="1"/>
      <c r="D31" s="3">
        <v>42242</v>
      </c>
      <c r="E31" s="1">
        <v>18</v>
      </c>
      <c r="F31" s="1">
        <f>SUMIF($B$2:B30,B31,$F$2:F30)+E31-SUMIF($L$3:$L$102,B31,$M$3:$M$102)</f>
        <v>17</v>
      </c>
      <c r="G31" s="1">
        <v>50</v>
      </c>
      <c r="H31" s="1">
        <f t="shared" si="5"/>
        <v>9300</v>
      </c>
      <c r="I31" s="14">
        <f t="shared" si="0"/>
        <v>167400</v>
      </c>
      <c r="K31" s="1">
        <v>29</v>
      </c>
      <c r="L31" s="1" t="s">
        <v>32</v>
      </c>
      <c r="M31" s="1">
        <v>1</v>
      </c>
      <c r="N31" s="19">
        <v>42251</v>
      </c>
      <c r="O31" s="20">
        <f t="shared" si="3"/>
        <v>2232</v>
      </c>
      <c r="P31" s="4">
        <f t="shared" si="1"/>
        <v>8903.2248</v>
      </c>
      <c r="Q31" s="4">
        <f t="shared" si="4"/>
        <v>6671.2248</v>
      </c>
    </row>
    <row r="32" spans="1:17" x14ac:dyDescent="0.25">
      <c r="A32" s="13">
        <v>30</v>
      </c>
      <c r="B32" s="1" t="s">
        <v>60</v>
      </c>
      <c r="C32" s="1"/>
      <c r="D32" s="3">
        <v>42242</v>
      </c>
      <c r="E32" s="1">
        <v>6</v>
      </c>
      <c r="F32" s="1">
        <f>SUMIF($B$2:B31,B32,$F$2:F31)+E32-SUMIF($L$3:$L$102,B32,$M$3:$M$102)</f>
        <v>5</v>
      </c>
      <c r="G32" s="1">
        <v>55</v>
      </c>
      <c r="H32" s="1">
        <f t="shared" si="5"/>
        <v>10230</v>
      </c>
      <c r="I32" s="14">
        <f t="shared" si="0"/>
        <v>61380</v>
      </c>
      <c r="K32" s="1">
        <v>30</v>
      </c>
      <c r="L32" s="1" t="s">
        <v>32</v>
      </c>
      <c r="M32" s="1">
        <v>1</v>
      </c>
      <c r="N32" s="19">
        <v>42264</v>
      </c>
      <c r="O32" s="20">
        <f t="shared" si="3"/>
        <v>2232</v>
      </c>
      <c r="P32" s="4">
        <f t="shared" si="1"/>
        <v>8903.2248</v>
      </c>
      <c r="Q32" s="4">
        <f t="shared" si="4"/>
        <v>6671.2248</v>
      </c>
    </row>
    <row r="33" spans="1:17" x14ac:dyDescent="0.25">
      <c r="A33" s="13">
        <v>31</v>
      </c>
      <c r="B33" s="1" t="s">
        <v>61</v>
      </c>
      <c r="C33" s="1"/>
      <c r="D33" s="3">
        <v>42242</v>
      </c>
      <c r="E33" s="1">
        <v>12</v>
      </c>
      <c r="F33" s="1">
        <f>SUMIF($B$2:B32,B33,$F$2:F32)+E33-SUMIF($L$3:$L$102,B33,$M$3:$M$102)</f>
        <v>12</v>
      </c>
      <c r="G33" s="1">
        <v>50</v>
      </c>
      <c r="H33" s="1">
        <f t="shared" si="5"/>
        <v>9300</v>
      </c>
      <c r="I33" s="14">
        <f t="shared" si="0"/>
        <v>111600</v>
      </c>
      <c r="K33" s="1">
        <v>31</v>
      </c>
      <c r="L33" s="1" t="s">
        <v>60</v>
      </c>
      <c r="M33" s="1">
        <v>1</v>
      </c>
      <c r="N33" s="19">
        <v>42267</v>
      </c>
      <c r="O33" s="20">
        <f t="shared" si="3"/>
        <v>10230</v>
      </c>
      <c r="P33" s="4">
        <f t="shared" si="1"/>
        <v>40806.447</v>
      </c>
      <c r="Q33" s="4">
        <f t="shared" si="4"/>
        <v>30576.447</v>
      </c>
    </row>
    <row r="34" spans="1:17" x14ac:dyDescent="0.25">
      <c r="A34" s="13">
        <v>32</v>
      </c>
      <c r="B34" s="1" t="s">
        <v>34</v>
      </c>
      <c r="C34" s="1"/>
      <c r="D34" s="3">
        <v>42242</v>
      </c>
      <c r="E34" s="1">
        <v>24</v>
      </c>
      <c r="F34" s="1">
        <f>SUMIF($B$2:B33,B34,$F$2:F33)+E34-SUMIF($L$3:$L$102,B34,$M$3:$M$102)</f>
        <v>23</v>
      </c>
      <c r="G34" s="1"/>
      <c r="H34" s="1">
        <f t="shared" si="5"/>
        <v>0</v>
      </c>
      <c r="I34" s="14">
        <f t="shared" si="0"/>
        <v>0</v>
      </c>
      <c r="K34" s="1">
        <v>32</v>
      </c>
      <c r="L34" s="1" t="s">
        <v>53</v>
      </c>
      <c r="M34" s="1">
        <v>1</v>
      </c>
      <c r="N34" s="19">
        <v>42253</v>
      </c>
      <c r="O34" s="20">
        <f t="shared" si="3"/>
        <v>9300</v>
      </c>
      <c r="P34" s="4">
        <f t="shared" si="1"/>
        <v>37096.770000000004</v>
      </c>
      <c r="Q34" s="4">
        <f t="shared" si="4"/>
        <v>27796.770000000004</v>
      </c>
    </row>
    <row r="35" spans="1:17" x14ac:dyDescent="0.25">
      <c r="A35" s="13">
        <v>33</v>
      </c>
      <c r="B35" s="1" t="s">
        <v>54</v>
      </c>
      <c r="C35" s="1"/>
      <c r="D35" s="3">
        <v>42242</v>
      </c>
      <c r="E35" s="1">
        <v>50</v>
      </c>
      <c r="F35" s="1">
        <f>SUMIF($B$2:B34,B35,$F$2:F34)+E35-SUMIF($L$3:$L$102,B35,$M$3:$M$102)</f>
        <v>47</v>
      </c>
      <c r="G35" s="1"/>
      <c r="H35" s="1">
        <f t="shared" si="5"/>
        <v>0</v>
      </c>
      <c r="I35" s="14">
        <f t="shared" si="0"/>
        <v>0</v>
      </c>
      <c r="K35" s="1">
        <v>33</v>
      </c>
      <c r="L35" s="1" t="s">
        <v>34</v>
      </c>
      <c r="M35" s="1">
        <v>1</v>
      </c>
      <c r="N35" s="19">
        <v>42270</v>
      </c>
      <c r="O35" s="20">
        <f t="shared" si="3"/>
        <v>0</v>
      </c>
      <c r="P35" s="4">
        <f t="shared" si="1"/>
        <v>0</v>
      </c>
      <c r="Q35" s="4">
        <f t="shared" si="4"/>
        <v>0</v>
      </c>
    </row>
    <row r="36" spans="1:17" x14ac:dyDescent="0.25">
      <c r="A36" s="13">
        <v>34</v>
      </c>
      <c r="B36" s="1" t="s">
        <v>35</v>
      </c>
      <c r="C36" s="1"/>
      <c r="D36" s="3">
        <v>42242</v>
      </c>
      <c r="E36" s="1">
        <v>64</v>
      </c>
      <c r="F36" s="1">
        <f>SUMIF($B$2:B35,B36,$F$2:F35)+E36-SUMIF($L$3:$L$102,B36,$M$3:$M$102)</f>
        <v>64</v>
      </c>
      <c r="G36" s="1">
        <v>1</v>
      </c>
      <c r="H36" s="1">
        <f t="shared" si="5"/>
        <v>186</v>
      </c>
      <c r="I36" s="14">
        <f t="shared" si="0"/>
        <v>11904</v>
      </c>
      <c r="K36" s="1">
        <v>34</v>
      </c>
      <c r="L36" s="1" t="s">
        <v>54</v>
      </c>
      <c r="M36" s="1">
        <v>3</v>
      </c>
      <c r="N36" s="19">
        <v>42272</v>
      </c>
      <c r="O36" s="20">
        <f t="shared" si="3"/>
        <v>0</v>
      </c>
      <c r="P36" s="4">
        <f t="shared" si="1"/>
        <v>0</v>
      </c>
      <c r="Q36" s="4">
        <f t="shared" si="4"/>
        <v>0</v>
      </c>
    </row>
    <row r="37" spans="1:17" x14ac:dyDescent="0.25">
      <c r="A37" s="13">
        <v>35</v>
      </c>
      <c r="B37" s="1" t="s">
        <v>36</v>
      </c>
      <c r="C37" s="1"/>
      <c r="D37" s="3">
        <v>42242</v>
      </c>
      <c r="E37" s="1">
        <v>20</v>
      </c>
      <c r="F37" s="1">
        <f>SUMIF($B$2:B36,B37,$F$2:F36)+E37-SUMIF($L$3:$L$102,B37,$M$3:$M$102)</f>
        <v>20</v>
      </c>
      <c r="G37" s="1">
        <v>2.5</v>
      </c>
      <c r="H37" s="1">
        <f t="shared" si="5"/>
        <v>465</v>
      </c>
      <c r="I37" s="14">
        <f t="shared" si="0"/>
        <v>9300</v>
      </c>
      <c r="K37" s="1">
        <v>35</v>
      </c>
      <c r="L37" s="1" t="s">
        <v>37</v>
      </c>
      <c r="M37" s="1">
        <v>1</v>
      </c>
      <c r="N37" s="21" t="s">
        <v>62</v>
      </c>
      <c r="O37" s="20">
        <f t="shared" si="3"/>
        <v>558</v>
      </c>
      <c r="P37" s="4">
        <f t="shared" si="1"/>
        <v>2225.8062</v>
      </c>
      <c r="Q37" s="4">
        <f t="shared" si="4"/>
        <v>1667.8062</v>
      </c>
    </row>
    <row r="38" spans="1:17" x14ac:dyDescent="0.25">
      <c r="A38" s="13">
        <v>36</v>
      </c>
      <c r="B38" s="1" t="s">
        <v>37</v>
      </c>
      <c r="C38" s="1"/>
      <c r="D38" s="3">
        <v>42242</v>
      </c>
      <c r="E38" s="1">
        <v>24</v>
      </c>
      <c r="F38" s="1">
        <f>SUMIF($B$2:B37,B38,$F$2:F37)+E38-SUMIF($L$3:$L$102,B38,$M$3:$M$102)</f>
        <v>23</v>
      </c>
      <c r="G38" s="1">
        <v>3</v>
      </c>
      <c r="H38" s="1">
        <f t="shared" si="5"/>
        <v>558</v>
      </c>
      <c r="I38" s="14">
        <f t="shared" si="0"/>
        <v>13392</v>
      </c>
      <c r="K38" s="1">
        <v>36</v>
      </c>
      <c r="L38" s="1" t="s">
        <v>57</v>
      </c>
      <c r="M38" s="1">
        <v>1</v>
      </c>
      <c r="N38" s="19">
        <v>42266</v>
      </c>
      <c r="O38" s="20">
        <f t="shared" si="3"/>
        <v>1302</v>
      </c>
      <c r="P38" s="4">
        <f t="shared" si="1"/>
        <v>5193.5478000000003</v>
      </c>
      <c r="Q38" s="4">
        <f t="shared" si="4"/>
        <v>3891.5478000000003</v>
      </c>
    </row>
    <row r="39" spans="1:17" x14ac:dyDescent="0.25">
      <c r="A39" s="13">
        <v>37</v>
      </c>
      <c r="B39" s="1" t="s">
        <v>38</v>
      </c>
      <c r="C39" s="1"/>
      <c r="D39" s="3">
        <v>42242</v>
      </c>
      <c r="E39" s="1">
        <v>7</v>
      </c>
      <c r="F39" s="1">
        <f>SUMIF($B$2:B38,B39,$F$2:F38)+E39-SUMIF($L$3:$L$102,B39,$M$3:$M$102)</f>
        <v>7</v>
      </c>
      <c r="G39" s="1">
        <v>3</v>
      </c>
      <c r="H39" s="1">
        <f t="shared" si="5"/>
        <v>558</v>
      </c>
      <c r="I39" s="14">
        <f t="shared" si="0"/>
        <v>3906</v>
      </c>
      <c r="K39" s="1">
        <v>37</v>
      </c>
      <c r="L39" s="1" t="s">
        <v>58</v>
      </c>
      <c r="M39" s="1">
        <v>1</v>
      </c>
      <c r="N39" s="19">
        <v>42260</v>
      </c>
      <c r="O39" s="20">
        <f t="shared" si="3"/>
        <v>1116</v>
      </c>
      <c r="P39" s="4">
        <f t="shared" si="1"/>
        <v>4451.6124</v>
      </c>
      <c r="Q39" s="4">
        <f t="shared" si="4"/>
        <v>3335.6124</v>
      </c>
    </row>
    <row r="40" spans="1:17" x14ac:dyDescent="0.25">
      <c r="A40" s="13">
        <v>38</v>
      </c>
      <c r="B40" s="1" t="s">
        <v>39</v>
      </c>
      <c r="C40" s="1"/>
      <c r="D40" s="3">
        <v>42242</v>
      </c>
      <c r="E40" s="1">
        <v>10</v>
      </c>
      <c r="F40" s="1">
        <f>SUMIF($B$2:B39,B40,$F$2:F39)+E40-SUMIF($L$3:$L$102,B40,$M$3:$M$102)</f>
        <v>10</v>
      </c>
      <c r="G40" s="1">
        <v>4</v>
      </c>
      <c r="H40" s="1">
        <f t="shared" si="5"/>
        <v>744</v>
      </c>
      <c r="I40" s="14">
        <f t="shared" si="0"/>
        <v>7440</v>
      </c>
      <c r="K40" s="1">
        <v>38</v>
      </c>
      <c r="L40" s="1"/>
      <c r="M40" s="1"/>
      <c r="N40" s="19"/>
      <c r="O40" s="20" t="e">
        <f t="shared" si="3"/>
        <v>#N/A</v>
      </c>
      <c r="P40" s="4" t="e">
        <f t="shared" si="1"/>
        <v>#N/A</v>
      </c>
      <c r="Q40" s="4" t="e">
        <f t="shared" si="4"/>
        <v>#N/A</v>
      </c>
    </row>
    <row r="41" spans="1:17" x14ac:dyDescent="0.25">
      <c r="A41" s="13">
        <v>39</v>
      </c>
      <c r="B41" s="1" t="s">
        <v>40</v>
      </c>
      <c r="C41" s="1"/>
      <c r="D41" s="3">
        <v>42242</v>
      </c>
      <c r="E41" s="1">
        <v>80</v>
      </c>
      <c r="F41" s="1">
        <f>SUMIF($B$2:B40,B41,$F$2:F40)+E41-SUMIF($L$3:$L$102,B41,$M$3:$M$102)</f>
        <v>80</v>
      </c>
      <c r="G41" s="1">
        <v>3</v>
      </c>
      <c r="H41" s="1">
        <f t="shared" si="5"/>
        <v>558</v>
      </c>
      <c r="I41" s="14">
        <f t="shared" si="0"/>
        <v>44640</v>
      </c>
      <c r="K41" s="1">
        <v>39</v>
      </c>
      <c r="L41" s="1"/>
      <c r="M41" s="1"/>
      <c r="N41" s="19"/>
      <c r="O41" s="20" t="e">
        <f t="shared" si="3"/>
        <v>#N/A</v>
      </c>
      <c r="P41" s="4" t="e">
        <f t="shared" si="1"/>
        <v>#N/A</v>
      </c>
      <c r="Q41" s="4" t="e">
        <f t="shared" si="4"/>
        <v>#N/A</v>
      </c>
    </row>
    <row r="42" spans="1:17" x14ac:dyDescent="0.25">
      <c r="A42" s="13">
        <v>40</v>
      </c>
      <c r="B42" s="1" t="s">
        <v>41</v>
      </c>
      <c r="C42" s="1"/>
      <c r="D42" s="3">
        <v>42242</v>
      </c>
      <c r="E42" s="1">
        <v>11</v>
      </c>
      <c r="F42" s="1">
        <f>SUMIF($B$2:B41,B42,$F$2:F41)+E42-SUMIF($L$3:$L$102,B42,$M$3:$M$102)</f>
        <v>11</v>
      </c>
      <c r="G42" s="1">
        <v>6</v>
      </c>
      <c r="H42" s="1">
        <f t="shared" si="5"/>
        <v>1116</v>
      </c>
      <c r="I42" s="14">
        <f t="shared" si="0"/>
        <v>12276</v>
      </c>
      <c r="K42" s="1">
        <v>40</v>
      </c>
      <c r="L42" s="1"/>
      <c r="M42" s="1"/>
      <c r="N42" s="19"/>
      <c r="O42" s="20" t="e">
        <f t="shared" si="3"/>
        <v>#N/A</v>
      </c>
      <c r="P42" s="4" t="e">
        <f t="shared" si="1"/>
        <v>#N/A</v>
      </c>
      <c r="Q42" s="4" t="e">
        <f t="shared" si="4"/>
        <v>#N/A</v>
      </c>
    </row>
    <row r="43" spans="1:17" x14ac:dyDescent="0.25">
      <c r="A43" s="13">
        <v>41</v>
      </c>
      <c r="B43" s="1" t="s">
        <v>42</v>
      </c>
      <c r="C43" s="1"/>
      <c r="D43" s="3">
        <v>42242</v>
      </c>
      <c r="E43" s="1">
        <v>8</v>
      </c>
      <c r="F43" s="1">
        <f>SUMIF($B$2:B42,B43,$F$2:F42)+E43-SUMIF($L$3:$L$102,B43,$M$3:$M$102)</f>
        <v>8</v>
      </c>
      <c r="G43" s="1">
        <v>9</v>
      </c>
      <c r="H43" s="1">
        <f t="shared" si="5"/>
        <v>1674</v>
      </c>
      <c r="I43" s="14">
        <f t="shared" si="0"/>
        <v>13392</v>
      </c>
      <c r="K43" s="1">
        <v>41</v>
      </c>
      <c r="L43" s="1"/>
      <c r="M43" s="1"/>
      <c r="N43" s="19"/>
      <c r="O43" s="20" t="e">
        <f t="shared" si="3"/>
        <v>#N/A</v>
      </c>
      <c r="P43" s="4" t="e">
        <f t="shared" si="1"/>
        <v>#N/A</v>
      </c>
      <c r="Q43" s="4" t="e">
        <f t="shared" si="4"/>
        <v>#N/A</v>
      </c>
    </row>
    <row r="44" spans="1:17" x14ac:dyDescent="0.25">
      <c r="A44" s="13">
        <v>42</v>
      </c>
      <c r="B44" s="1" t="s">
        <v>55</v>
      </c>
      <c r="C44" s="1"/>
      <c r="D44" s="3">
        <v>42242</v>
      </c>
      <c r="E44" s="1">
        <v>17</v>
      </c>
      <c r="F44" s="1">
        <f>SUMIF($B$2:B43,B44,$F$2:F43)+E44-SUMIF($L$3:$L$102,B44,$M$3:$M$102)</f>
        <v>17</v>
      </c>
      <c r="G44" s="1">
        <v>10</v>
      </c>
      <c r="H44" s="1">
        <f t="shared" si="5"/>
        <v>1860</v>
      </c>
      <c r="I44" s="14">
        <f t="shared" si="0"/>
        <v>31620</v>
      </c>
      <c r="K44" s="1">
        <v>42</v>
      </c>
      <c r="L44" s="1"/>
      <c r="M44" s="1"/>
      <c r="N44" s="19"/>
      <c r="O44" s="20" t="e">
        <f t="shared" si="3"/>
        <v>#N/A</v>
      </c>
      <c r="P44" s="4" t="e">
        <f t="shared" si="1"/>
        <v>#N/A</v>
      </c>
      <c r="Q44" s="4" t="e">
        <f t="shared" si="4"/>
        <v>#N/A</v>
      </c>
    </row>
    <row r="45" spans="1:17" x14ac:dyDescent="0.25">
      <c r="A45" s="13">
        <v>43</v>
      </c>
      <c r="B45" s="1" t="s">
        <v>56</v>
      </c>
      <c r="C45" s="1"/>
      <c r="D45" s="3">
        <v>42242</v>
      </c>
      <c r="E45" s="1">
        <v>13</v>
      </c>
      <c r="F45" s="1">
        <f>SUMIF($B$2:B44,B45,$F$2:F44)+E45-SUMIF($L$3:$L$102,B45,$M$3:$M$102)</f>
        <v>13</v>
      </c>
      <c r="G45" s="1">
        <v>11</v>
      </c>
      <c r="H45" s="1">
        <f t="shared" si="5"/>
        <v>2046</v>
      </c>
      <c r="I45" s="14">
        <f t="shared" si="0"/>
        <v>26598</v>
      </c>
      <c r="K45" s="1">
        <v>43</v>
      </c>
      <c r="L45" s="1"/>
      <c r="M45" s="1"/>
      <c r="N45" s="19"/>
      <c r="O45" s="20" t="e">
        <f t="shared" si="3"/>
        <v>#N/A</v>
      </c>
      <c r="P45" s="4" t="e">
        <f t="shared" si="1"/>
        <v>#N/A</v>
      </c>
      <c r="Q45" s="4" t="e">
        <f t="shared" si="4"/>
        <v>#N/A</v>
      </c>
    </row>
    <row r="46" spans="1:17" x14ac:dyDescent="0.25">
      <c r="A46" s="13">
        <v>44</v>
      </c>
      <c r="B46" s="1" t="s">
        <v>57</v>
      </c>
      <c r="C46" s="1"/>
      <c r="D46" s="3">
        <v>42242</v>
      </c>
      <c r="E46" s="1">
        <v>3</v>
      </c>
      <c r="F46" s="1">
        <f>SUMIF($B$2:B45,B46,$F$2:F45)+E46-SUMIF($L$3:$L$102,B46,$M$3:$M$102)</f>
        <v>2</v>
      </c>
      <c r="G46" s="1">
        <v>7</v>
      </c>
      <c r="H46" s="1">
        <f t="shared" si="5"/>
        <v>1302</v>
      </c>
      <c r="I46" s="14">
        <f t="shared" si="0"/>
        <v>3906</v>
      </c>
      <c r="K46" s="1">
        <v>44</v>
      </c>
      <c r="L46" s="1"/>
      <c r="M46" s="1"/>
      <c r="N46" s="19"/>
      <c r="O46" s="20" t="e">
        <f t="shared" si="3"/>
        <v>#N/A</v>
      </c>
      <c r="P46" s="4" t="e">
        <f t="shared" si="1"/>
        <v>#N/A</v>
      </c>
      <c r="Q46" s="4" t="e">
        <f t="shared" si="4"/>
        <v>#N/A</v>
      </c>
    </row>
    <row r="47" spans="1:17" x14ac:dyDescent="0.25">
      <c r="A47" s="13">
        <v>45</v>
      </c>
      <c r="B47" s="1" t="s">
        <v>58</v>
      </c>
      <c r="C47" s="1"/>
      <c r="D47" s="3">
        <v>42242</v>
      </c>
      <c r="E47" s="1">
        <v>3</v>
      </c>
      <c r="F47" s="1">
        <f>SUMIF($B$2:B46,B47,$F$2:F46)+E47-SUMIF($L$3:$L$102,B47,$M$3:$M$102)</f>
        <v>2</v>
      </c>
      <c r="G47" s="1">
        <v>6</v>
      </c>
      <c r="H47" s="1">
        <f t="shared" si="5"/>
        <v>1116</v>
      </c>
      <c r="I47" s="14">
        <f t="shared" si="0"/>
        <v>3348</v>
      </c>
      <c r="K47" s="1">
        <v>45</v>
      </c>
      <c r="L47" s="1"/>
      <c r="M47" s="1"/>
      <c r="N47" s="19"/>
      <c r="O47" s="20" t="e">
        <f t="shared" si="3"/>
        <v>#N/A</v>
      </c>
      <c r="P47" s="4" t="e">
        <f t="shared" si="1"/>
        <v>#N/A</v>
      </c>
      <c r="Q47" s="4" t="e">
        <f t="shared" si="4"/>
        <v>#N/A</v>
      </c>
    </row>
    <row r="48" spans="1:17" ht="15.75" thickBot="1" x14ac:dyDescent="0.3">
      <c r="A48" s="15">
        <v>46</v>
      </c>
      <c r="B48" s="16" t="s">
        <v>59</v>
      </c>
      <c r="C48" s="16"/>
      <c r="D48" s="17">
        <v>42242</v>
      </c>
      <c r="E48" s="16">
        <v>4</v>
      </c>
      <c r="F48" s="16">
        <f>SUMIF($B$2:B47,B48,$F$2:F47)+E48-SUMIF($L$3:$L$102,B48,$M$3:$M$102)</f>
        <v>4</v>
      </c>
      <c r="G48" s="16">
        <v>14</v>
      </c>
      <c r="H48" s="16">
        <f t="shared" si="5"/>
        <v>2604</v>
      </c>
      <c r="I48" s="18">
        <f t="shared" si="0"/>
        <v>10416</v>
      </c>
      <c r="K48" s="1">
        <v>46</v>
      </c>
      <c r="L48" s="1"/>
      <c r="M48" s="1"/>
      <c r="N48" s="19"/>
      <c r="O48" s="20" t="e">
        <f t="shared" si="3"/>
        <v>#N/A</v>
      </c>
      <c r="P48" s="4" t="e">
        <f t="shared" si="1"/>
        <v>#N/A</v>
      </c>
      <c r="Q48" s="4" t="e">
        <f t="shared" si="4"/>
        <v>#N/A</v>
      </c>
    </row>
    <row r="49" spans="1:17" x14ac:dyDescent="0.25">
      <c r="A49" s="7">
        <v>47</v>
      </c>
      <c r="B49" s="7"/>
      <c r="C49" s="7"/>
      <c r="D49" s="8"/>
      <c r="E49" s="7"/>
      <c r="F49" s="7">
        <f>SUMIF($B$2:B48,B49,$F$2:F48)+E49-SUMIF($L$3:$L$102,B49,$M$3:$M$102)</f>
        <v>0</v>
      </c>
      <c r="G49" s="7"/>
      <c r="H49" s="7"/>
      <c r="I49" s="7"/>
      <c r="K49" s="1">
        <v>47</v>
      </c>
      <c r="L49" s="1"/>
      <c r="M49" s="1"/>
      <c r="N49" s="19"/>
      <c r="O49" s="20" t="e">
        <f t="shared" si="3"/>
        <v>#N/A</v>
      </c>
      <c r="P49" s="4" t="e">
        <f t="shared" si="1"/>
        <v>#N/A</v>
      </c>
      <c r="Q49" s="4" t="e">
        <f t="shared" si="4"/>
        <v>#N/A</v>
      </c>
    </row>
    <row r="50" spans="1:17" x14ac:dyDescent="0.25">
      <c r="A50" s="1">
        <v>48</v>
      </c>
      <c r="B50" s="1"/>
      <c r="C50" s="1"/>
      <c r="D50" s="1"/>
      <c r="E50" s="1"/>
      <c r="F50" s="1">
        <f>SUMIF($B$2:B49,B50,$F$2:F49)+E50-SUMIF($L$3:$L$102,B50,$M$3:$M$102)</f>
        <v>0</v>
      </c>
      <c r="G50" s="1"/>
      <c r="H50" s="1"/>
      <c r="I50" s="1"/>
      <c r="K50" s="1">
        <v>48</v>
      </c>
      <c r="L50" s="1"/>
      <c r="M50" s="1"/>
      <c r="N50" s="19"/>
      <c r="O50" s="20" t="e">
        <f t="shared" si="3"/>
        <v>#N/A</v>
      </c>
      <c r="P50" s="4" t="e">
        <f t="shared" si="1"/>
        <v>#N/A</v>
      </c>
      <c r="Q50" s="4" t="e">
        <f t="shared" si="4"/>
        <v>#N/A</v>
      </c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K51" s="1">
        <v>49</v>
      </c>
      <c r="L51" s="1"/>
      <c r="M51" s="1"/>
      <c r="N51" s="19"/>
      <c r="O51" s="20" t="e">
        <f t="shared" si="3"/>
        <v>#N/A</v>
      </c>
      <c r="P51" s="4" t="e">
        <f t="shared" si="1"/>
        <v>#N/A</v>
      </c>
      <c r="Q51" s="4" t="e">
        <f t="shared" si="4"/>
        <v>#N/A</v>
      </c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K52" s="1">
        <v>50</v>
      </c>
      <c r="L52" s="1"/>
      <c r="M52" s="1"/>
      <c r="N52" s="19"/>
      <c r="O52" s="20" t="e">
        <f t="shared" si="3"/>
        <v>#N/A</v>
      </c>
      <c r="P52" s="4" t="e">
        <f t="shared" si="1"/>
        <v>#N/A</v>
      </c>
      <c r="Q52" s="4" t="e">
        <f t="shared" si="4"/>
        <v>#N/A</v>
      </c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K53" s="1">
        <v>51</v>
      </c>
      <c r="L53" s="1"/>
      <c r="M53" s="1"/>
      <c r="N53" s="19"/>
      <c r="O53" s="20" t="e">
        <f t="shared" si="3"/>
        <v>#N/A</v>
      </c>
      <c r="P53" s="4" t="e">
        <f t="shared" si="1"/>
        <v>#N/A</v>
      </c>
      <c r="Q53" s="4" t="e">
        <f t="shared" si="4"/>
        <v>#N/A</v>
      </c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K54" s="1">
        <v>52</v>
      </c>
      <c r="L54" s="1"/>
      <c r="M54" s="1"/>
      <c r="N54" s="19"/>
      <c r="O54" s="20" t="e">
        <f t="shared" si="3"/>
        <v>#N/A</v>
      </c>
      <c r="P54" s="4" t="e">
        <f t="shared" si="1"/>
        <v>#N/A</v>
      </c>
      <c r="Q54" s="4" t="e">
        <f t="shared" si="4"/>
        <v>#N/A</v>
      </c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K55" s="1">
        <v>53</v>
      </c>
      <c r="L55" s="1"/>
      <c r="M55" s="1"/>
      <c r="N55" s="19"/>
      <c r="O55" s="20" t="e">
        <f t="shared" si="3"/>
        <v>#N/A</v>
      </c>
      <c r="P55" s="4" t="e">
        <f t="shared" si="1"/>
        <v>#N/A</v>
      </c>
      <c r="Q55" s="4" t="e">
        <f t="shared" si="4"/>
        <v>#N/A</v>
      </c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K56" s="1">
        <v>54</v>
      </c>
      <c r="L56" s="1"/>
      <c r="M56" s="1"/>
      <c r="N56" s="19"/>
      <c r="O56" s="20" t="e">
        <f t="shared" si="3"/>
        <v>#N/A</v>
      </c>
      <c r="P56" s="4" t="e">
        <f t="shared" si="1"/>
        <v>#N/A</v>
      </c>
      <c r="Q56" s="4" t="e">
        <f t="shared" si="4"/>
        <v>#N/A</v>
      </c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K57" s="1">
        <v>55</v>
      </c>
      <c r="L57" s="1"/>
      <c r="M57" s="1"/>
      <c r="N57" s="19"/>
      <c r="O57" s="20" t="e">
        <f t="shared" si="3"/>
        <v>#N/A</v>
      </c>
      <c r="P57" s="4" t="e">
        <f t="shared" si="1"/>
        <v>#N/A</v>
      </c>
      <c r="Q57" s="4" t="e">
        <f t="shared" si="4"/>
        <v>#N/A</v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K58" s="1">
        <v>56</v>
      </c>
      <c r="L58" s="1"/>
      <c r="M58" s="1"/>
      <c r="N58" s="19"/>
      <c r="O58" s="20" t="e">
        <f t="shared" si="3"/>
        <v>#N/A</v>
      </c>
      <c r="P58" s="4" t="e">
        <f t="shared" si="1"/>
        <v>#N/A</v>
      </c>
      <c r="Q58" s="4" t="e">
        <f t="shared" si="4"/>
        <v>#N/A</v>
      </c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K59" s="1">
        <v>57</v>
      </c>
      <c r="L59" s="1"/>
      <c r="M59" s="1"/>
      <c r="N59" s="19"/>
      <c r="O59" s="20" t="e">
        <f t="shared" si="3"/>
        <v>#N/A</v>
      </c>
      <c r="P59" s="4" t="e">
        <f t="shared" si="1"/>
        <v>#N/A</v>
      </c>
      <c r="Q59" s="4" t="e">
        <f t="shared" si="4"/>
        <v>#N/A</v>
      </c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K60" s="1">
        <v>58</v>
      </c>
      <c r="L60" s="1"/>
      <c r="M60" s="1"/>
      <c r="N60" s="19"/>
      <c r="O60" s="20" t="e">
        <f t="shared" si="3"/>
        <v>#N/A</v>
      </c>
      <c r="P60" s="4" t="e">
        <f t="shared" si="1"/>
        <v>#N/A</v>
      </c>
      <c r="Q60" s="4" t="e">
        <f t="shared" si="4"/>
        <v>#N/A</v>
      </c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K61" s="1">
        <v>59</v>
      </c>
      <c r="L61" s="1"/>
      <c r="M61" s="1"/>
      <c r="N61" s="19"/>
      <c r="O61" s="20" t="e">
        <f t="shared" si="3"/>
        <v>#N/A</v>
      </c>
      <c r="P61" s="4" t="e">
        <f t="shared" si="1"/>
        <v>#N/A</v>
      </c>
      <c r="Q61" s="4" t="e">
        <f t="shared" si="4"/>
        <v>#N/A</v>
      </c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K62" s="1">
        <v>60</v>
      </c>
      <c r="L62" s="1"/>
      <c r="M62" s="1"/>
      <c r="N62" s="19"/>
      <c r="O62" s="20" t="e">
        <f t="shared" si="3"/>
        <v>#N/A</v>
      </c>
      <c r="P62" s="4" t="e">
        <f t="shared" si="1"/>
        <v>#N/A</v>
      </c>
      <c r="Q62" s="4" t="e">
        <f t="shared" si="4"/>
        <v>#N/A</v>
      </c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K63" s="1">
        <v>61</v>
      </c>
      <c r="L63" s="1"/>
      <c r="M63" s="1"/>
      <c r="N63" s="19"/>
      <c r="O63" s="20" t="e">
        <f t="shared" si="3"/>
        <v>#N/A</v>
      </c>
      <c r="P63" s="4" t="e">
        <f t="shared" si="1"/>
        <v>#N/A</v>
      </c>
      <c r="Q63" s="4" t="e">
        <f t="shared" si="4"/>
        <v>#N/A</v>
      </c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K64" s="1">
        <v>62</v>
      </c>
      <c r="L64" s="1"/>
      <c r="M64" s="1"/>
      <c r="N64" s="19"/>
      <c r="O64" s="20" t="e">
        <f t="shared" si="3"/>
        <v>#N/A</v>
      </c>
      <c r="P64" s="4" t="e">
        <f t="shared" si="1"/>
        <v>#N/A</v>
      </c>
      <c r="Q64" s="4" t="e">
        <f t="shared" si="4"/>
        <v>#N/A</v>
      </c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K65" s="1">
        <v>63</v>
      </c>
      <c r="L65" s="1"/>
      <c r="M65" s="1"/>
      <c r="N65" s="19"/>
      <c r="O65" s="20" t="e">
        <f t="shared" si="3"/>
        <v>#N/A</v>
      </c>
      <c r="P65" s="4" t="e">
        <f t="shared" si="1"/>
        <v>#N/A</v>
      </c>
      <c r="Q65" s="4" t="e">
        <f t="shared" si="4"/>
        <v>#N/A</v>
      </c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K66" s="1">
        <v>64</v>
      </c>
      <c r="L66" s="1"/>
      <c r="M66" s="1"/>
      <c r="N66" s="19"/>
      <c r="O66" s="20" t="e">
        <f t="shared" si="3"/>
        <v>#N/A</v>
      </c>
      <c r="P66" s="4" t="e">
        <f t="shared" si="1"/>
        <v>#N/A</v>
      </c>
      <c r="Q66" s="4" t="e">
        <f t="shared" si="4"/>
        <v>#N/A</v>
      </c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K67" s="1">
        <v>65</v>
      </c>
      <c r="L67" s="1"/>
      <c r="M67" s="1"/>
      <c r="N67" s="19"/>
      <c r="O67" s="20" t="e">
        <f t="shared" si="3"/>
        <v>#N/A</v>
      </c>
      <c r="P67" s="4" t="e">
        <f t="shared" si="1"/>
        <v>#N/A</v>
      </c>
      <c r="Q67" s="4" t="e">
        <f t="shared" si="4"/>
        <v>#N/A</v>
      </c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K68" s="1">
        <v>66</v>
      </c>
      <c r="L68" s="1"/>
      <c r="M68" s="1"/>
      <c r="N68" s="19"/>
      <c r="O68" s="20" t="e">
        <f t="shared" si="3"/>
        <v>#N/A</v>
      </c>
      <c r="P68" s="4" t="e">
        <f t="shared" ref="P68:P100" si="6">3.9889*O68</f>
        <v>#N/A</v>
      </c>
      <c r="Q68" s="4" t="e">
        <f t="shared" si="4"/>
        <v>#N/A</v>
      </c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K69" s="1">
        <v>67</v>
      </c>
      <c r="L69" s="1"/>
      <c r="M69" s="1"/>
      <c r="N69" s="19"/>
      <c r="O69" s="20" t="e">
        <f t="shared" si="3"/>
        <v>#N/A</v>
      </c>
      <c r="P69" s="4" t="e">
        <f t="shared" si="6"/>
        <v>#N/A</v>
      </c>
      <c r="Q69" s="4" t="e">
        <f t="shared" si="4"/>
        <v>#N/A</v>
      </c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K70" s="1">
        <v>68</v>
      </c>
      <c r="L70" s="1"/>
      <c r="M70" s="1"/>
      <c r="N70" s="19"/>
      <c r="O70" s="20" t="e">
        <f t="shared" si="3"/>
        <v>#N/A</v>
      </c>
      <c r="P70" s="4" t="e">
        <f t="shared" si="6"/>
        <v>#N/A</v>
      </c>
      <c r="Q70" s="4" t="e">
        <f t="shared" si="4"/>
        <v>#N/A</v>
      </c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K71" s="1">
        <v>69</v>
      </c>
      <c r="L71" s="1"/>
      <c r="M71" s="1"/>
      <c r="N71" s="19"/>
      <c r="O71" s="20" t="e">
        <f t="shared" ref="O71:O102" si="7">VLOOKUP(L71:L168,$B$3:$H$100,7,0)</f>
        <v>#N/A</v>
      </c>
      <c r="P71" s="4" t="e">
        <f t="shared" si="6"/>
        <v>#N/A</v>
      </c>
      <c r="Q71" s="4" t="e">
        <f t="shared" ref="Q71:Q100" si="8">(P71-O71)*M71</f>
        <v>#N/A</v>
      </c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K72" s="1">
        <v>70</v>
      </c>
      <c r="L72" s="1"/>
      <c r="M72" s="1"/>
      <c r="N72" s="19"/>
      <c r="O72" s="20" t="e">
        <f t="shared" si="7"/>
        <v>#N/A</v>
      </c>
      <c r="P72" s="4" t="e">
        <f t="shared" si="6"/>
        <v>#N/A</v>
      </c>
      <c r="Q72" s="4" t="e">
        <f t="shared" si="8"/>
        <v>#N/A</v>
      </c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K73" s="1">
        <v>71</v>
      </c>
      <c r="L73" s="1"/>
      <c r="M73" s="1"/>
      <c r="N73" s="19"/>
      <c r="O73" s="20" t="e">
        <f t="shared" si="7"/>
        <v>#N/A</v>
      </c>
      <c r="P73" s="4" t="e">
        <f t="shared" si="6"/>
        <v>#N/A</v>
      </c>
      <c r="Q73" s="4" t="e">
        <f t="shared" si="8"/>
        <v>#N/A</v>
      </c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K74" s="1">
        <v>72</v>
      </c>
      <c r="L74" s="1"/>
      <c r="M74" s="1"/>
      <c r="N74" s="19"/>
      <c r="O74" s="20" t="e">
        <f t="shared" si="7"/>
        <v>#N/A</v>
      </c>
      <c r="P74" s="4" t="e">
        <f t="shared" si="6"/>
        <v>#N/A</v>
      </c>
      <c r="Q74" s="4" t="e">
        <f t="shared" si="8"/>
        <v>#N/A</v>
      </c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K75" s="1">
        <v>73</v>
      </c>
      <c r="L75" s="1"/>
      <c r="M75" s="1"/>
      <c r="N75" s="19"/>
      <c r="O75" s="20" t="e">
        <f t="shared" si="7"/>
        <v>#N/A</v>
      </c>
      <c r="P75" s="4" t="e">
        <f t="shared" si="6"/>
        <v>#N/A</v>
      </c>
      <c r="Q75" s="4" t="e">
        <f t="shared" si="8"/>
        <v>#N/A</v>
      </c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K76" s="1">
        <v>74</v>
      </c>
      <c r="L76" s="1"/>
      <c r="M76" s="1"/>
      <c r="N76" s="19"/>
      <c r="O76" s="20" t="e">
        <f t="shared" si="7"/>
        <v>#N/A</v>
      </c>
      <c r="P76" s="4" t="e">
        <f t="shared" si="6"/>
        <v>#N/A</v>
      </c>
      <c r="Q76" s="4" t="e">
        <f t="shared" si="8"/>
        <v>#N/A</v>
      </c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K77" s="1">
        <v>75</v>
      </c>
      <c r="L77" s="1"/>
      <c r="M77" s="1"/>
      <c r="N77" s="19"/>
      <c r="O77" s="20" t="e">
        <f t="shared" si="7"/>
        <v>#N/A</v>
      </c>
      <c r="P77" s="4" t="e">
        <f t="shared" si="6"/>
        <v>#N/A</v>
      </c>
      <c r="Q77" s="4" t="e">
        <f t="shared" si="8"/>
        <v>#N/A</v>
      </c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K78" s="1">
        <v>76</v>
      </c>
      <c r="L78" s="1"/>
      <c r="M78" s="1"/>
      <c r="N78" s="19"/>
      <c r="O78" s="20" t="e">
        <f t="shared" si="7"/>
        <v>#N/A</v>
      </c>
      <c r="P78" s="4" t="e">
        <f t="shared" si="6"/>
        <v>#N/A</v>
      </c>
      <c r="Q78" s="4" t="e">
        <f t="shared" si="8"/>
        <v>#N/A</v>
      </c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K79" s="1">
        <v>77</v>
      </c>
      <c r="L79" s="1"/>
      <c r="M79" s="1"/>
      <c r="N79" s="19"/>
      <c r="O79" s="20" t="e">
        <f t="shared" si="7"/>
        <v>#N/A</v>
      </c>
      <c r="P79" s="4" t="e">
        <f t="shared" si="6"/>
        <v>#N/A</v>
      </c>
      <c r="Q79" s="4" t="e">
        <f t="shared" si="8"/>
        <v>#N/A</v>
      </c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K80" s="1">
        <v>78</v>
      </c>
      <c r="L80" s="1"/>
      <c r="M80" s="1"/>
      <c r="N80" s="19"/>
      <c r="O80" s="20" t="e">
        <f t="shared" si="7"/>
        <v>#N/A</v>
      </c>
      <c r="P80" s="4" t="e">
        <f t="shared" si="6"/>
        <v>#N/A</v>
      </c>
      <c r="Q80" s="4" t="e">
        <f t="shared" si="8"/>
        <v>#N/A</v>
      </c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K81" s="1">
        <v>79</v>
      </c>
      <c r="L81" s="1"/>
      <c r="M81" s="1"/>
      <c r="N81" s="19"/>
      <c r="O81" s="20" t="e">
        <f t="shared" si="7"/>
        <v>#N/A</v>
      </c>
      <c r="P81" s="4" t="e">
        <f t="shared" si="6"/>
        <v>#N/A</v>
      </c>
      <c r="Q81" s="4" t="e">
        <f t="shared" si="8"/>
        <v>#N/A</v>
      </c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K82" s="1">
        <v>80</v>
      </c>
      <c r="L82" s="1"/>
      <c r="M82" s="1"/>
      <c r="N82" s="19"/>
      <c r="O82" s="20" t="e">
        <f t="shared" si="7"/>
        <v>#N/A</v>
      </c>
      <c r="P82" s="4" t="e">
        <f t="shared" si="6"/>
        <v>#N/A</v>
      </c>
      <c r="Q82" s="4" t="e">
        <f t="shared" si="8"/>
        <v>#N/A</v>
      </c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K83" s="1">
        <v>81</v>
      </c>
      <c r="L83" s="1"/>
      <c r="M83" s="1"/>
      <c r="N83" s="19"/>
      <c r="O83" s="20" t="e">
        <f t="shared" si="7"/>
        <v>#N/A</v>
      </c>
      <c r="P83" s="4" t="e">
        <f t="shared" si="6"/>
        <v>#N/A</v>
      </c>
      <c r="Q83" s="4" t="e">
        <f t="shared" si="8"/>
        <v>#N/A</v>
      </c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K84" s="1">
        <v>82</v>
      </c>
      <c r="L84" s="1"/>
      <c r="M84" s="1"/>
      <c r="N84" s="19"/>
      <c r="O84" s="20" t="e">
        <f t="shared" si="7"/>
        <v>#N/A</v>
      </c>
      <c r="P84" s="4" t="e">
        <f t="shared" si="6"/>
        <v>#N/A</v>
      </c>
      <c r="Q84" s="4" t="e">
        <f t="shared" si="8"/>
        <v>#N/A</v>
      </c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K85" s="1">
        <v>83</v>
      </c>
      <c r="L85" s="1"/>
      <c r="M85" s="1"/>
      <c r="N85" s="19"/>
      <c r="O85" s="20" t="e">
        <f t="shared" si="7"/>
        <v>#N/A</v>
      </c>
      <c r="P85" s="4" t="e">
        <f t="shared" si="6"/>
        <v>#N/A</v>
      </c>
      <c r="Q85" s="4" t="e">
        <f t="shared" si="8"/>
        <v>#N/A</v>
      </c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K86" s="1">
        <v>84</v>
      </c>
      <c r="L86" s="1"/>
      <c r="M86" s="1"/>
      <c r="N86" s="19"/>
      <c r="O86" s="20" t="e">
        <f t="shared" si="7"/>
        <v>#N/A</v>
      </c>
      <c r="P86" s="4" t="e">
        <f t="shared" si="6"/>
        <v>#N/A</v>
      </c>
      <c r="Q86" s="4" t="e">
        <f t="shared" si="8"/>
        <v>#N/A</v>
      </c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K87" s="1">
        <v>85</v>
      </c>
      <c r="L87" s="1"/>
      <c r="M87" s="1"/>
      <c r="N87" s="19"/>
      <c r="O87" s="20" t="e">
        <f t="shared" si="7"/>
        <v>#N/A</v>
      </c>
      <c r="P87" s="4" t="e">
        <f t="shared" si="6"/>
        <v>#N/A</v>
      </c>
      <c r="Q87" s="4" t="e">
        <f t="shared" si="8"/>
        <v>#N/A</v>
      </c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K88" s="1">
        <v>86</v>
      </c>
      <c r="L88" s="1"/>
      <c r="M88" s="1"/>
      <c r="N88" s="19"/>
      <c r="O88" s="20" t="e">
        <f t="shared" si="7"/>
        <v>#N/A</v>
      </c>
      <c r="P88" s="4" t="e">
        <f t="shared" si="6"/>
        <v>#N/A</v>
      </c>
      <c r="Q88" s="4" t="e">
        <f t="shared" si="8"/>
        <v>#N/A</v>
      </c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K89" s="1">
        <v>87</v>
      </c>
      <c r="L89" s="1"/>
      <c r="M89" s="1"/>
      <c r="N89" s="19"/>
      <c r="O89" s="20" t="e">
        <f t="shared" si="7"/>
        <v>#N/A</v>
      </c>
      <c r="P89" s="4" t="e">
        <f t="shared" si="6"/>
        <v>#N/A</v>
      </c>
      <c r="Q89" s="4" t="e">
        <f t="shared" si="8"/>
        <v>#N/A</v>
      </c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K90" s="1">
        <v>88</v>
      </c>
      <c r="L90" s="1"/>
      <c r="M90" s="1"/>
      <c r="N90" s="19"/>
      <c r="O90" s="20" t="e">
        <f t="shared" si="7"/>
        <v>#N/A</v>
      </c>
      <c r="P90" s="4" t="e">
        <f t="shared" si="6"/>
        <v>#N/A</v>
      </c>
      <c r="Q90" s="4" t="e">
        <f t="shared" si="8"/>
        <v>#N/A</v>
      </c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K91" s="1">
        <v>89</v>
      </c>
      <c r="L91" s="1"/>
      <c r="M91" s="1"/>
      <c r="N91" s="19"/>
      <c r="O91" s="20" t="e">
        <f t="shared" si="7"/>
        <v>#N/A</v>
      </c>
      <c r="P91" s="4" t="e">
        <f t="shared" si="6"/>
        <v>#N/A</v>
      </c>
      <c r="Q91" s="4" t="e">
        <f t="shared" si="8"/>
        <v>#N/A</v>
      </c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K92" s="1">
        <v>90</v>
      </c>
      <c r="L92" s="1"/>
      <c r="M92" s="1"/>
      <c r="N92" s="19"/>
      <c r="O92" s="20" t="e">
        <f t="shared" si="7"/>
        <v>#N/A</v>
      </c>
      <c r="P92" s="4" t="e">
        <f t="shared" si="6"/>
        <v>#N/A</v>
      </c>
      <c r="Q92" s="4" t="e">
        <f t="shared" si="8"/>
        <v>#N/A</v>
      </c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K93" s="1">
        <v>91</v>
      </c>
      <c r="L93" s="1"/>
      <c r="M93" s="1"/>
      <c r="N93" s="19"/>
      <c r="O93" s="20" t="e">
        <f t="shared" si="7"/>
        <v>#N/A</v>
      </c>
      <c r="P93" s="4" t="e">
        <f t="shared" si="6"/>
        <v>#N/A</v>
      </c>
      <c r="Q93" s="4" t="e">
        <f t="shared" si="8"/>
        <v>#N/A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K94" s="1">
        <v>92</v>
      </c>
      <c r="L94" s="1"/>
      <c r="M94" s="1"/>
      <c r="N94" s="19"/>
      <c r="O94" s="20" t="e">
        <f t="shared" si="7"/>
        <v>#N/A</v>
      </c>
      <c r="P94" s="4" t="e">
        <f t="shared" si="6"/>
        <v>#N/A</v>
      </c>
      <c r="Q94" s="4" t="e">
        <f t="shared" si="8"/>
        <v>#N/A</v>
      </c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K95" s="1">
        <v>93</v>
      </c>
      <c r="L95" s="1"/>
      <c r="M95" s="1"/>
      <c r="N95" s="19"/>
      <c r="O95" s="20" t="e">
        <f t="shared" si="7"/>
        <v>#N/A</v>
      </c>
      <c r="P95" s="4" t="e">
        <f t="shared" si="6"/>
        <v>#N/A</v>
      </c>
      <c r="Q95" s="4" t="e">
        <f t="shared" si="8"/>
        <v>#N/A</v>
      </c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K96" s="1">
        <v>94</v>
      </c>
      <c r="L96" s="1"/>
      <c r="M96" s="1"/>
      <c r="N96" s="19"/>
      <c r="O96" s="20" t="e">
        <f t="shared" si="7"/>
        <v>#N/A</v>
      </c>
      <c r="P96" s="4" t="e">
        <f t="shared" si="6"/>
        <v>#N/A</v>
      </c>
      <c r="Q96" s="4" t="e">
        <f t="shared" si="8"/>
        <v>#N/A</v>
      </c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K97" s="1">
        <v>95</v>
      </c>
      <c r="L97" s="1"/>
      <c r="M97" s="1"/>
      <c r="N97" s="19"/>
      <c r="O97" s="20" t="e">
        <f t="shared" si="7"/>
        <v>#N/A</v>
      </c>
      <c r="P97" s="4" t="e">
        <f t="shared" si="6"/>
        <v>#N/A</v>
      </c>
      <c r="Q97" s="4" t="e">
        <f t="shared" si="8"/>
        <v>#N/A</v>
      </c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K98" s="1">
        <v>96</v>
      </c>
      <c r="L98" s="1"/>
      <c r="M98" s="1"/>
      <c r="N98" s="19"/>
      <c r="O98" s="20" t="e">
        <f t="shared" si="7"/>
        <v>#N/A</v>
      </c>
      <c r="P98" s="4" t="e">
        <f t="shared" si="6"/>
        <v>#N/A</v>
      </c>
      <c r="Q98" s="4" t="e">
        <f t="shared" si="8"/>
        <v>#N/A</v>
      </c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K99" s="1">
        <v>97</v>
      </c>
      <c r="L99" s="1"/>
      <c r="M99" s="1"/>
      <c r="N99" s="19"/>
      <c r="O99" s="20" t="e">
        <f t="shared" si="7"/>
        <v>#N/A</v>
      </c>
      <c r="P99" s="4" t="e">
        <f t="shared" si="6"/>
        <v>#N/A</v>
      </c>
      <c r="Q99" s="4" t="e">
        <f t="shared" si="8"/>
        <v>#N/A</v>
      </c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>
        <v>98</v>
      </c>
      <c r="L100" s="1"/>
      <c r="M100" s="1"/>
      <c r="N100" s="19"/>
      <c r="O100" s="20" t="e">
        <f t="shared" si="7"/>
        <v>#N/A</v>
      </c>
      <c r="P100" s="4" t="e">
        <f t="shared" si="6"/>
        <v>#N/A</v>
      </c>
      <c r="Q100" s="4" t="e">
        <f t="shared" si="8"/>
        <v>#N/A</v>
      </c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K101" s="1">
        <v>99</v>
      </c>
      <c r="L101" s="1"/>
      <c r="M101" s="1"/>
      <c r="N101" s="19"/>
      <c r="O101" s="20" t="e">
        <f t="shared" si="7"/>
        <v>#N/A</v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K102" s="1">
        <v>100</v>
      </c>
      <c r="L102" s="1"/>
      <c r="M102" s="1"/>
      <c r="N102" s="19"/>
      <c r="O102" s="20" t="e">
        <f t="shared" si="7"/>
        <v>#N/A</v>
      </c>
    </row>
    <row r="103" spans="1:17" x14ac:dyDescent="0.25">
      <c r="A103" s="1"/>
      <c r="B103" s="1"/>
      <c r="C103" s="1"/>
      <c r="D103" s="1"/>
      <c r="E103" s="1"/>
      <c r="F103" s="1"/>
      <c r="G103" s="1"/>
      <c r="H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</row>
  </sheetData>
  <autoFilter ref="L2:Q102"/>
  <mergeCells count="2">
    <mergeCell ref="B1:H1"/>
    <mergeCell ref="L1:Q1"/>
  </mergeCells>
  <dataValidations count="1">
    <dataValidation type="list" allowBlank="1" showInputMessage="1" showErrorMessage="1" sqref="L3:L102">
      <formula1>$B$3:$B$100</formula1>
    </dataValidation>
  </dataValidations>
  <pageMargins left="0.70866141732283472" right="0.70866141732283472" top="0.4" bottom="0.19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60" zoomScaleNormal="55" workbookViewId="0">
      <selection sqref="A1:H32"/>
    </sheetView>
  </sheetViews>
  <sheetFormatPr defaultRowHeight="15" x14ac:dyDescent="0.25"/>
  <cols>
    <col min="1" max="1" width="39.5703125" bestFit="1" customWidth="1"/>
    <col min="2" max="2" width="15.28515625" bestFit="1" customWidth="1"/>
    <col min="3" max="3" width="49.42578125" bestFit="1" customWidth="1"/>
    <col min="4" max="4" width="9.85546875" bestFit="1" customWidth="1"/>
    <col min="5" max="5" width="49.42578125" bestFit="1" customWidth="1"/>
    <col min="6" max="6" width="12.28515625" customWidth="1"/>
    <col min="7" max="7" width="13.7109375" bestFit="1" customWidth="1"/>
    <col min="8" max="8" width="20.42578125" bestFit="1" customWidth="1"/>
  </cols>
  <sheetData>
    <row r="1" spans="1:8" ht="20.25" x14ac:dyDescent="0.3">
      <c r="A1" s="27" t="s">
        <v>63</v>
      </c>
      <c r="B1" s="27" t="s">
        <v>64</v>
      </c>
      <c r="C1" s="27" t="s">
        <v>66</v>
      </c>
      <c r="D1" s="27" t="s">
        <v>65</v>
      </c>
      <c r="E1" s="27" t="s">
        <v>68</v>
      </c>
      <c r="F1" s="27" t="s">
        <v>69</v>
      </c>
      <c r="G1" s="27" t="s">
        <v>70</v>
      </c>
      <c r="H1" s="27" t="s">
        <v>67</v>
      </c>
    </row>
    <row r="2" spans="1:8" ht="20.25" x14ac:dyDescent="0.3">
      <c r="A2" s="29" t="s">
        <v>13</v>
      </c>
      <c r="B2" s="29">
        <v>62</v>
      </c>
      <c r="C2" s="29">
        <f>62*186</f>
        <v>11532</v>
      </c>
      <c r="D2" s="28">
        <f>C2*3.98</f>
        <v>45897.36</v>
      </c>
      <c r="E2" s="29">
        <f t="shared" ref="E2:E47" si="0">B2*250</f>
        <v>15500</v>
      </c>
      <c r="F2" s="29">
        <f>E2*2.97</f>
        <v>46035</v>
      </c>
      <c r="G2" s="29">
        <f>H2-F2</f>
        <v>-35</v>
      </c>
      <c r="H2" s="29">
        <v>46000</v>
      </c>
    </row>
    <row r="3" spans="1:8" ht="20.25" x14ac:dyDescent="0.3">
      <c r="A3" s="29" t="s">
        <v>14</v>
      </c>
      <c r="B3" s="29">
        <v>110</v>
      </c>
      <c r="C3" s="29">
        <f>110*186</f>
        <v>20460</v>
      </c>
      <c r="D3" s="28">
        <f t="shared" ref="D3:D47" si="1">C3*3.98</f>
        <v>81430.8</v>
      </c>
      <c r="E3" s="29">
        <f t="shared" si="0"/>
        <v>27500</v>
      </c>
      <c r="F3" s="29">
        <f t="shared" ref="F3:F47" si="2">E3*2.97</f>
        <v>81675</v>
      </c>
      <c r="G3" s="29">
        <f t="shared" ref="G3:G32" si="3">H3-F3</f>
        <v>-1675</v>
      </c>
      <c r="H3" s="29">
        <v>80000</v>
      </c>
    </row>
    <row r="4" spans="1:8" ht="20.25" x14ac:dyDescent="0.3">
      <c r="A4" s="29" t="s">
        <v>15</v>
      </c>
      <c r="B4" s="29">
        <v>110</v>
      </c>
      <c r="C4" s="29">
        <f>110*186</f>
        <v>20460</v>
      </c>
      <c r="D4" s="28">
        <f t="shared" si="1"/>
        <v>81430.8</v>
      </c>
      <c r="E4" s="29">
        <f t="shared" si="0"/>
        <v>27500</v>
      </c>
      <c r="F4" s="29">
        <f t="shared" si="2"/>
        <v>81675</v>
      </c>
      <c r="G4" s="29">
        <f t="shared" si="3"/>
        <v>-1675</v>
      </c>
      <c r="H4" s="29">
        <v>80000</v>
      </c>
    </row>
    <row r="5" spans="1:8" ht="20.25" x14ac:dyDescent="0.3">
      <c r="A5" s="29" t="s">
        <v>16</v>
      </c>
      <c r="B5" s="29">
        <v>110</v>
      </c>
      <c r="C5" s="29">
        <f>110*186</f>
        <v>20460</v>
      </c>
      <c r="D5" s="28">
        <f t="shared" si="1"/>
        <v>81430.8</v>
      </c>
      <c r="E5" s="29">
        <f t="shared" si="0"/>
        <v>27500</v>
      </c>
      <c r="F5" s="29">
        <f t="shared" si="2"/>
        <v>81675</v>
      </c>
      <c r="G5" s="29">
        <f t="shared" si="3"/>
        <v>-1675</v>
      </c>
      <c r="H5" s="29">
        <v>80000</v>
      </c>
    </row>
    <row r="6" spans="1:8" ht="20.25" x14ac:dyDescent="0.3">
      <c r="A6" s="29" t="s">
        <v>17</v>
      </c>
      <c r="B6" s="29">
        <v>50</v>
      </c>
      <c r="C6" s="29">
        <f>50*186</f>
        <v>9300</v>
      </c>
      <c r="D6" s="28">
        <f t="shared" si="1"/>
        <v>37014</v>
      </c>
      <c r="E6" s="29">
        <f t="shared" si="0"/>
        <v>12500</v>
      </c>
      <c r="F6" s="29">
        <f t="shared" si="2"/>
        <v>37125</v>
      </c>
      <c r="G6" s="29">
        <f t="shared" si="3"/>
        <v>2375</v>
      </c>
      <c r="H6" s="29">
        <v>39500</v>
      </c>
    </row>
    <row r="7" spans="1:8" ht="20.25" x14ac:dyDescent="0.3">
      <c r="A7" s="29" t="s">
        <v>18</v>
      </c>
      <c r="B7" s="29">
        <v>110</v>
      </c>
      <c r="C7" s="29">
        <f>186*110</f>
        <v>20460</v>
      </c>
      <c r="D7" s="28">
        <f t="shared" si="1"/>
        <v>81430.8</v>
      </c>
      <c r="E7" s="29">
        <f t="shared" si="0"/>
        <v>27500</v>
      </c>
      <c r="F7" s="29">
        <f t="shared" si="2"/>
        <v>81675</v>
      </c>
      <c r="G7" s="29">
        <f t="shared" si="3"/>
        <v>-1675</v>
      </c>
      <c r="H7" s="29">
        <v>80000</v>
      </c>
    </row>
    <row r="8" spans="1:8" ht="20.25" x14ac:dyDescent="0.3">
      <c r="A8" s="29" t="s">
        <v>19</v>
      </c>
      <c r="B8" s="29">
        <v>110</v>
      </c>
      <c r="C8" s="29">
        <f>186*110</f>
        <v>20460</v>
      </c>
      <c r="D8" s="28">
        <f t="shared" si="1"/>
        <v>81430.8</v>
      </c>
      <c r="E8" s="29">
        <f t="shared" si="0"/>
        <v>27500</v>
      </c>
      <c r="F8" s="29">
        <f t="shared" si="2"/>
        <v>81675</v>
      </c>
      <c r="G8" s="29">
        <f t="shared" si="3"/>
        <v>-1675</v>
      </c>
      <c r="H8" s="29">
        <v>80000</v>
      </c>
    </row>
    <row r="9" spans="1:8" ht="20.25" x14ac:dyDescent="0.3">
      <c r="A9" s="29" t="s">
        <v>20</v>
      </c>
      <c r="B9" s="29">
        <v>110</v>
      </c>
      <c r="C9" s="29">
        <f>110*186</f>
        <v>20460</v>
      </c>
      <c r="D9" s="28">
        <f t="shared" si="1"/>
        <v>81430.8</v>
      </c>
      <c r="E9" s="29">
        <f t="shared" si="0"/>
        <v>27500</v>
      </c>
      <c r="F9" s="29">
        <f t="shared" si="2"/>
        <v>81675</v>
      </c>
      <c r="G9" s="29">
        <f t="shared" si="3"/>
        <v>-1675</v>
      </c>
      <c r="H9" s="29">
        <v>80000</v>
      </c>
    </row>
    <row r="10" spans="1:8" ht="20.25" x14ac:dyDescent="0.3">
      <c r="A10" s="29" t="s">
        <v>45</v>
      </c>
      <c r="B10" s="29">
        <v>45</v>
      </c>
      <c r="C10" s="29">
        <f>45*186</f>
        <v>8370</v>
      </c>
      <c r="D10" s="28">
        <f t="shared" si="1"/>
        <v>33312.6</v>
      </c>
      <c r="E10" s="29">
        <f t="shared" si="0"/>
        <v>11250</v>
      </c>
      <c r="F10" s="28">
        <f t="shared" si="2"/>
        <v>33412.5</v>
      </c>
      <c r="G10" s="29">
        <f t="shared" si="3"/>
        <v>6587.5</v>
      </c>
      <c r="H10" s="29">
        <v>40000</v>
      </c>
    </row>
    <row r="11" spans="1:8" ht="20.25" x14ac:dyDescent="0.3">
      <c r="A11" s="29" t="s">
        <v>46</v>
      </c>
      <c r="B11" s="29">
        <v>60</v>
      </c>
      <c r="C11" s="29">
        <f>60*186</f>
        <v>11160</v>
      </c>
      <c r="D11" s="28">
        <f t="shared" si="1"/>
        <v>44416.800000000003</v>
      </c>
      <c r="E11" s="29">
        <f t="shared" si="0"/>
        <v>15000</v>
      </c>
      <c r="F11" s="29">
        <f t="shared" si="2"/>
        <v>44550</v>
      </c>
      <c r="G11" s="29">
        <f t="shared" si="3"/>
        <v>-2550</v>
      </c>
      <c r="H11" s="29">
        <v>42000</v>
      </c>
    </row>
    <row r="12" spans="1:8" ht="20.25" x14ac:dyDescent="0.3">
      <c r="A12" s="29" t="s">
        <v>21</v>
      </c>
      <c r="B12" s="29">
        <v>50</v>
      </c>
      <c r="C12" s="29">
        <f>50*186</f>
        <v>9300</v>
      </c>
      <c r="D12" s="28">
        <f t="shared" si="1"/>
        <v>37014</v>
      </c>
      <c r="E12" s="29">
        <f t="shared" si="0"/>
        <v>12500</v>
      </c>
      <c r="F12" s="29">
        <f t="shared" si="2"/>
        <v>37125</v>
      </c>
      <c r="G12" s="29">
        <f t="shared" si="3"/>
        <v>1875</v>
      </c>
      <c r="H12" s="29">
        <v>39000</v>
      </c>
    </row>
    <row r="13" spans="1:8" ht="20.25" x14ac:dyDescent="0.3">
      <c r="A13" s="29" t="s">
        <v>22</v>
      </c>
      <c r="B13" s="29">
        <v>48</v>
      </c>
      <c r="C13" s="29">
        <f>48*186</f>
        <v>8928</v>
      </c>
      <c r="D13" s="28">
        <f t="shared" si="1"/>
        <v>35533.440000000002</v>
      </c>
      <c r="E13" s="29">
        <f t="shared" si="0"/>
        <v>12000</v>
      </c>
      <c r="F13" s="29">
        <f t="shared" si="2"/>
        <v>35640</v>
      </c>
      <c r="G13" s="29">
        <f t="shared" si="3"/>
        <v>-640</v>
      </c>
      <c r="H13" s="29">
        <v>35000</v>
      </c>
    </row>
    <row r="14" spans="1:8" ht="20.25" x14ac:dyDescent="0.3">
      <c r="A14" s="29" t="s">
        <v>23</v>
      </c>
      <c r="B14" s="29">
        <v>50</v>
      </c>
      <c r="C14" s="29">
        <f>186*50</f>
        <v>9300</v>
      </c>
      <c r="D14" s="28">
        <f t="shared" si="1"/>
        <v>37014</v>
      </c>
      <c r="E14" s="29">
        <f t="shared" si="0"/>
        <v>12500</v>
      </c>
      <c r="F14" s="29">
        <f t="shared" si="2"/>
        <v>37125</v>
      </c>
      <c r="G14" s="29">
        <f t="shared" si="3"/>
        <v>2875</v>
      </c>
      <c r="H14" s="29">
        <v>40000</v>
      </c>
    </row>
    <row r="15" spans="1:8" ht="20.25" x14ac:dyDescent="0.3">
      <c r="A15" s="29" t="s">
        <v>24</v>
      </c>
      <c r="B15" s="29">
        <v>50</v>
      </c>
      <c r="C15" s="29">
        <f>186*50</f>
        <v>9300</v>
      </c>
      <c r="D15" s="28">
        <f t="shared" si="1"/>
        <v>37014</v>
      </c>
      <c r="E15" s="29">
        <f t="shared" si="0"/>
        <v>12500</v>
      </c>
      <c r="F15" s="29">
        <f t="shared" si="2"/>
        <v>37125</v>
      </c>
      <c r="G15" s="29">
        <f t="shared" si="3"/>
        <v>1875</v>
      </c>
      <c r="H15" s="29">
        <v>39000</v>
      </c>
    </row>
    <row r="16" spans="1:8" ht="20.25" x14ac:dyDescent="0.3">
      <c r="A16" s="29" t="s">
        <v>25</v>
      </c>
      <c r="B16" s="29">
        <v>62</v>
      </c>
      <c r="C16" s="29">
        <f>B16*186</f>
        <v>11532</v>
      </c>
      <c r="D16" s="28">
        <f t="shared" si="1"/>
        <v>45897.36</v>
      </c>
      <c r="E16" s="29">
        <f t="shared" si="0"/>
        <v>15500</v>
      </c>
      <c r="F16" s="29">
        <f t="shared" si="2"/>
        <v>46035</v>
      </c>
      <c r="G16" s="29">
        <f t="shared" si="3"/>
        <v>965</v>
      </c>
      <c r="H16" s="29">
        <v>47000</v>
      </c>
    </row>
    <row r="17" spans="1:8" ht="20.25" x14ac:dyDescent="0.3">
      <c r="A17" s="29" t="s">
        <v>26</v>
      </c>
      <c r="B17" s="29">
        <v>32</v>
      </c>
      <c r="C17" s="29">
        <f t="shared" ref="C17:C47" si="4">B17*186</f>
        <v>5952</v>
      </c>
      <c r="D17" s="28">
        <f t="shared" si="1"/>
        <v>23688.959999999999</v>
      </c>
      <c r="E17" s="29">
        <f t="shared" si="0"/>
        <v>8000</v>
      </c>
      <c r="F17" s="29">
        <f t="shared" si="2"/>
        <v>23760</v>
      </c>
      <c r="G17" s="29">
        <f t="shared" si="3"/>
        <v>1240</v>
      </c>
      <c r="H17" s="29">
        <v>25000</v>
      </c>
    </row>
    <row r="18" spans="1:8" ht="20.25" x14ac:dyDescent="0.3">
      <c r="A18" s="29" t="s">
        <v>27</v>
      </c>
      <c r="B18" s="29">
        <v>18</v>
      </c>
      <c r="C18" s="29">
        <f t="shared" si="4"/>
        <v>3348</v>
      </c>
      <c r="D18" s="28">
        <f t="shared" si="1"/>
        <v>13325.039999999999</v>
      </c>
      <c r="E18" s="29">
        <f t="shared" si="0"/>
        <v>4500</v>
      </c>
      <c r="F18" s="29">
        <f t="shared" si="2"/>
        <v>13365</v>
      </c>
      <c r="G18" s="29">
        <f t="shared" si="3"/>
        <v>-365</v>
      </c>
      <c r="H18" s="29">
        <v>13000</v>
      </c>
    </row>
    <row r="19" spans="1:8" ht="20.25" x14ac:dyDescent="0.3">
      <c r="A19" s="29" t="s">
        <v>28</v>
      </c>
      <c r="B19" s="29">
        <v>20</v>
      </c>
      <c r="C19" s="29">
        <f t="shared" si="4"/>
        <v>3720</v>
      </c>
      <c r="D19" s="28">
        <f t="shared" si="1"/>
        <v>14805.6</v>
      </c>
      <c r="E19" s="29">
        <f t="shared" si="0"/>
        <v>5000</v>
      </c>
      <c r="F19" s="29">
        <f t="shared" si="2"/>
        <v>14850.000000000002</v>
      </c>
      <c r="G19" s="29">
        <f t="shared" si="3"/>
        <v>149.99999999999818</v>
      </c>
      <c r="H19" s="29">
        <v>15000</v>
      </c>
    </row>
    <row r="20" spans="1:8" ht="20.25" x14ac:dyDescent="0.3">
      <c r="A20" s="29" t="s">
        <v>30</v>
      </c>
      <c r="B20" s="29">
        <v>12</v>
      </c>
      <c r="C20" s="29">
        <f t="shared" si="4"/>
        <v>2232</v>
      </c>
      <c r="D20" s="28">
        <f t="shared" si="1"/>
        <v>8883.36</v>
      </c>
      <c r="E20" s="29">
        <f t="shared" si="0"/>
        <v>3000</v>
      </c>
      <c r="F20" s="29">
        <f t="shared" si="2"/>
        <v>8910</v>
      </c>
      <c r="G20" s="29">
        <f t="shared" si="3"/>
        <v>-410</v>
      </c>
      <c r="H20" s="29">
        <v>8500</v>
      </c>
    </row>
    <row r="21" spans="1:8" ht="20.25" x14ac:dyDescent="0.3">
      <c r="A21" s="29" t="s">
        <v>47</v>
      </c>
      <c r="B21" s="29">
        <v>14.5</v>
      </c>
      <c r="C21" s="29">
        <f t="shared" si="4"/>
        <v>2697</v>
      </c>
      <c r="D21" s="28">
        <f t="shared" si="1"/>
        <v>10734.06</v>
      </c>
      <c r="E21" s="29">
        <f t="shared" si="0"/>
        <v>3625</v>
      </c>
      <c r="F21" s="28">
        <f t="shared" si="2"/>
        <v>10766.25</v>
      </c>
      <c r="G21" s="29">
        <f t="shared" si="3"/>
        <v>733.75</v>
      </c>
      <c r="H21" s="29">
        <v>11500</v>
      </c>
    </row>
    <row r="22" spans="1:8" ht="20.25" x14ac:dyDescent="0.3">
      <c r="A22" s="29" t="s">
        <v>48</v>
      </c>
      <c r="B22" s="29">
        <v>16</v>
      </c>
      <c r="C22" s="29">
        <f t="shared" si="4"/>
        <v>2976</v>
      </c>
      <c r="D22" s="28">
        <f t="shared" si="1"/>
        <v>11844.48</v>
      </c>
      <c r="E22" s="29">
        <f t="shared" si="0"/>
        <v>4000</v>
      </c>
      <c r="F22" s="29">
        <f t="shared" si="2"/>
        <v>11880</v>
      </c>
      <c r="G22" s="29">
        <f t="shared" si="3"/>
        <v>1120</v>
      </c>
      <c r="H22" s="29">
        <v>13000</v>
      </c>
    </row>
    <row r="23" spans="1:8" ht="20.25" x14ac:dyDescent="0.3">
      <c r="A23" s="29" t="s">
        <v>49</v>
      </c>
      <c r="B23" s="29">
        <v>13</v>
      </c>
      <c r="C23" s="29">
        <f t="shared" si="4"/>
        <v>2418</v>
      </c>
      <c r="D23" s="28">
        <f t="shared" si="1"/>
        <v>9623.64</v>
      </c>
      <c r="E23" s="29">
        <f t="shared" si="0"/>
        <v>3250</v>
      </c>
      <c r="F23" s="28">
        <f t="shared" si="2"/>
        <v>9652.5</v>
      </c>
      <c r="G23" s="29">
        <f t="shared" si="3"/>
        <v>1347.5</v>
      </c>
      <c r="H23" s="29">
        <v>11000</v>
      </c>
    </row>
    <row r="24" spans="1:8" ht="20.25" x14ac:dyDescent="0.3">
      <c r="A24" s="29" t="s">
        <v>50</v>
      </c>
      <c r="B24" s="29">
        <v>13.5</v>
      </c>
      <c r="C24" s="29">
        <f t="shared" si="4"/>
        <v>2511</v>
      </c>
      <c r="D24" s="28">
        <f t="shared" si="1"/>
        <v>9993.7800000000007</v>
      </c>
      <c r="E24" s="29">
        <f t="shared" si="0"/>
        <v>3375</v>
      </c>
      <c r="F24" s="28">
        <f t="shared" si="2"/>
        <v>10023.75</v>
      </c>
      <c r="G24" s="29">
        <f t="shared" si="3"/>
        <v>-23.75</v>
      </c>
      <c r="H24" s="29">
        <v>10000</v>
      </c>
    </row>
    <row r="25" spans="1:8" ht="20.25" x14ac:dyDescent="0.3">
      <c r="A25" s="29" t="s">
        <v>31</v>
      </c>
      <c r="B25" s="29">
        <v>15</v>
      </c>
      <c r="C25" s="29">
        <f t="shared" si="4"/>
        <v>2790</v>
      </c>
      <c r="D25" s="28">
        <f t="shared" si="1"/>
        <v>11104.2</v>
      </c>
      <c r="E25" s="29">
        <f t="shared" si="0"/>
        <v>3750</v>
      </c>
      <c r="F25" s="28">
        <f t="shared" si="2"/>
        <v>11137.5</v>
      </c>
      <c r="G25" s="29">
        <f t="shared" si="3"/>
        <v>-137.5</v>
      </c>
      <c r="H25" s="29">
        <v>11000</v>
      </c>
    </row>
    <row r="26" spans="1:8" ht="20.25" x14ac:dyDescent="0.3">
      <c r="A26" s="29" t="s">
        <v>51</v>
      </c>
      <c r="B26" s="29">
        <v>13</v>
      </c>
      <c r="C26" s="29">
        <f t="shared" si="4"/>
        <v>2418</v>
      </c>
      <c r="D26" s="28">
        <f t="shared" si="1"/>
        <v>9623.64</v>
      </c>
      <c r="E26" s="29">
        <f t="shared" si="0"/>
        <v>3250</v>
      </c>
      <c r="F26" s="28">
        <f t="shared" si="2"/>
        <v>9652.5</v>
      </c>
      <c r="G26" s="29">
        <f t="shared" si="3"/>
        <v>347.5</v>
      </c>
      <c r="H26" s="29">
        <v>10000</v>
      </c>
    </row>
    <row r="27" spans="1:8" ht="20.25" x14ac:dyDescent="0.3">
      <c r="A27" s="29" t="s">
        <v>52</v>
      </c>
      <c r="B27" s="29">
        <v>14</v>
      </c>
      <c r="C27" s="29">
        <f t="shared" si="4"/>
        <v>2604</v>
      </c>
      <c r="D27" s="28">
        <f t="shared" si="1"/>
        <v>10363.92</v>
      </c>
      <c r="E27" s="29">
        <f t="shared" si="0"/>
        <v>3500</v>
      </c>
      <c r="F27" s="29">
        <f t="shared" si="2"/>
        <v>10395</v>
      </c>
      <c r="G27" s="29">
        <f t="shared" si="3"/>
        <v>-395</v>
      </c>
      <c r="H27" s="29">
        <v>10000</v>
      </c>
    </row>
    <row r="28" spans="1:8" ht="20.25" x14ac:dyDescent="0.3">
      <c r="A28" s="29" t="s">
        <v>32</v>
      </c>
      <c r="B28" s="29">
        <v>12</v>
      </c>
      <c r="C28" s="29">
        <f t="shared" si="4"/>
        <v>2232</v>
      </c>
      <c r="D28" s="28">
        <f t="shared" si="1"/>
        <v>8883.36</v>
      </c>
      <c r="E28" s="29">
        <f t="shared" si="0"/>
        <v>3000</v>
      </c>
      <c r="F28" s="29">
        <f t="shared" si="2"/>
        <v>8910</v>
      </c>
      <c r="G28" s="29">
        <f t="shared" si="3"/>
        <v>290</v>
      </c>
      <c r="H28" s="29">
        <v>9200</v>
      </c>
    </row>
    <row r="29" spans="1:8" ht="20.25" x14ac:dyDescent="0.3">
      <c r="A29" s="29" t="s">
        <v>33</v>
      </c>
      <c r="B29" s="29">
        <v>40</v>
      </c>
      <c r="C29" s="29">
        <f t="shared" si="4"/>
        <v>7440</v>
      </c>
      <c r="D29" s="28">
        <f t="shared" si="1"/>
        <v>29611.200000000001</v>
      </c>
      <c r="E29" s="29">
        <f t="shared" si="0"/>
        <v>10000</v>
      </c>
      <c r="F29" s="29">
        <f t="shared" si="2"/>
        <v>29700.000000000004</v>
      </c>
      <c r="G29" s="29">
        <f t="shared" si="3"/>
        <v>2299.9999999999964</v>
      </c>
      <c r="H29" s="29">
        <v>32000</v>
      </c>
    </row>
    <row r="30" spans="1:8" ht="20.25" x14ac:dyDescent="0.3">
      <c r="A30" s="29" t="s">
        <v>53</v>
      </c>
      <c r="B30" s="29">
        <v>50</v>
      </c>
      <c r="C30" s="29">
        <f t="shared" si="4"/>
        <v>9300</v>
      </c>
      <c r="D30" s="28">
        <f t="shared" si="1"/>
        <v>37014</v>
      </c>
      <c r="E30" s="29">
        <f t="shared" si="0"/>
        <v>12500</v>
      </c>
      <c r="F30" s="29">
        <f t="shared" si="2"/>
        <v>37125</v>
      </c>
      <c r="G30" s="29">
        <f t="shared" si="3"/>
        <v>875</v>
      </c>
      <c r="H30" s="29">
        <v>38000</v>
      </c>
    </row>
    <row r="31" spans="1:8" ht="20.25" x14ac:dyDescent="0.3">
      <c r="A31" s="29" t="s">
        <v>60</v>
      </c>
      <c r="B31" s="29">
        <v>55</v>
      </c>
      <c r="C31" s="29">
        <f t="shared" si="4"/>
        <v>10230</v>
      </c>
      <c r="D31" s="28">
        <f t="shared" si="1"/>
        <v>40715.4</v>
      </c>
      <c r="E31" s="29">
        <f t="shared" si="0"/>
        <v>13750</v>
      </c>
      <c r="F31" s="28">
        <f t="shared" si="2"/>
        <v>40837.5</v>
      </c>
      <c r="G31" s="29">
        <f t="shared" si="3"/>
        <v>1162.5</v>
      </c>
      <c r="H31" s="29">
        <v>42000</v>
      </c>
    </row>
    <row r="32" spans="1:8" ht="20.25" x14ac:dyDescent="0.3">
      <c r="A32" s="29" t="s">
        <v>61</v>
      </c>
      <c r="B32" s="29">
        <v>50</v>
      </c>
      <c r="C32" s="29">
        <f t="shared" si="4"/>
        <v>9300</v>
      </c>
      <c r="D32" s="28">
        <f t="shared" si="1"/>
        <v>37014</v>
      </c>
      <c r="E32" s="29">
        <f t="shared" si="0"/>
        <v>12500</v>
      </c>
      <c r="F32" s="29">
        <f t="shared" si="2"/>
        <v>37125</v>
      </c>
      <c r="G32" s="29">
        <f t="shared" si="3"/>
        <v>875</v>
      </c>
      <c r="H32" s="29">
        <v>38000</v>
      </c>
    </row>
    <row r="33" spans="1:8" x14ac:dyDescent="0.25">
      <c r="A33" s="1" t="s">
        <v>34</v>
      </c>
      <c r="B33" s="1"/>
      <c r="C33" s="22">
        <f t="shared" si="4"/>
        <v>0</v>
      </c>
      <c r="D33" s="24">
        <f t="shared" si="1"/>
        <v>0</v>
      </c>
      <c r="E33" s="1">
        <f t="shared" si="0"/>
        <v>0</v>
      </c>
      <c r="F33" s="1">
        <f t="shared" si="2"/>
        <v>0</v>
      </c>
      <c r="G33" s="1"/>
      <c r="H33" s="1"/>
    </row>
    <row r="34" spans="1:8" x14ac:dyDescent="0.25">
      <c r="A34" s="1" t="s">
        <v>54</v>
      </c>
      <c r="B34" s="1"/>
      <c r="C34" s="22">
        <f t="shared" si="4"/>
        <v>0</v>
      </c>
      <c r="D34" s="24">
        <f t="shared" si="1"/>
        <v>0</v>
      </c>
      <c r="E34" s="1">
        <f t="shared" si="0"/>
        <v>0</v>
      </c>
      <c r="F34" s="1">
        <f t="shared" si="2"/>
        <v>0</v>
      </c>
      <c r="G34" s="1"/>
      <c r="H34" s="1"/>
    </row>
    <row r="35" spans="1:8" x14ac:dyDescent="0.25">
      <c r="A35" s="1" t="s">
        <v>35</v>
      </c>
      <c r="B35" s="1">
        <v>1</v>
      </c>
      <c r="C35" s="22">
        <f t="shared" si="4"/>
        <v>186</v>
      </c>
      <c r="D35" s="24">
        <f t="shared" si="1"/>
        <v>740.28</v>
      </c>
      <c r="E35" s="1">
        <f t="shared" si="0"/>
        <v>250</v>
      </c>
      <c r="F35" s="24">
        <f t="shared" si="2"/>
        <v>742.5</v>
      </c>
      <c r="G35" s="24"/>
      <c r="H35" s="1"/>
    </row>
    <row r="36" spans="1:8" x14ac:dyDescent="0.25">
      <c r="A36" s="1" t="s">
        <v>36</v>
      </c>
      <c r="B36" s="1">
        <v>2.5</v>
      </c>
      <c r="C36" s="22">
        <f t="shared" si="4"/>
        <v>465</v>
      </c>
      <c r="D36" s="24">
        <f t="shared" si="1"/>
        <v>1850.7</v>
      </c>
      <c r="E36" s="25">
        <f t="shared" si="0"/>
        <v>625</v>
      </c>
      <c r="F36" s="26">
        <f t="shared" si="2"/>
        <v>1856.2500000000002</v>
      </c>
      <c r="G36" s="26"/>
      <c r="H36" s="1"/>
    </row>
    <row r="37" spans="1:8" x14ac:dyDescent="0.25">
      <c r="A37" s="1" t="s">
        <v>37</v>
      </c>
      <c r="B37" s="1">
        <v>3</v>
      </c>
      <c r="C37" s="22">
        <f t="shared" si="4"/>
        <v>558</v>
      </c>
      <c r="D37" s="24">
        <f t="shared" si="1"/>
        <v>2220.84</v>
      </c>
      <c r="E37" s="25">
        <f t="shared" si="0"/>
        <v>750</v>
      </c>
      <c r="F37" s="26">
        <f t="shared" si="2"/>
        <v>2227.5</v>
      </c>
      <c r="G37" s="26"/>
      <c r="H37" s="1"/>
    </row>
    <row r="38" spans="1:8" x14ac:dyDescent="0.25">
      <c r="A38" s="1" t="s">
        <v>38</v>
      </c>
      <c r="B38" s="1">
        <v>3</v>
      </c>
      <c r="C38" s="22">
        <f t="shared" si="4"/>
        <v>558</v>
      </c>
      <c r="D38" s="24">
        <f t="shared" si="1"/>
        <v>2220.84</v>
      </c>
      <c r="E38" s="25">
        <f t="shared" si="0"/>
        <v>750</v>
      </c>
      <c r="F38" s="26">
        <f t="shared" si="2"/>
        <v>2227.5</v>
      </c>
      <c r="G38" s="26"/>
      <c r="H38" s="1"/>
    </row>
    <row r="39" spans="1:8" x14ac:dyDescent="0.25">
      <c r="A39" s="1" t="s">
        <v>39</v>
      </c>
      <c r="B39" s="1">
        <v>4</v>
      </c>
      <c r="C39" s="22">
        <f t="shared" si="4"/>
        <v>744</v>
      </c>
      <c r="D39" s="24">
        <f t="shared" si="1"/>
        <v>2961.12</v>
      </c>
      <c r="E39" s="25">
        <f t="shared" si="0"/>
        <v>1000</v>
      </c>
      <c r="F39" s="25">
        <f t="shared" si="2"/>
        <v>2970</v>
      </c>
      <c r="G39" s="25"/>
      <c r="H39" s="1"/>
    </row>
    <row r="40" spans="1:8" x14ac:dyDescent="0.25">
      <c r="A40" s="1" t="s">
        <v>40</v>
      </c>
      <c r="B40" s="1">
        <v>3</v>
      </c>
      <c r="C40" s="22">
        <f t="shared" si="4"/>
        <v>558</v>
      </c>
      <c r="D40" s="24">
        <f t="shared" si="1"/>
        <v>2220.84</v>
      </c>
      <c r="E40" s="25">
        <f t="shared" si="0"/>
        <v>750</v>
      </c>
      <c r="F40" s="26">
        <f t="shared" si="2"/>
        <v>2227.5</v>
      </c>
      <c r="G40" s="26"/>
      <c r="H40" s="1"/>
    </row>
    <row r="41" spans="1:8" x14ac:dyDescent="0.25">
      <c r="A41" s="1" t="s">
        <v>41</v>
      </c>
      <c r="B41" s="1">
        <v>6</v>
      </c>
      <c r="C41" s="22">
        <f t="shared" si="4"/>
        <v>1116</v>
      </c>
      <c r="D41" s="24">
        <f t="shared" si="1"/>
        <v>4441.68</v>
      </c>
      <c r="E41" s="25">
        <f t="shared" si="0"/>
        <v>1500</v>
      </c>
      <c r="F41" s="25">
        <f t="shared" si="2"/>
        <v>4455</v>
      </c>
      <c r="G41" s="25"/>
      <c r="H41" s="1"/>
    </row>
    <row r="42" spans="1:8" x14ac:dyDescent="0.25">
      <c r="A42" s="1" t="s">
        <v>42</v>
      </c>
      <c r="B42" s="1">
        <v>9</v>
      </c>
      <c r="C42" s="22">
        <f t="shared" si="4"/>
        <v>1674</v>
      </c>
      <c r="D42" s="24">
        <f t="shared" si="1"/>
        <v>6662.5199999999995</v>
      </c>
      <c r="E42" s="25">
        <f t="shared" si="0"/>
        <v>2250</v>
      </c>
      <c r="F42" s="25">
        <f t="shared" si="2"/>
        <v>6682.5</v>
      </c>
      <c r="G42" s="25"/>
      <c r="H42" s="1"/>
    </row>
    <row r="43" spans="1:8" x14ac:dyDescent="0.25">
      <c r="A43" s="1" t="s">
        <v>55</v>
      </c>
      <c r="B43" s="1">
        <v>10</v>
      </c>
      <c r="C43" s="22">
        <f t="shared" si="4"/>
        <v>1860</v>
      </c>
      <c r="D43" s="24">
        <f t="shared" si="1"/>
        <v>7402.8</v>
      </c>
      <c r="E43" s="25">
        <f t="shared" si="0"/>
        <v>2500</v>
      </c>
      <c r="F43" s="25">
        <f t="shared" si="2"/>
        <v>7425.0000000000009</v>
      </c>
      <c r="G43" s="25"/>
      <c r="H43" s="1"/>
    </row>
    <row r="44" spans="1:8" x14ac:dyDescent="0.25">
      <c r="A44" s="1" t="s">
        <v>56</v>
      </c>
      <c r="B44" s="1">
        <v>11</v>
      </c>
      <c r="C44" s="22">
        <f t="shared" si="4"/>
        <v>2046</v>
      </c>
      <c r="D44" s="24">
        <f t="shared" si="1"/>
        <v>8143.08</v>
      </c>
      <c r="E44" s="25">
        <f t="shared" si="0"/>
        <v>2750</v>
      </c>
      <c r="F44" s="26">
        <f t="shared" si="2"/>
        <v>8167.5000000000009</v>
      </c>
      <c r="G44" s="26"/>
      <c r="H44" s="1"/>
    </row>
    <row r="45" spans="1:8" x14ac:dyDescent="0.25">
      <c r="A45" s="1" t="s">
        <v>57</v>
      </c>
      <c r="B45" s="1">
        <v>7</v>
      </c>
      <c r="C45" s="22">
        <f t="shared" si="4"/>
        <v>1302</v>
      </c>
      <c r="D45" s="24">
        <f t="shared" si="1"/>
        <v>5181.96</v>
      </c>
      <c r="E45" s="25">
        <f t="shared" si="0"/>
        <v>1750</v>
      </c>
      <c r="F45" s="26">
        <f t="shared" si="2"/>
        <v>5197.5</v>
      </c>
      <c r="G45" s="26"/>
      <c r="H45" s="1"/>
    </row>
    <row r="46" spans="1:8" x14ac:dyDescent="0.25">
      <c r="A46" s="1" t="s">
        <v>58</v>
      </c>
      <c r="B46" s="1">
        <v>6</v>
      </c>
      <c r="C46" s="22">
        <f t="shared" si="4"/>
        <v>1116</v>
      </c>
      <c r="D46" s="24">
        <f t="shared" si="1"/>
        <v>4441.68</v>
      </c>
      <c r="E46" s="25">
        <f t="shared" si="0"/>
        <v>1500</v>
      </c>
      <c r="F46" s="25">
        <f t="shared" si="2"/>
        <v>4455</v>
      </c>
      <c r="G46" s="25"/>
      <c r="H46" s="1"/>
    </row>
    <row r="47" spans="1:8" ht="15.75" thickBot="1" x14ac:dyDescent="0.3">
      <c r="A47" s="16" t="s">
        <v>59</v>
      </c>
      <c r="B47" s="16">
        <v>14</v>
      </c>
      <c r="C47" s="23">
        <f t="shared" si="4"/>
        <v>2604</v>
      </c>
      <c r="D47" s="24">
        <f t="shared" si="1"/>
        <v>10363.92</v>
      </c>
      <c r="E47" s="25">
        <f t="shared" si="0"/>
        <v>3500</v>
      </c>
      <c r="F47" s="25">
        <f t="shared" si="2"/>
        <v>10395</v>
      </c>
      <c r="G47" s="25"/>
      <c r="H47" s="1"/>
    </row>
  </sheetData>
  <pageMargins left="0.70866141732283472" right="0.70866141732283472" top="0.74803149606299213" bottom="0.74803149606299213" header="0.31496062992125984" footer="0.31496062992125984"/>
  <pageSetup paperSize="9" scale="62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26.08.2015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2015-10-11T03:36:03Z</cp:lastPrinted>
  <dcterms:created xsi:type="dcterms:W3CDTF">2015-09-23T05:12:57Z</dcterms:created>
  <dcterms:modified xsi:type="dcterms:W3CDTF">2015-10-11T05:20:16Z</dcterms:modified>
</cp:coreProperties>
</file>