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 tabRatio="786" activeTab="3"/>
  </bookViews>
  <sheets>
    <sheet name="БД" sheetId="11" r:id="rId1"/>
    <sheet name="Учёт" sheetId="12" r:id="rId2"/>
    <sheet name="Лист1" sheetId="15" r:id="rId3"/>
    <sheet name="Отчёт" sheetId="16" r:id="rId4"/>
  </sheets>
  <definedNames>
    <definedName name="_125мм">БД!$L$12</definedName>
    <definedName name="_250мм">БД!$L$14</definedName>
    <definedName name="АН_348">БД!$I$14</definedName>
    <definedName name="АН_47">БД!$I$12</definedName>
    <definedName name="АН_67">БД!$I$16</definedName>
    <definedName name="Вид_операции">БД!#REF!</definedName>
    <definedName name="Ед._измерения">БД!$E$3:$E$21</definedName>
    <definedName name="Керамические_подкладки">БД!$K$3:$K$4</definedName>
    <definedName name="Круги_шлифовальные">БД!$L$3:$L$4</definedName>
    <definedName name="Материал">БД!$G$3:$G$8</definedName>
    <definedName name="Материал1">БД!$B$3:$B$21</definedName>
    <definedName name="Св_08Г2С">БД!$J$22</definedName>
    <definedName name="Св_10ГНА">БД!$J$24</definedName>
    <definedName name="Св_10НМА">БД!$J$12:$J$13</definedName>
    <definedName name="Сварочная_проволока">БД!$J$3:$J$8</definedName>
    <definedName name="Стеклоткань">БД!$M$3</definedName>
    <definedName name="УОНИ_13\55">БД!$H$12:$H$13</definedName>
    <definedName name="УОНИИ_13\55">БД!$H$15:$H$16</definedName>
    <definedName name="Участок">БД!$O$3:$O$6</definedName>
    <definedName name="Флюс">БД!$I$3:$I$5</definedName>
    <definedName name="Электроды">БД!$H$3:$H$4</definedName>
    <definedName name="AristoRod">БД!$J$20</definedName>
    <definedName name="Concave_13">БД!$K$14</definedName>
    <definedName name="Pipe_9">БД!$K$12</definedName>
    <definedName name="PowerArc">БД!$J$16</definedName>
    <definedName name="PowerBridge">БД!$J$18</definedName>
  </definedNames>
  <calcPr calcId="150001" concurrentCalc="0"/>
  <pivotCaches>
    <pivotCache cacheId="24" r:id="rId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2" l="1"/>
  <c r="F23" i="12"/>
  <c r="H1" i="15"/>
  <c r="I1" i="12"/>
  <c r="F6" i="15"/>
  <c r="G6" i="15"/>
  <c r="G7" i="15"/>
  <c r="G8" i="15"/>
  <c r="G5" i="15"/>
  <c r="F7" i="15"/>
  <c r="H7" i="15"/>
  <c r="F8" i="15"/>
  <c r="H8" i="15"/>
  <c r="F5" i="15"/>
  <c r="E6" i="15"/>
  <c r="E7" i="15"/>
  <c r="E8" i="15"/>
  <c r="E9" i="15"/>
  <c r="E5" i="15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H5" i="15"/>
  <c r="H6" i="15"/>
  <c r="G23" i="12"/>
  <c r="G24" i="12"/>
  <c r="G25" i="12"/>
</calcChain>
</file>

<file path=xl/sharedStrings.xml><?xml version="1.0" encoding="utf-8"?>
<sst xmlns="http://schemas.openxmlformats.org/spreadsheetml/2006/main" count="261" uniqueCount="53">
  <si>
    <t>Маркировка</t>
  </si>
  <si>
    <t>№ партии</t>
  </si>
  <si>
    <t>PowerArc</t>
  </si>
  <si>
    <t>PowerBridge</t>
  </si>
  <si>
    <t>Материал</t>
  </si>
  <si>
    <t>Диаметр (мм)</t>
  </si>
  <si>
    <t xml:space="preserve">Электроды </t>
  </si>
  <si>
    <t>Электроды</t>
  </si>
  <si>
    <t>Флюс</t>
  </si>
  <si>
    <t>AristoRod</t>
  </si>
  <si>
    <t>Стеклоткань</t>
  </si>
  <si>
    <t>Т3</t>
  </si>
  <si>
    <t>Ед. измерения</t>
  </si>
  <si>
    <t>кг.</t>
  </si>
  <si>
    <t>м2</t>
  </si>
  <si>
    <t>шт</t>
  </si>
  <si>
    <t>Сварочная_проволока</t>
  </si>
  <si>
    <t>Керамические_подкладки</t>
  </si>
  <si>
    <t>Круги_шлифовальные</t>
  </si>
  <si>
    <t>УОНИ_13\55</t>
  </si>
  <si>
    <t>УОНИИ_13\55</t>
  </si>
  <si>
    <t>Ед._измерения</t>
  </si>
  <si>
    <t>-</t>
  </si>
  <si>
    <t>АН_47</t>
  </si>
  <si>
    <t>АН_348</t>
  </si>
  <si>
    <t>АН_67</t>
  </si>
  <si>
    <t>Св_10НМА</t>
  </si>
  <si>
    <t>Св_08Г2С</t>
  </si>
  <si>
    <t>Св_10ГНА</t>
  </si>
  <si>
    <t>Pipe_9</t>
  </si>
  <si>
    <t>Concave_13</t>
  </si>
  <si>
    <t>_125мм</t>
  </si>
  <si>
    <t>_250мм</t>
  </si>
  <si>
    <t>Приход</t>
  </si>
  <si>
    <t>Расход</t>
  </si>
  <si>
    <t>Участок</t>
  </si>
  <si>
    <t>Дата</t>
  </si>
  <si>
    <t>СКЛАД</t>
  </si>
  <si>
    <t>Диаметр 4 мм</t>
  </si>
  <si>
    <t>Диаметр 3 мм</t>
  </si>
  <si>
    <t>Диаметр 1,6</t>
  </si>
  <si>
    <t>Диаметр 2 мм</t>
  </si>
  <si>
    <t>Диаметр 1,2 мм</t>
  </si>
  <si>
    <t xml:space="preserve"> Диаметр 1,2 мм</t>
  </si>
  <si>
    <t>Диаметр 1,6 мм</t>
  </si>
  <si>
    <t>Остаток</t>
  </si>
  <si>
    <t>74у</t>
  </si>
  <si>
    <t>75у</t>
  </si>
  <si>
    <t>Общий итог</t>
  </si>
  <si>
    <t>(Все)</t>
  </si>
  <si>
    <t>Сумма из Приход</t>
  </si>
  <si>
    <t>Сумма из Расход</t>
  </si>
  <si>
    <t>Сумма из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</si>
</sst>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2" fontId="5" fillId="0" borderId="0" xfId="0" applyNumberFormat="1" applyFont="1"/>
    <xf numFmtId="2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Microsoft Office" refreshedDate="42299.719120023146" createdVersion="4" refreshedVersion="4" minRefreshableVersion="3" recordCount="19">
  <cacheSource type="worksheet">
    <worksheetSource name="Таблица10"/>
  </cacheSource>
  <cacheFields count="10">
    <cacheField name="Дата" numFmtId="14">
      <sharedItems containsNonDate="0" containsDate="1" containsString="0" containsBlank="1" minDate="2015-07-06T00:00:00" maxDate="2015-09-23T00:00:00" count="18">
        <d v="2015-07-06T00:00:00"/>
        <d v="2015-07-07T00:00:00"/>
        <d v="2015-07-08T00:00:00"/>
        <d v="2015-07-09T00:00:00"/>
        <d v="2015-07-10T00:00:00"/>
        <d v="2015-07-11T00:00:00"/>
        <d v="2015-07-12T00:00:00"/>
        <d v="2015-07-13T00:00:00"/>
        <d v="2015-07-14T00:00:00"/>
        <d v="2015-07-15T00:00:00"/>
        <d v="2015-07-16T00:00:00"/>
        <d v="2015-08-17T00:00:00"/>
        <d v="2015-08-18T00:00:00"/>
        <d v="2015-08-19T00:00:00"/>
        <d v="2015-08-20T00:00:00"/>
        <d v="2015-08-21T00:00:00"/>
        <d v="2015-09-22T00:00:00"/>
        <m/>
      </sharedItems>
    </cacheField>
    <cacheField name="Материал" numFmtId="0">
      <sharedItems containsBlank="1" count="3">
        <s v="Электроды"/>
        <s v="Флюс"/>
        <m/>
      </sharedItems>
    </cacheField>
    <cacheField name="Маркировка" numFmtId="0">
      <sharedItems containsBlank="1" count="3">
        <s v="УОНИ_13\55"/>
        <s v="АН_47"/>
        <m/>
      </sharedItems>
    </cacheField>
    <cacheField name="Диаметр (мм)" numFmtId="0">
      <sharedItems containsBlank="1" count="4">
        <s v="Диаметр 4 мм"/>
        <s v="Диаметр 3 мм"/>
        <s v="-"/>
        <m/>
      </sharedItems>
    </cacheField>
    <cacheField name="№ партии" numFmtId="0">
      <sharedItems containsBlank="1" containsMixedTypes="1" containsNumber="1" containsInteger="1" minValue="272" maxValue="274" count="5">
        <n v="274"/>
        <n v="272"/>
        <s v="74у"/>
        <s v="75у"/>
        <m/>
      </sharedItems>
    </cacheField>
    <cacheField name="Ед. измерения" numFmtId="0">
      <sharedItems count="2">
        <s v="кг."/>
        <s v=""/>
      </sharedItems>
    </cacheField>
    <cacheField name="Приход" numFmtId="0">
      <sharedItems containsBlank="1" containsMixedTypes="1" containsNumber="1" minValue="72.5" maxValue="6000"/>
    </cacheField>
    <cacheField name="Расход" numFmtId="0">
      <sharedItems containsString="0" containsBlank="1" containsNumber="1" minValue="12.5" maxValue="6000"/>
    </cacheField>
    <cacheField name="Участок" numFmtId="0">
      <sharedItems containsBlank="1" containsMixedTypes="1" containsNumber="1" containsInteger="1" minValue="1" maxValue="3" count="5">
        <s v="СКЛАД"/>
        <n v="1"/>
        <n v="2"/>
        <n v="3"/>
        <m/>
      </sharedItems>
    </cacheField>
    <cacheField name="Остаток" numFmtId="0" formula="Приход -Расход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x v="0"/>
    <x v="0"/>
    <x v="0"/>
    <n v="1000"/>
    <m/>
    <x v="0"/>
  </r>
  <r>
    <x v="1"/>
    <x v="0"/>
    <x v="0"/>
    <x v="1"/>
    <x v="1"/>
    <x v="0"/>
    <n v="72.5"/>
    <m/>
    <x v="0"/>
  </r>
  <r>
    <x v="2"/>
    <x v="0"/>
    <x v="0"/>
    <x v="0"/>
    <x v="0"/>
    <x v="0"/>
    <m/>
    <n v="40"/>
    <x v="1"/>
  </r>
  <r>
    <x v="3"/>
    <x v="0"/>
    <x v="0"/>
    <x v="0"/>
    <x v="0"/>
    <x v="0"/>
    <m/>
    <n v="200"/>
    <x v="1"/>
  </r>
  <r>
    <x v="4"/>
    <x v="0"/>
    <x v="0"/>
    <x v="0"/>
    <x v="0"/>
    <x v="0"/>
    <m/>
    <n v="415"/>
    <x v="1"/>
  </r>
  <r>
    <x v="5"/>
    <x v="0"/>
    <x v="0"/>
    <x v="0"/>
    <x v="0"/>
    <x v="0"/>
    <m/>
    <n v="220"/>
    <x v="1"/>
  </r>
  <r>
    <x v="6"/>
    <x v="0"/>
    <x v="0"/>
    <x v="0"/>
    <x v="0"/>
    <x v="0"/>
    <m/>
    <n v="120"/>
    <x v="1"/>
  </r>
  <r>
    <x v="7"/>
    <x v="1"/>
    <x v="1"/>
    <x v="2"/>
    <x v="2"/>
    <x v="0"/>
    <n v="6000"/>
    <m/>
    <x v="0"/>
  </r>
  <r>
    <x v="8"/>
    <x v="1"/>
    <x v="1"/>
    <x v="2"/>
    <x v="2"/>
    <x v="0"/>
    <m/>
    <n v="6000"/>
    <x v="2"/>
  </r>
  <r>
    <x v="9"/>
    <x v="1"/>
    <x v="1"/>
    <x v="2"/>
    <x v="3"/>
    <x v="0"/>
    <n v="4500"/>
    <m/>
    <x v="0"/>
  </r>
  <r>
    <x v="10"/>
    <x v="1"/>
    <x v="1"/>
    <x v="2"/>
    <x v="3"/>
    <x v="0"/>
    <m/>
    <n v="3300"/>
    <x v="3"/>
  </r>
  <r>
    <x v="11"/>
    <x v="0"/>
    <x v="0"/>
    <x v="1"/>
    <x v="1"/>
    <x v="0"/>
    <m/>
    <n v="60"/>
    <x v="2"/>
  </r>
  <r>
    <x v="12"/>
    <x v="1"/>
    <x v="1"/>
    <x v="2"/>
    <x v="3"/>
    <x v="0"/>
    <m/>
    <n v="150"/>
    <x v="3"/>
  </r>
  <r>
    <x v="13"/>
    <x v="1"/>
    <x v="1"/>
    <x v="2"/>
    <x v="3"/>
    <x v="0"/>
    <m/>
    <n v="150"/>
    <x v="3"/>
  </r>
  <r>
    <x v="14"/>
    <x v="0"/>
    <x v="0"/>
    <x v="1"/>
    <x v="1"/>
    <x v="0"/>
    <m/>
    <n v="12.5"/>
    <x v="3"/>
  </r>
  <r>
    <x v="15"/>
    <x v="1"/>
    <x v="1"/>
    <x v="2"/>
    <x v="3"/>
    <x v="0"/>
    <m/>
    <n v="150"/>
    <x v="3"/>
  </r>
  <r>
    <x v="16"/>
    <x v="1"/>
    <x v="1"/>
    <x v="2"/>
    <x v="3"/>
    <x v="0"/>
    <m/>
    <n v="150"/>
    <x v="3"/>
  </r>
  <r>
    <x v="17"/>
    <x v="2"/>
    <x v="2"/>
    <x v="3"/>
    <x v="4"/>
    <x v="1"/>
    <m/>
    <m/>
    <x v="4"/>
  </r>
  <r>
    <x v="17"/>
    <x v="2"/>
    <x v="2"/>
    <x v="3"/>
    <x v="4"/>
    <x v="1"/>
    <s v=" 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2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4:H9" firstHeaderRow="0" firstDataRow="1" firstDataCol="5" rowPageCount="2" colPageCount="1"/>
  <pivotFields count="10">
    <pivotField axis="axisPage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3">
        <item x="1"/>
        <item x="0"/>
        <item h="1" x="2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4">
        <item x="2"/>
        <item x="1"/>
        <item x="0"/>
        <item x="3"/>
      </items>
    </pivotField>
    <pivotField axis="axisRow" compact="0" outline="0" showAll="0" defaultSubtotal="0">
      <items count="5">
        <item x="1"/>
        <item x="0"/>
        <item x="2"/>
        <item x="3"/>
        <item x="4"/>
      </items>
    </pivotField>
    <pivotField axis="axisRow" compact="0" outline="0" showAll="0" defaultSubtotal="0">
      <items count="2">
        <item x="1"/>
        <item x="0"/>
      </items>
    </pivotField>
    <pivotField dataField="1" compact="0" outline="0" showAll="0" defaultSubtotal="0"/>
    <pivotField dataField="1" compact="0" outline="0" showAll="0" defaultSubtotal="0"/>
    <pivotField axis="axisPage" compact="0" outline="0" showAll="0" defaultSubtotal="0">
      <items count="5">
        <item x="1"/>
        <item x="2"/>
        <item x="3"/>
        <item x="0"/>
        <item x="4"/>
      </items>
    </pivotField>
    <pivotField dataField="1" compact="0" outline="0" dragToRow="0" dragToCol="0" dragToPage="0" showAll="0" defaultSubtotal="0"/>
  </pivotFields>
  <rowFields count="5">
    <field x="1"/>
    <field x="2"/>
    <field x="3"/>
    <field x="4"/>
    <field x="5"/>
  </rowFields>
  <rowItems count="5">
    <i>
      <x/>
      <x/>
      <x/>
      <x v="2"/>
      <x v="1"/>
    </i>
    <i r="3">
      <x v="3"/>
      <x v="1"/>
    </i>
    <i>
      <x v="1"/>
      <x v="1"/>
      <x v="1"/>
      <x/>
      <x v="1"/>
    </i>
    <i r="2">
      <x v="2"/>
      <x v="1"/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8" hier="-1"/>
    <pageField fld="0" hier="-1"/>
  </pageFields>
  <dataFields count="3">
    <dataField name="Сумма из Приход" fld="6" baseField="0" baseItem="0"/>
    <dataField name="Сумма из Расход" fld="7" baseField="0" baseItem="0"/>
    <dataField name="Сумма из Остаток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G2:G8" totalsRowShown="0" headerRowDxfId="28">
  <autoFilter ref="G2:G8"/>
  <tableColumns count="1">
    <tableColumn id="1" name="Материал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1" name="Таблица1012" displayName="Таблица1012" ref="A4:H9" totalsRowShown="0" headerRowDxfId="9" dataDxfId="8">
  <autoFilter ref="A4:H9"/>
  <tableColumns count="8">
    <tableColumn id="2" name="Материал" dataDxfId="7"/>
    <tableColumn id="3" name="Маркировка" dataDxfId="6"/>
    <tableColumn id="4" name="Диаметр (мм)" dataDxfId="5"/>
    <tableColumn id="6" name="№ партии" dataDxfId="4"/>
    <tableColumn id="11" name="Ед. измерения" dataDxfId="3">
      <calculatedColumnFormula>IFERROR(INDEX(Ед._измерения,MATCH(A5,Материал1,0)),"")</calculatedColumnFormula>
    </tableColumn>
    <tableColumn id="10" name="Приход" dataDxfId="2">
      <calculatedColumnFormula>SUMIFS(Учёт!G5:G21,Учёт!B5:B21,Таблица1012[[#This Row],[Материал]],Учёт!C5:C21,Таблица1012[[#This Row],[Маркировка]],Учёт!D5:D21,Лист1!C5,Учёт!E5:E21,Лист1!D5)</calculatedColumnFormula>
    </tableColumn>
    <tableColumn id="8" name="Расход" dataDxfId="1">
      <calculatedColumnFormula>SUMIFS(Учёт!H5:H21,Учёт!B5:B21,Таблица1012[[#This Row],[Материал]],Учёт!C5:C21,Таблица1012[[#This Row],[Маркировка]],Учёт!D5:D21,Лист1!C5,Учёт!E5:E21,Лист1!D5)</calculatedColumnFormula>
    </tableColumn>
    <tableColumn id="1" name="Остаток" dataDxfId="0">
      <calculatedColumnFormula>Таблица1012[[#This Row],[Приход]]-Таблица1012[[#This Row],[Расход]]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H2:H4" totalsRowShown="0" headerRowDxfId="27">
  <autoFilter ref="H2:H4"/>
  <tableColumns count="1">
    <tableColumn id="1" name="Электроды 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I2:I5" totalsRowShown="0" headerRowDxfId="26">
  <autoFilter ref="I2:I5"/>
  <tableColumns count="1">
    <tableColumn id="1" name="Флюс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J2:J8" totalsRowShown="0" headerRowDxfId="25">
  <autoFilter ref="J2:J8"/>
  <tableColumns count="1">
    <tableColumn id="1" name="Сварочная_проволока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K2:K4" totalsRowShown="0" headerRowDxfId="24">
  <autoFilter ref="K2:K4"/>
  <tableColumns count="1">
    <tableColumn id="1" name="Керамические_подкладки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L2:L4" totalsRowShown="0" headerRowDxfId="23">
  <autoFilter ref="L2:L4"/>
  <tableColumns count="1">
    <tableColumn id="1" name="Круги_шлифовальные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M2:M3" totalsRowShown="0" headerRowDxfId="22">
  <autoFilter ref="M2:M3"/>
  <tableColumns count="1">
    <tableColumn id="1" name="Стеклоткань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Таблица9" displayName="Таблица9" ref="O2:O6" totalsRowShown="0" headerRowDxfId="21">
  <autoFilter ref="O2:O6"/>
  <tableColumns count="1">
    <tableColumn id="1" name="Участок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0" name="Таблица10" displayName="Таблица10" ref="A4:I23" totalsRowShown="0" headerRowDxfId="20" dataDxfId="19">
  <autoFilter ref="A4:I23"/>
  <tableColumns count="9">
    <tableColumn id="1" name="Дата" dataDxfId="18"/>
    <tableColumn id="2" name="Материал" dataDxfId="17"/>
    <tableColumn id="3" name="Маркировка" dataDxfId="16"/>
    <tableColumn id="4" name="Диаметр (мм)" dataDxfId="15"/>
    <tableColumn id="6" name="№ партии" dataDxfId="14"/>
    <tableColumn id="11" name="Ед. измерения" dataDxfId="13">
      <calculatedColumnFormula>IFERROR(INDEX(Ед._измерения,MATCH(Учёт!B5,Материал1,0)),"")</calculatedColumnFormula>
    </tableColumn>
    <tableColumn id="10" name="Приход" dataDxfId="12"/>
    <tableColumn id="8" name="Расход" dataDxfId="11"/>
    <tableColumn id="9" name="Участок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4" Type="http://schemas.openxmlformats.org/officeDocument/2006/relationships/table" Target="../tables/table3.xml"/><Relationship Id="rId5" Type="http://schemas.openxmlformats.org/officeDocument/2006/relationships/table" Target="../tables/table4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Relationship Id="rId8" Type="http://schemas.openxmlformats.org/officeDocument/2006/relationships/table" Target="../tables/table7.xml"/><Relationship Id="rId9" Type="http://schemas.openxmlformats.org/officeDocument/2006/relationships/table" Target="../tables/table8.xml"/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B2:O24"/>
  <sheetViews>
    <sheetView topLeftCell="G1" zoomScale="118" zoomScaleNormal="118" zoomScalePageLayoutView="118" workbookViewId="0">
      <selection activeCell="O10" sqref="O10"/>
    </sheetView>
  </sheetViews>
  <sheetFormatPr baseColWidth="10" defaultColWidth="9" defaultRowHeight="13" x14ac:dyDescent="0.15"/>
  <cols>
    <col min="2" max="2" width="25.59765625" customWidth="1"/>
    <col min="3" max="3" width="29.59765625" customWidth="1"/>
    <col min="4" max="4" width="15.19921875" bestFit="1" customWidth="1"/>
    <col min="5" max="5" width="15.59765625" bestFit="1" customWidth="1"/>
    <col min="6" max="6" width="4.19921875" customWidth="1"/>
    <col min="7" max="7" width="25.59765625" bestFit="1" customWidth="1"/>
    <col min="8" max="8" width="15.3984375" bestFit="1" customWidth="1"/>
    <col min="9" max="9" width="9" customWidth="1"/>
    <col min="10" max="10" width="26.19921875" customWidth="1"/>
    <col min="11" max="11" width="30.19921875" customWidth="1"/>
    <col min="12" max="12" width="26.3984375" customWidth="1"/>
    <col min="13" max="13" width="16.3984375" customWidth="1"/>
    <col min="14" max="14" width="9.3984375" customWidth="1"/>
    <col min="15" max="15" width="20.3984375" customWidth="1"/>
  </cols>
  <sheetData>
    <row r="2" spans="2:15" x14ac:dyDescent="0.15">
      <c r="B2" s="1" t="s">
        <v>4</v>
      </c>
      <c r="C2" s="1" t="s">
        <v>0</v>
      </c>
      <c r="D2" s="1" t="s">
        <v>5</v>
      </c>
      <c r="E2" s="1" t="s">
        <v>21</v>
      </c>
      <c r="G2" s="1" t="s">
        <v>4</v>
      </c>
      <c r="H2" s="1" t="s">
        <v>6</v>
      </c>
      <c r="I2" s="1" t="s">
        <v>8</v>
      </c>
      <c r="J2" s="1" t="s">
        <v>16</v>
      </c>
      <c r="K2" s="1" t="s">
        <v>17</v>
      </c>
      <c r="L2" s="1" t="s">
        <v>18</v>
      </c>
      <c r="M2" s="1" t="s">
        <v>10</v>
      </c>
      <c r="O2" s="1" t="s">
        <v>35</v>
      </c>
    </row>
    <row r="3" spans="2:15" x14ac:dyDescent="0.15">
      <c r="B3" t="s">
        <v>6</v>
      </c>
      <c r="C3" t="s">
        <v>19</v>
      </c>
      <c r="D3" t="s">
        <v>38</v>
      </c>
      <c r="E3" t="s">
        <v>13</v>
      </c>
      <c r="G3" t="s">
        <v>7</v>
      </c>
      <c r="H3" t="s">
        <v>19</v>
      </c>
      <c r="I3" t="s">
        <v>23</v>
      </c>
      <c r="J3" t="s">
        <v>26</v>
      </c>
      <c r="K3" t="s">
        <v>29</v>
      </c>
      <c r="L3" t="s">
        <v>31</v>
      </c>
      <c r="M3" t="s">
        <v>11</v>
      </c>
      <c r="O3" t="s">
        <v>37</v>
      </c>
    </row>
    <row r="4" spans="2:15" x14ac:dyDescent="0.15">
      <c r="B4" t="s">
        <v>7</v>
      </c>
      <c r="C4" t="s">
        <v>19</v>
      </c>
      <c r="D4" t="s">
        <v>39</v>
      </c>
      <c r="E4" t="s">
        <v>13</v>
      </c>
      <c r="G4" t="s">
        <v>8</v>
      </c>
      <c r="H4" t="s">
        <v>20</v>
      </c>
      <c r="I4" t="s">
        <v>24</v>
      </c>
      <c r="J4" t="s">
        <v>2</v>
      </c>
      <c r="K4" t="s">
        <v>30</v>
      </c>
      <c r="L4" t="s">
        <v>32</v>
      </c>
      <c r="O4">
        <v>1</v>
      </c>
    </row>
    <row r="5" spans="2:15" x14ac:dyDescent="0.15">
      <c r="B5" t="s">
        <v>7</v>
      </c>
      <c r="C5" t="s">
        <v>20</v>
      </c>
      <c r="D5" t="s">
        <v>38</v>
      </c>
      <c r="E5" t="s">
        <v>13</v>
      </c>
      <c r="G5" t="s">
        <v>16</v>
      </c>
      <c r="I5" t="s">
        <v>25</v>
      </c>
      <c r="J5" t="s">
        <v>3</v>
      </c>
      <c r="O5">
        <v>2</v>
      </c>
    </row>
    <row r="6" spans="2:15" x14ac:dyDescent="0.15">
      <c r="B6" t="s">
        <v>7</v>
      </c>
      <c r="C6" t="s">
        <v>20</v>
      </c>
      <c r="D6" t="s">
        <v>39</v>
      </c>
      <c r="E6" t="s">
        <v>13</v>
      </c>
      <c r="G6" t="s">
        <v>10</v>
      </c>
      <c r="J6" t="s">
        <v>9</v>
      </c>
      <c r="O6">
        <v>3</v>
      </c>
    </row>
    <row r="7" spans="2:15" x14ac:dyDescent="0.15">
      <c r="B7" t="s">
        <v>8</v>
      </c>
      <c r="C7" t="s">
        <v>23</v>
      </c>
      <c r="D7" t="s">
        <v>22</v>
      </c>
      <c r="E7" t="s">
        <v>13</v>
      </c>
      <c r="G7" t="s">
        <v>17</v>
      </c>
      <c r="J7" t="s">
        <v>27</v>
      </c>
    </row>
    <row r="8" spans="2:15" x14ac:dyDescent="0.15">
      <c r="B8" t="s">
        <v>8</v>
      </c>
      <c r="C8" t="s">
        <v>24</v>
      </c>
      <c r="D8" t="s">
        <v>22</v>
      </c>
      <c r="E8" t="s">
        <v>13</v>
      </c>
      <c r="G8" t="s">
        <v>18</v>
      </c>
      <c r="J8" t="s">
        <v>28</v>
      </c>
    </row>
    <row r="9" spans="2:15" x14ac:dyDescent="0.15">
      <c r="B9" t="s">
        <v>8</v>
      </c>
      <c r="C9" t="s">
        <v>25</v>
      </c>
      <c r="D9" t="s">
        <v>22</v>
      </c>
      <c r="E9" t="s">
        <v>13</v>
      </c>
    </row>
    <row r="10" spans="2:15" x14ac:dyDescent="0.15">
      <c r="B10" t="s">
        <v>16</v>
      </c>
      <c r="C10" t="s">
        <v>26</v>
      </c>
      <c r="D10" t="s">
        <v>38</v>
      </c>
      <c r="E10" t="s">
        <v>13</v>
      </c>
    </row>
    <row r="11" spans="2:15" x14ac:dyDescent="0.15">
      <c r="B11" t="s">
        <v>16</v>
      </c>
      <c r="C11" t="s">
        <v>26</v>
      </c>
      <c r="D11" t="s">
        <v>41</v>
      </c>
      <c r="E11" t="s">
        <v>13</v>
      </c>
      <c r="H11" s="1" t="s">
        <v>19</v>
      </c>
      <c r="I11" s="1" t="s">
        <v>23</v>
      </c>
      <c r="J11" s="1" t="s">
        <v>26</v>
      </c>
      <c r="K11" s="1" t="s">
        <v>29</v>
      </c>
      <c r="L11" s="1" t="s">
        <v>31</v>
      </c>
    </row>
    <row r="12" spans="2:15" x14ac:dyDescent="0.15">
      <c r="B12" t="s">
        <v>16</v>
      </c>
      <c r="C12" t="s">
        <v>2</v>
      </c>
      <c r="D12" t="s">
        <v>42</v>
      </c>
      <c r="E12" t="s">
        <v>13</v>
      </c>
      <c r="H12" t="s">
        <v>38</v>
      </c>
      <c r="I12" t="s">
        <v>22</v>
      </c>
      <c r="J12" t="s">
        <v>38</v>
      </c>
      <c r="K12" t="s">
        <v>22</v>
      </c>
      <c r="L12" s="4">
        <v>125</v>
      </c>
    </row>
    <row r="13" spans="2:15" x14ac:dyDescent="0.15">
      <c r="B13" t="s">
        <v>16</v>
      </c>
      <c r="C13" t="s">
        <v>3</v>
      </c>
      <c r="D13" t="s">
        <v>42</v>
      </c>
      <c r="E13" t="s">
        <v>13</v>
      </c>
      <c r="H13" t="s">
        <v>39</v>
      </c>
      <c r="I13" s="1" t="s">
        <v>24</v>
      </c>
      <c r="J13" t="s">
        <v>41</v>
      </c>
      <c r="K13" s="1" t="s">
        <v>30</v>
      </c>
      <c r="L13" s="1" t="s">
        <v>32</v>
      </c>
    </row>
    <row r="14" spans="2:15" x14ac:dyDescent="0.15">
      <c r="B14" t="s">
        <v>16</v>
      </c>
      <c r="C14" t="s">
        <v>9</v>
      </c>
      <c r="D14" t="s">
        <v>42</v>
      </c>
      <c r="E14" t="s">
        <v>13</v>
      </c>
      <c r="H14" s="1" t="s">
        <v>20</v>
      </c>
      <c r="I14" t="s">
        <v>22</v>
      </c>
      <c r="K14" t="s">
        <v>22</v>
      </c>
      <c r="L14" s="4">
        <v>250</v>
      </c>
    </row>
    <row r="15" spans="2:15" x14ac:dyDescent="0.15">
      <c r="B15" t="s">
        <v>16</v>
      </c>
      <c r="C15" t="s">
        <v>27</v>
      </c>
      <c r="D15" t="s">
        <v>42</v>
      </c>
      <c r="E15" t="s">
        <v>13</v>
      </c>
      <c r="H15" t="s">
        <v>38</v>
      </c>
      <c r="I15" s="1" t="s">
        <v>25</v>
      </c>
      <c r="J15" t="s">
        <v>2</v>
      </c>
    </row>
    <row r="16" spans="2:15" x14ac:dyDescent="0.15">
      <c r="B16" t="s">
        <v>16</v>
      </c>
      <c r="C16" t="s">
        <v>28</v>
      </c>
      <c r="D16" t="s">
        <v>40</v>
      </c>
      <c r="E16" t="s">
        <v>13</v>
      </c>
      <c r="H16" t="s">
        <v>39</v>
      </c>
      <c r="I16" t="s">
        <v>22</v>
      </c>
      <c r="J16" t="s">
        <v>42</v>
      </c>
    </row>
    <row r="17" spans="2:10" x14ac:dyDescent="0.15">
      <c r="B17" t="s">
        <v>10</v>
      </c>
      <c r="C17" t="s">
        <v>11</v>
      </c>
      <c r="E17" t="s">
        <v>14</v>
      </c>
      <c r="J17" t="s">
        <v>3</v>
      </c>
    </row>
    <row r="18" spans="2:10" x14ac:dyDescent="0.15">
      <c r="B18" t="s">
        <v>17</v>
      </c>
      <c r="C18" t="s">
        <v>29</v>
      </c>
      <c r="D18">
        <v>9</v>
      </c>
      <c r="E18" t="s">
        <v>15</v>
      </c>
      <c r="J18" t="s">
        <v>42</v>
      </c>
    </row>
    <row r="19" spans="2:10" x14ac:dyDescent="0.15">
      <c r="B19" t="s">
        <v>17</v>
      </c>
      <c r="C19" t="s">
        <v>30</v>
      </c>
      <c r="D19">
        <v>13</v>
      </c>
      <c r="E19" t="s">
        <v>15</v>
      </c>
      <c r="J19" t="s">
        <v>9</v>
      </c>
    </row>
    <row r="20" spans="2:10" x14ac:dyDescent="0.15">
      <c r="B20" t="s">
        <v>18</v>
      </c>
      <c r="C20" t="s">
        <v>31</v>
      </c>
      <c r="D20">
        <v>125</v>
      </c>
      <c r="E20" t="s">
        <v>15</v>
      </c>
      <c r="J20" t="s">
        <v>43</v>
      </c>
    </row>
    <row r="21" spans="2:10" x14ac:dyDescent="0.15">
      <c r="B21" t="s">
        <v>18</v>
      </c>
      <c r="C21" t="s">
        <v>32</v>
      </c>
      <c r="D21">
        <v>250</v>
      </c>
      <c r="E21" t="s">
        <v>15</v>
      </c>
      <c r="J21" t="s">
        <v>27</v>
      </c>
    </row>
    <row r="22" spans="2:10" x14ac:dyDescent="0.15">
      <c r="J22" t="s">
        <v>42</v>
      </c>
    </row>
    <row r="23" spans="2:10" x14ac:dyDescent="0.15">
      <c r="J23" t="s">
        <v>28</v>
      </c>
    </row>
    <row r="24" spans="2:10" x14ac:dyDescent="0.15">
      <c r="J24" t="s">
        <v>44</v>
      </c>
    </row>
  </sheetData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/>
  <dimension ref="A1:J25"/>
  <sheetViews>
    <sheetView workbookViewId="0">
      <selection activeCell="A4" sqref="A4"/>
    </sheetView>
  </sheetViews>
  <sheetFormatPr baseColWidth="10" defaultColWidth="9" defaultRowHeight="16" x14ac:dyDescent="0.2"/>
  <cols>
    <col min="1" max="1" width="19.19921875" style="8" bestFit="1" customWidth="1"/>
    <col min="2" max="2" width="27.19921875" style="3" bestFit="1" customWidth="1"/>
    <col min="3" max="3" width="19" style="3" customWidth="1"/>
    <col min="4" max="4" width="22.3984375" style="8" customWidth="1"/>
    <col min="5" max="5" width="23.3984375" style="8" bestFit="1" customWidth="1"/>
    <col min="6" max="6" width="23.19921875" style="8" customWidth="1"/>
    <col min="7" max="7" width="16.796875" style="8" customWidth="1"/>
    <col min="8" max="8" width="16.59765625" style="13" customWidth="1"/>
    <col min="9" max="9" width="24.19921875" bestFit="1" customWidth="1"/>
    <col min="10" max="16384" width="9" style="3"/>
  </cols>
  <sheetData>
    <row r="1" spans="1:10" x14ac:dyDescent="0.2">
      <c r="B1" s="9" t="s">
        <v>35</v>
      </c>
      <c r="C1" s="5" t="s">
        <v>37</v>
      </c>
      <c r="I1" s="21">
        <f ca="1">NOW()</f>
        <v>42299.723452777776</v>
      </c>
    </row>
    <row r="4" spans="1:10" x14ac:dyDescent="0.2">
      <c r="A4" s="7" t="s">
        <v>36</v>
      </c>
      <c r="B4" s="2" t="s">
        <v>4</v>
      </c>
      <c r="C4" s="2" t="s">
        <v>0</v>
      </c>
      <c r="D4" s="7" t="s">
        <v>5</v>
      </c>
      <c r="E4" s="7" t="s">
        <v>1</v>
      </c>
      <c r="F4" s="7" t="s">
        <v>12</v>
      </c>
      <c r="G4" s="7" t="s">
        <v>33</v>
      </c>
      <c r="H4" s="14" t="s">
        <v>34</v>
      </c>
      <c r="I4" s="24" t="s">
        <v>35</v>
      </c>
      <c r="J4" s="5"/>
    </row>
    <row r="5" spans="1:10" x14ac:dyDescent="0.2">
      <c r="A5" s="11">
        <v>42191</v>
      </c>
      <c r="B5" s="3" t="s">
        <v>7</v>
      </c>
      <c r="C5" s="3" t="s">
        <v>19</v>
      </c>
      <c r="D5" s="8" t="s">
        <v>38</v>
      </c>
      <c r="E5" s="8">
        <v>274</v>
      </c>
      <c r="F5" s="8" t="str">
        <f>IFERROR(INDEX(Ед._измерения,MATCH(Учёт!B5,Материал1,0)),"")</f>
        <v>кг.</v>
      </c>
      <c r="G5" s="13">
        <v>1000</v>
      </c>
      <c r="H5" s="12"/>
      <c r="I5" s="8" t="s">
        <v>37</v>
      </c>
    </row>
    <row r="6" spans="1:10" x14ac:dyDescent="0.2">
      <c r="A6" s="11">
        <v>42192</v>
      </c>
      <c r="B6" s="3" t="s">
        <v>7</v>
      </c>
      <c r="C6" s="3" t="s">
        <v>19</v>
      </c>
      <c r="D6" s="10" t="s">
        <v>39</v>
      </c>
      <c r="E6" s="10">
        <v>272</v>
      </c>
      <c r="F6" s="10" t="str">
        <f>IFERROR(INDEX(Ед._измерения,MATCH(Учёт!B6,Материал1,0)),"")</f>
        <v>кг.</v>
      </c>
      <c r="G6" s="13">
        <v>72.5</v>
      </c>
      <c r="H6" s="12"/>
      <c r="I6" s="10" t="s">
        <v>37</v>
      </c>
    </row>
    <row r="7" spans="1:10" x14ac:dyDescent="0.2">
      <c r="A7" s="11">
        <v>42193</v>
      </c>
      <c r="B7" s="3" t="s">
        <v>7</v>
      </c>
      <c r="C7" s="3" t="s">
        <v>19</v>
      </c>
      <c r="D7" s="8" t="s">
        <v>38</v>
      </c>
      <c r="E7" s="8">
        <v>274</v>
      </c>
      <c r="F7" s="8" t="str">
        <f>IFERROR(INDEX(Ед._измерения,MATCH(Учёт!B7,Материал1,0)),"")</f>
        <v>кг.</v>
      </c>
      <c r="G7" s="13"/>
      <c r="H7" s="13">
        <v>40</v>
      </c>
      <c r="I7" s="8">
        <v>1</v>
      </c>
    </row>
    <row r="8" spans="1:10" x14ac:dyDescent="0.2">
      <c r="A8" s="11">
        <v>42194</v>
      </c>
      <c r="B8" s="3" t="s">
        <v>7</v>
      </c>
      <c r="C8" s="3" t="s">
        <v>19</v>
      </c>
      <c r="D8" s="8" t="s">
        <v>38</v>
      </c>
      <c r="E8" s="8">
        <v>274</v>
      </c>
      <c r="F8" s="8" t="str">
        <f>IFERROR(INDEX(Ед._измерения,MATCH(Учёт!B8,Материал1,0)),"")</f>
        <v>кг.</v>
      </c>
      <c r="G8" s="13"/>
      <c r="H8" s="13">
        <v>200</v>
      </c>
      <c r="I8" s="8">
        <v>1</v>
      </c>
    </row>
    <row r="9" spans="1:10" x14ac:dyDescent="0.2">
      <c r="A9" s="11">
        <v>42195</v>
      </c>
      <c r="B9" s="3" t="s">
        <v>7</v>
      </c>
      <c r="C9" s="3" t="s">
        <v>19</v>
      </c>
      <c r="D9" s="8" t="s">
        <v>38</v>
      </c>
      <c r="E9" s="8">
        <v>274</v>
      </c>
      <c r="F9" s="8" t="str">
        <f>IFERROR(INDEX(Ед._измерения,MATCH(Учёт!B9,Материал1,0)),"")</f>
        <v>кг.</v>
      </c>
      <c r="G9" s="13"/>
      <c r="H9" s="13">
        <v>415</v>
      </c>
      <c r="I9" s="8">
        <v>1</v>
      </c>
    </row>
    <row r="10" spans="1:10" x14ac:dyDescent="0.2">
      <c r="A10" s="11">
        <v>42196</v>
      </c>
      <c r="B10" s="3" t="s">
        <v>7</v>
      </c>
      <c r="C10" s="3" t="s">
        <v>19</v>
      </c>
      <c r="D10" s="8" t="s">
        <v>38</v>
      </c>
      <c r="E10" s="8">
        <v>274</v>
      </c>
      <c r="F10" s="8" t="str">
        <f>IFERROR(INDEX(Ед._измерения,MATCH(Учёт!B10,Материал1,0)),"")</f>
        <v>кг.</v>
      </c>
      <c r="G10" s="13"/>
      <c r="H10" s="13">
        <v>220</v>
      </c>
      <c r="I10" s="8">
        <v>1</v>
      </c>
    </row>
    <row r="11" spans="1:10" x14ac:dyDescent="0.2">
      <c r="A11" s="11">
        <v>42197</v>
      </c>
      <c r="B11" s="3" t="s">
        <v>7</v>
      </c>
      <c r="C11" s="3" t="s">
        <v>19</v>
      </c>
      <c r="D11" s="8" t="s">
        <v>38</v>
      </c>
      <c r="E11" s="8">
        <v>274</v>
      </c>
      <c r="F11" s="8" t="str">
        <f>IFERROR(INDEX(Ед._измерения,MATCH(Учёт!B11,Материал1,0)),"")</f>
        <v>кг.</v>
      </c>
      <c r="G11" s="13"/>
      <c r="H11" s="13">
        <v>120</v>
      </c>
      <c r="I11" s="8">
        <v>1</v>
      </c>
    </row>
    <row r="12" spans="1:10" x14ac:dyDescent="0.2">
      <c r="A12" s="11">
        <v>42198</v>
      </c>
      <c r="B12" s="3" t="s">
        <v>8</v>
      </c>
      <c r="C12" s="3" t="s">
        <v>23</v>
      </c>
      <c r="D12" s="8" t="s">
        <v>22</v>
      </c>
      <c r="E12" s="8" t="s">
        <v>46</v>
      </c>
      <c r="F12" s="8" t="str">
        <f>IFERROR(INDEX(Ед._измерения,MATCH(Учёт!B12,Материал1,0)),"")</f>
        <v>кг.</v>
      </c>
      <c r="G12" s="13">
        <v>6000</v>
      </c>
      <c r="H12" s="12"/>
      <c r="I12" s="8" t="s">
        <v>37</v>
      </c>
    </row>
    <row r="13" spans="1:10" x14ac:dyDescent="0.2">
      <c r="A13" s="11">
        <v>42199</v>
      </c>
      <c r="B13" s="3" t="s">
        <v>8</v>
      </c>
      <c r="C13" s="3" t="s">
        <v>23</v>
      </c>
      <c r="D13" s="8" t="s">
        <v>22</v>
      </c>
      <c r="E13" s="8" t="s">
        <v>46</v>
      </c>
      <c r="F13" s="8" t="str">
        <f>IFERROR(INDEX(Ед._измерения,MATCH(Учёт!B13,Материал1,0)),"")</f>
        <v>кг.</v>
      </c>
      <c r="G13" s="13"/>
      <c r="H13" s="13">
        <v>6000</v>
      </c>
      <c r="I13" s="8">
        <v>2</v>
      </c>
    </row>
    <row r="14" spans="1:10" x14ac:dyDescent="0.2">
      <c r="A14" s="11">
        <v>42200</v>
      </c>
      <c r="B14" s="3" t="s">
        <v>8</v>
      </c>
      <c r="C14" s="3" t="s">
        <v>23</v>
      </c>
      <c r="D14" s="8" t="s">
        <v>22</v>
      </c>
      <c r="E14" s="8" t="s">
        <v>47</v>
      </c>
      <c r="F14" s="8" t="str">
        <f>IFERROR(INDEX(Ед._измерения,MATCH(Учёт!B14,Материал1,0)),"")</f>
        <v>кг.</v>
      </c>
      <c r="G14" s="13">
        <v>4500</v>
      </c>
      <c r="H14" s="12"/>
      <c r="I14" s="8" t="s">
        <v>37</v>
      </c>
    </row>
    <row r="15" spans="1:10" x14ac:dyDescent="0.2">
      <c r="A15" s="11">
        <v>42201</v>
      </c>
      <c r="B15" s="3" t="s">
        <v>8</v>
      </c>
      <c r="C15" s="3" t="s">
        <v>23</v>
      </c>
      <c r="D15" s="8" t="s">
        <v>22</v>
      </c>
      <c r="E15" s="8" t="s">
        <v>47</v>
      </c>
      <c r="F15" s="8" t="str">
        <f>IFERROR(INDEX(Ед._измерения,MATCH(Учёт!B15,Материал1,0)),"")</f>
        <v>кг.</v>
      </c>
      <c r="G15" s="13"/>
      <c r="H15" s="13">
        <v>3300</v>
      </c>
      <c r="I15" s="10">
        <v>3</v>
      </c>
    </row>
    <row r="16" spans="1:10" x14ac:dyDescent="0.2">
      <c r="A16" s="11">
        <v>42233</v>
      </c>
      <c r="B16" s="9" t="s">
        <v>7</v>
      </c>
      <c r="C16" s="9" t="s">
        <v>19</v>
      </c>
      <c r="D16" s="10" t="s">
        <v>39</v>
      </c>
      <c r="E16" s="10">
        <v>272</v>
      </c>
      <c r="F16" s="10" t="str">
        <f>IFERROR(INDEX(Ед._измерения,MATCH(Учёт!B16,Материал1,0)),"")</f>
        <v>кг.</v>
      </c>
      <c r="G16" s="13"/>
      <c r="H16" s="13">
        <v>60</v>
      </c>
      <c r="I16" s="10">
        <v>2</v>
      </c>
    </row>
    <row r="17" spans="1:9" x14ac:dyDescent="0.2">
      <c r="A17" s="11">
        <v>42234</v>
      </c>
      <c r="B17" s="3" t="s">
        <v>8</v>
      </c>
      <c r="C17" s="3" t="s">
        <v>23</v>
      </c>
      <c r="D17" s="8" t="s">
        <v>22</v>
      </c>
      <c r="E17" s="8" t="s">
        <v>47</v>
      </c>
      <c r="F17" s="8" t="str">
        <f>IFERROR(INDEX(Ед._измерения,MATCH(Учёт!B17,Материал1,0)),"")</f>
        <v>кг.</v>
      </c>
      <c r="G17" s="13"/>
      <c r="H17" s="13">
        <v>150</v>
      </c>
      <c r="I17" s="8">
        <v>3</v>
      </c>
    </row>
    <row r="18" spans="1:9" x14ac:dyDescent="0.2">
      <c r="A18" s="11">
        <v>42235</v>
      </c>
      <c r="B18" s="3" t="s">
        <v>8</v>
      </c>
      <c r="C18" s="3" t="s">
        <v>23</v>
      </c>
      <c r="D18" s="8" t="s">
        <v>22</v>
      </c>
      <c r="E18" s="8" t="s">
        <v>47</v>
      </c>
      <c r="F18" s="8" t="str">
        <f>IFERROR(INDEX(Ед._измерения,MATCH(Учёт!B18,Материал1,0)),"")</f>
        <v>кг.</v>
      </c>
      <c r="G18" s="13"/>
      <c r="H18" s="13">
        <v>150</v>
      </c>
      <c r="I18" s="8">
        <v>3</v>
      </c>
    </row>
    <row r="19" spans="1:9" x14ac:dyDescent="0.2">
      <c r="A19" s="11">
        <v>42236</v>
      </c>
      <c r="B19" s="9" t="s">
        <v>7</v>
      </c>
      <c r="C19" s="9" t="s">
        <v>19</v>
      </c>
      <c r="D19" s="10" t="s">
        <v>39</v>
      </c>
      <c r="E19" s="10">
        <v>272</v>
      </c>
      <c r="F19" s="10" t="str">
        <f>IFERROR(INDEX(Ед._измерения,MATCH(Учёт!B19,Материал1,0)),"")</f>
        <v>кг.</v>
      </c>
      <c r="G19" s="13"/>
      <c r="H19" s="13">
        <v>12.5</v>
      </c>
      <c r="I19" s="8">
        <v>3</v>
      </c>
    </row>
    <row r="20" spans="1:9" x14ac:dyDescent="0.2">
      <c r="A20" s="11">
        <v>42237</v>
      </c>
      <c r="B20" s="3" t="s">
        <v>8</v>
      </c>
      <c r="C20" s="3" t="s">
        <v>23</v>
      </c>
      <c r="D20" s="8" t="s">
        <v>22</v>
      </c>
      <c r="E20" s="8" t="s">
        <v>47</v>
      </c>
      <c r="F20" s="8" t="str">
        <f>IFERROR(INDEX(Ед._измерения,MATCH(Учёт!B20,Материал1,0)),"")</f>
        <v>кг.</v>
      </c>
      <c r="G20" s="13"/>
      <c r="H20" s="13">
        <v>150</v>
      </c>
      <c r="I20" s="8">
        <v>3</v>
      </c>
    </row>
    <row r="21" spans="1:9" x14ac:dyDescent="0.2">
      <c r="A21" s="11">
        <v>42269</v>
      </c>
      <c r="B21" s="3" t="s">
        <v>8</v>
      </c>
      <c r="C21" s="3" t="s">
        <v>23</v>
      </c>
      <c r="D21" s="8" t="s">
        <v>22</v>
      </c>
      <c r="E21" s="8" t="s">
        <v>47</v>
      </c>
      <c r="F21" s="8" t="str">
        <f>IFERROR(INDEX(Ед._измерения,MATCH(Учёт!B21,Материал1,0)),"")</f>
        <v>кг.</v>
      </c>
      <c r="G21" s="13"/>
      <c r="H21" s="13">
        <v>150</v>
      </c>
      <c r="I21" s="8">
        <v>3</v>
      </c>
    </row>
    <row r="22" spans="1:9" x14ac:dyDescent="0.2">
      <c r="A22" s="19"/>
      <c r="B22" s="15"/>
      <c r="C22" s="16"/>
      <c r="D22" s="17"/>
      <c r="E22" s="17"/>
      <c r="F22" s="8" t="str">
        <f>IFERROR(INDEX(Ед._измерения,MATCH(Учёт!B22,Материал1,0)),"")</f>
        <v/>
      </c>
      <c r="G22" s="18"/>
      <c r="H22" s="18"/>
      <c r="I22" s="8"/>
    </row>
    <row r="23" spans="1:9" x14ac:dyDescent="0.2">
      <c r="A23" s="19"/>
      <c r="B23" s="15"/>
      <c r="C23" s="16"/>
      <c r="D23" s="17"/>
      <c r="E23" s="17"/>
      <c r="F23" s="8" t="str">
        <f>IFERROR(INDEX(Ед._измерения,MATCH(Учёт!B23,Материал1,0)),"")</f>
        <v/>
      </c>
      <c r="G23" s="18" t="str">
        <f>IFERROR(INDEX(Ед._измерения,MATCH(Учёт!C23,Материал1,0))," ")</f>
        <v xml:space="preserve"> </v>
      </c>
      <c r="H23" s="18"/>
      <c r="I23" s="8"/>
    </row>
    <row r="24" spans="1:9" x14ac:dyDescent="0.2">
      <c r="A24" s="23"/>
      <c r="B24" s="6"/>
      <c r="D24" s="3"/>
      <c r="G24" s="8" t="str">
        <f>IFERROR(INDEX(Ед._измерения,MATCH(Учёт!C24,Материал1,0))," ")</f>
        <v xml:space="preserve"> </v>
      </c>
      <c r="I24" s="3"/>
    </row>
    <row r="25" spans="1:9" x14ac:dyDescent="0.2">
      <c r="A25" s="23"/>
      <c r="B25" s="6"/>
      <c r="D25" s="3"/>
      <c r="G25" s="8" t="str">
        <f>IFERROR(INDEX(Ед._измерения,MATCH(Учёт!C25,Материал1,0))," ")</f>
        <v xml:space="preserve"> </v>
      </c>
      <c r="I25" s="3"/>
    </row>
  </sheetData>
  <dataValidations count="3">
    <dataValidation type="list" allowBlank="1" showInputMessage="1" showErrorMessage="1" sqref="B5:B23">
      <formula1>Материал</formula1>
    </dataValidation>
    <dataValidation type="list" allowBlank="1" showInputMessage="1" showErrorMessage="1" sqref="C5:D23">
      <formula1>INDIRECT(B5)</formula1>
    </dataValidation>
    <dataValidation type="list" allowBlank="1" showInputMessage="1" showErrorMessage="1" sqref="C1 I5:I23">
      <formula1>Участок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/>
  <dimension ref="A1:H35"/>
  <sheetViews>
    <sheetView workbookViewId="0">
      <selection activeCell="B11" sqref="B11"/>
    </sheetView>
  </sheetViews>
  <sheetFormatPr baseColWidth="10" defaultColWidth="9" defaultRowHeight="16" x14ac:dyDescent="0.2"/>
  <cols>
    <col min="1" max="1" width="19" style="3" customWidth="1"/>
    <col min="2" max="2" width="17.19921875" style="3" customWidth="1"/>
    <col min="3" max="3" width="16.59765625" style="8" customWidth="1"/>
    <col min="4" max="4" width="23.3984375" style="8" bestFit="1" customWidth="1"/>
    <col min="5" max="5" width="17.3984375" style="8" customWidth="1"/>
    <col min="6" max="6" width="17.19921875" style="8" customWidth="1"/>
    <col min="7" max="7" width="16.59765625" style="13" customWidth="1"/>
    <col min="8" max="8" width="18" style="8" customWidth="1"/>
    <col min="9" max="16384" width="9" style="3"/>
  </cols>
  <sheetData>
    <row r="1" spans="1:8" x14ac:dyDescent="0.2">
      <c r="A1" s="9" t="s">
        <v>35</v>
      </c>
      <c r="B1" s="5" t="s">
        <v>37</v>
      </c>
      <c r="H1" s="22">
        <f ca="1">NOW()</f>
        <v>42299.723452777776</v>
      </c>
    </row>
    <row r="4" spans="1:8" x14ac:dyDescent="0.2">
      <c r="A4" s="2" t="s">
        <v>4</v>
      </c>
      <c r="B4" s="2" t="s">
        <v>0</v>
      </c>
      <c r="C4" s="7" t="s">
        <v>5</v>
      </c>
      <c r="D4" s="7" t="s">
        <v>1</v>
      </c>
      <c r="E4" s="7" t="s">
        <v>12</v>
      </c>
      <c r="F4" s="7" t="s">
        <v>33</v>
      </c>
      <c r="G4" s="14" t="s">
        <v>34</v>
      </c>
      <c r="H4" s="20" t="s">
        <v>45</v>
      </c>
    </row>
    <row r="5" spans="1:8" x14ac:dyDescent="0.2">
      <c r="A5" s="3" t="s">
        <v>7</v>
      </c>
      <c r="B5" s="3" t="s">
        <v>19</v>
      </c>
      <c r="C5" s="8" t="s">
        <v>38</v>
      </c>
      <c r="D5" s="8">
        <v>274</v>
      </c>
      <c r="E5" s="8" t="str">
        <f>IFERROR(INDEX(Ед._измерения,MATCH(A5,Материал1,0)),"")</f>
        <v>кг.</v>
      </c>
      <c r="F5" s="8">
        <f>SUMIFS(Учёт!G5:G21,Учёт!B5:B21,Таблица1012[[#This Row],[Материал]],Учёт!C5:C21,Таблица1012[[#This Row],[Маркировка]],Учёт!D5:D21,Лист1!C5,Учёт!E5:E21,Лист1!D5)</f>
        <v>1000</v>
      </c>
      <c r="G5" s="12">
        <f>SUMIFS(Учёт!H5:H21,Учёт!B5:B21,Таблица1012[[#This Row],[Материал]],Учёт!C5:C21,Таблица1012[[#This Row],[Маркировка]],Учёт!D5:D21,Лист1!C5,Учёт!E5:E21,Лист1!D5)</f>
        <v>995</v>
      </c>
      <c r="H5" s="17">
        <f>Таблица1012[[#This Row],[Приход]]-Таблица1012[[#This Row],[Расход]]</f>
        <v>5</v>
      </c>
    </row>
    <row r="6" spans="1:8" x14ac:dyDescent="0.2">
      <c r="A6" s="3" t="s">
        <v>7</v>
      </c>
      <c r="B6" s="3" t="s">
        <v>19</v>
      </c>
      <c r="C6" s="10" t="s">
        <v>39</v>
      </c>
      <c r="D6" s="10">
        <v>272</v>
      </c>
      <c r="E6" s="8" t="str">
        <f>IFERROR(INDEX(Ед._измерения,MATCH(A6,Материал1,0)),"")</f>
        <v>кг.</v>
      </c>
      <c r="F6" s="8">
        <f>SUMIFS(Учёт!G6:G22,Учёт!B6:B22,Таблица1012[[#This Row],[Материал]],Учёт!C6:C22,Таблица1012[[#This Row],[Маркировка]],Учёт!D6:D22,Лист1!C6,Учёт!E6:E22,Лист1!D6)</f>
        <v>72.5</v>
      </c>
      <c r="G6" s="12">
        <f>SUMIFS(Учёт!H6:H22,Учёт!B6:B22,Таблица1012[[#This Row],[Материал]],Учёт!C6:C22,Таблица1012[[#This Row],[Маркировка]],Учёт!D6:D22,Лист1!C6,Учёт!E6:E22,Лист1!D6)</f>
        <v>72.5</v>
      </c>
      <c r="H6" s="17">
        <f>Таблица1012[[#This Row],[Приход]]-Таблица1012[[#This Row],[Расход]]</f>
        <v>0</v>
      </c>
    </row>
    <row r="7" spans="1:8" x14ac:dyDescent="0.2">
      <c r="A7" s="3" t="s">
        <v>8</v>
      </c>
      <c r="B7" s="3" t="s">
        <v>23</v>
      </c>
      <c r="C7" s="8" t="s">
        <v>22</v>
      </c>
      <c r="D7" s="8" t="s">
        <v>46</v>
      </c>
      <c r="E7" s="8" t="str">
        <f>IFERROR(INDEX(Ед._измерения,MATCH(A7,Материал1,0)),"")</f>
        <v>кг.</v>
      </c>
      <c r="F7" s="8">
        <f>SUMIFS(Учёт!G7:G23,Учёт!B7:B23,Таблица1012[[#This Row],[Материал]],Учёт!C7:C23,Таблица1012[[#This Row],[Маркировка]],Учёт!D7:D23,Лист1!C7,Учёт!E7:E23,Лист1!D7)</f>
        <v>6000</v>
      </c>
      <c r="G7" s="12">
        <f>SUMIFS(Учёт!H7:H23,Учёт!B7:B23,Таблица1012[[#This Row],[Материал]],Учёт!C7:C23,Таблица1012[[#This Row],[Маркировка]],Учёт!D7:D23,Лист1!C7,Учёт!E7:E23,Лист1!D7)</f>
        <v>6000</v>
      </c>
      <c r="H7" s="17">
        <f>Таблица1012[[#This Row],[Приход]]-Таблица1012[[#This Row],[Расход]]</f>
        <v>0</v>
      </c>
    </row>
    <row r="8" spans="1:8" x14ac:dyDescent="0.2">
      <c r="A8" s="3" t="s">
        <v>8</v>
      </c>
      <c r="B8" s="3" t="s">
        <v>23</v>
      </c>
      <c r="C8" s="8" t="s">
        <v>22</v>
      </c>
      <c r="D8" s="8" t="s">
        <v>47</v>
      </c>
      <c r="E8" s="8" t="str">
        <f>IFERROR(INDEX(Ед._измерения,MATCH(A8,Материал1,0)),"")</f>
        <v>кг.</v>
      </c>
      <c r="F8" s="8">
        <f>SUMIFS(Учёт!G8:G24,Учёт!B8:B24,Таблица1012[[#This Row],[Материал]],Учёт!C8:C24,Таблица1012[[#This Row],[Маркировка]],Учёт!D8:D24,Лист1!C8,Учёт!E8:E24,Лист1!D8)</f>
        <v>4500</v>
      </c>
      <c r="G8" s="12">
        <f>SUMIFS(Учёт!H8:H24,Учёт!B8:B24,Таблица1012[[#This Row],[Материал]],Учёт!C8:C24,Таблица1012[[#This Row],[Маркировка]],Учёт!D8:D24,Лист1!C8,Учёт!E8:E24,Лист1!D8)</f>
        <v>3900</v>
      </c>
      <c r="H8" s="17">
        <f>Таблица1012[[#This Row],[Приход]]-Таблица1012[[#This Row],[Расход]]</f>
        <v>600</v>
      </c>
    </row>
    <row r="9" spans="1:8" x14ac:dyDescent="0.2">
      <c r="A9" s="15"/>
      <c r="B9" s="16"/>
      <c r="C9" s="17"/>
      <c r="D9" s="17"/>
      <c r="E9" s="8" t="str">
        <f>IFERROR(INDEX(Ед._измерения,MATCH(A9,Материал1,0)),"")</f>
        <v/>
      </c>
      <c r="G9" s="12"/>
      <c r="H9" s="17"/>
    </row>
    <row r="10" spans="1:8" x14ac:dyDescent="0.2">
      <c r="A10"/>
      <c r="B10"/>
      <c r="C10"/>
      <c r="D10"/>
      <c r="E10"/>
      <c r="F10"/>
      <c r="G10"/>
    </row>
    <row r="11" spans="1:8" x14ac:dyDescent="0.2">
      <c r="C11"/>
      <c r="D11"/>
      <c r="E11"/>
      <c r="F11"/>
      <c r="G11"/>
    </row>
    <row r="12" spans="1:8" x14ac:dyDescent="0.2">
      <c r="C12"/>
      <c r="D12"/>
      <c r="E12"/>
      <c r="F12"/>
      <c r="G12"/>
    </row>
    <row r="13" spans="1:8" x14ac:dyDescent="0.2">
      <c r="A13"/>
      <c r="B13"/>
      <c r="C13"/>
      <c r="D13"/>
      <c r="E13"/>
      <c r="F13"/>
      <c r="G13"/>
    </row>
    <row r="20" spans="1:7" x14ac:dyDescent="0.2">
      <c r="A20"/>
      <c r="B20"/>
      <c r="C20"/>
      <c r="D20"/>
      <c r="E20"/>
      <c r="F20"/>
      <c r="G20"/>
    </row>
    <row r="21" spans="1:7" x14ac:dyDescent="0.2">
      <c r="A21"/>
      <c r="B21"/>
      <c r="C21"/>
      <c r="D21"/>
      <c r="E21"/>
      <c r="F21"/>
      <c r="G21"/>
    </row>
    <row r="22" spans="1:7" x14ac:dyDescent="0.2">
      <c r="A22"/>
      <c r="B22"/>
      <c r="C22"/>
      <c r="D22"/>
      <c r="E22"/>
      <c r="F22"/>
      <c r="G22"/>
    </row>
    <row r="23" spans="1:7" x14ac:dyDescent="0.2">
      <c r="A23"/>
      <c r="B23"/>
      <c r="C23"/>
      <c r="D23"/>
      <c r="E23"/>
      <c r="F23"/>
      <c r="G23"/>
    </row>
    <row r="24" spans="1:7" x14ac:dyDescent="0.2">
      <c r="A24"/>
      <c r="B24"/>
      <c r="C24"/>
      <c r="D24"/>
      <c r="E24"/>
      <c r="F24"/>
      <c r="G24"/>
    </row>
    <row r="25" spans="1:7" x14ac:dyDescent="0.2">
      <c r="A25"/>
      <c r="B25"/>
      <c r="C25"/>
      <c r="D25"/>
      <c r="E25"/>
      <c r="F25"/>
      <c r="G25"/>
    </row>
    <row r="26" spans="1:7" x14ac:dyDescent="0.2">
      <c r="A26"/>
      <c r="B26"/>
      <c r="C26"/>
      <c r="D26"/>
      <c r="E26"/>
      <c r="F26"/>
      <c r="G26"/>
    </row>
    <row r="27" spans="1:7" x14ac:dyDescent="0.2">
      <c r="A27"/>
      <c r="B27"/>
      <c r="C27"/>
      <c r="D27"/>
      <c r="E27"/>
      <c r="F27"/>
      <c r="G27"/>
    </row>
    <row r="28" spans="1:7" x14ac:dyDescent="0.2">
      <c r="A28"/>
      <c r="B28"/>
      <c r="C28"/>
      <c r="D28"/>
      <c r="E28"/>
      <c r="F28"/>
      <c r="G28"/>
    </row>
    <row r="29" spans="1:7" x14ac:dyDescent="0.2">
      <c r="A29"/>
      <c r="B29"/>
      <c r="C29"/>
      <c r="D29"/>
      <c r="E29"/>
      <c r="F29"/>
      <c r="G29"/>
    </row>
    <row r="30" spans="1:7" x14ac:dyDescent="0.2">
      <c r="A30"/>
      <c r="B30"/>
      <c r="C30"/>
      <c r="D30"/>
      <c r="E30"/>
      <c r="F30"/>
      <c r="G30"/>
    </row>
    <row r="31" spans="1:7" x14ac:dyDescent="0.2">
      <c r="A31"/>
      <c r="B31"/>
      <c r="C31"/>
      <c r="D31"/>
      <c r="E31"/>
      <c r="F31"/>
      <c r="G31"/>
    </row>
    <row r="32" spans="1:7" x14ac:dyDescent="0.2">
      <c r="A32"/>
      <c r="B32"/>
      <c r="C32"/>
      <c r="D32"/>
      <c r="E32"/>
      <c r="F32"/>
      <c r="G32"/>
    </row>
    <row r="33" spans="1:7" x14ac:dyDescent="0.2">
      <c r="A33"/>
      <c r="B33"/>
      <c r="C33"/>
      <c r="D33"/>
      <c r="E33"/>
      <c r="F33"/>
      <c r="G33"/>
    </row>
    <row r="34" spans="1:7" x14ac:dyDescent="0.2">
      <c r="A34"/>
      <c r="B34"/>
      <c r="C34"/>
      <c r="D34"/>
      <c r="E34"/>
      <c r="F34"/>
      <c r="G34"/>
    </row>
    <row r="35" spans="1:7" x14ac:dyDescent="0.2">
      <c r="A35"/>
      <c r="B35"/>
      <c r="C35"/>
      <c r="D35"/>
      <c r="E35"/>
      <c r="F35"/>
      <c r="G35"/>
    </row>
  </sheetData>
  <dataValidations count="3">
    <dataValidation type="list" allowBlank="1" showInputMessage="1" showErrorMessage="1" sqref="B1">
      <formula1>Участок</formula1>
    </dataValidation>
    <dataValidation type="list" allowBlank="1" showInputMessage="1" showErrorMessage="1" sqref="A5:A9">
      <formula1>Материал</formula1>
    </dataValidation>
    <dataValidation type="list" allowBlank="1" showInputMessage="1" showErrorMessage="1" sqref="B5:C9">
      <formula1>INDIRECT(A5)</formula1>
    </dataValidation>
  </dataValidations>
  <pageMargins left="0.7" right="0.7" top="0.75" bottom="0.75" header="0.3" footer="0.3"/>
  <ignoredErrors>
    <ignoredError sqref="E5" calculatedColumn="1"/>
    <ignoredError sqref="F6 G8" formulaRange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enableFormatConditionsCalculation="0"/>
  <dimension ref="A1:H9"/>
  <sheetViews>
    <sheetView tabSelected="1" workbookViewId="0">
      <selection activeCell="A5" sqref="A5"/>
    </sheetView>
  </sheetViews>
  <sheetFormatPr baseColWidth="10" defaultColWidth="9" defaultRowHeight="16" x14ac:dyDescent="0.2"/>
  <cols>
    <col min="1" max="1" width="13.59765625" style="3" bestFit="1" customWidth="1"/>
    <col min="2" max="2" width="16.19921875" style="8" bestFit="1" customWidth="1"/>
    <col min="3" max="3" width="17" style="8" bestFit="1" customWidth="1"/>
    <col min="4" max="4" width="13.59765625" style="8" bestFit="1" customWidth="1"/>
    <col min="5" max="5" width="17.3984375" style="8" bestFit="1" customWidth="1"/>
    <col min="6" max="6" width="17.19921875" style="13" bestFit="1" customWidth="1"/>
    <col min="7" max="7" width="16.59765625" style="3" bestFit="1" customWidth="1"/>
    <col min="8" max="8" width="18" style="3" bestFit="1" customWidth="1"/>
    <col min="9" max="16384" width="9" style="3"/>
  </cols>
  <sheetData>
    <row r="1" spans="1:8" x14ac:dyDescent="0.2">
      <c r="A1" s="25" t="s">
        <v>35</v>
      </c>
      <c r="B1" t="s">
        <v>49</v>
      </c>
    </row>
    <row r="2" spans="1:8" x14ac:dyDescent="0.2">
      <c r="A2" s="25" t="s">
        <v>36</v>
      </c>
      <c r="B2" t="s">
        <v>49</v>
      </c>
    </row>
    <row r="4" spans="1:8" x14ac:dyDescent="0.2">
      <c r="A4" s="25" t="s">
        <v>4</v>
      </c>
      <c r="B4" s="25" t="s">
        <v>0</v>
      </c>
      <c r="C4" s="25" t="s">
        <v>5</v>
      </c>
      <c r="D4" s="25" t="s">
        <v>1</v>
      </c>
      <c r="E4" s="25" t="s">
        <v>12</v>
      </c>
      <c r="F4" t="s">
        <v>50</v>
      </c>
      <c r="G4" t="s">
        <v>51</v>
      </c>
      <c r="H4" t="s">
        <v>52</v>
      </c>
    </row>
    <row r="5" spans="1:8" x14ac:dyDescent="0.2">
      <c r="A5" t="s">
        <v>8</v>
      </c>
      <c r="B5" t="s">
        <v>23</v>
      </c>
      <c r="C5" t="s">
        <v>22</v>
      </c>
      <c r="D5" t="s">
        <v>46</v>
      </c>
      <c r="E5" t="s">
        <v>13</v>
      </c>
      <c r="F5" s="26">
        <v>6000</v>
      </c>
      <c r="G5" s="26">
        <v>6000</v>
      </c>
      <c r="H5" s="26">
        <v>0</v>
      </c>
    </row>
    <row r="6" spans="1:8" x14ac:dyDescent="0.2">
      <c r="A6"/>
      <c r="B6"/>
      <c r="C6"/>
      <c r="D6" t="s">
        <v>47</v>
      </c>
      <c r="E6" t="s">
        <v>13</v>
      </c>
      <c r="F6" s="26">
        <v>4500</v>
      </c>
      <c r="G6" s="26">
        <v>3900</v>
      </c>
      <c r="H6" s="26">
        <v>600</v>
      </c>
    </row>
    <row r="7" spans="1:8" x14ac:dyDescent="0.2">
      <c r="A7" t="s">
        <v>7</v>
      </c>
      <c r="B7" t="s">
        <v>19</v>
      </c>
      <c r="C7" t="s">
        <v>39</v>
      </c>
      <c r="D7">
        <v>272</v>
      </c>
      <c r="E7" t="s">
        <v>13</v>
      </c>
      <c r="F7" s="26">
        <v>72.5</v>
      </c>
      <c r="G7" s="26">
        <v>72.5</v>
      </c>
      <c r="H7" s="26">
        <v>0</v>
      </c>
    </row>
    <row r="8" spans="1:8" x14ac:dyDescent="0.2">
      <c r="A8"/>
      <c r="B8"/>
      <c r="C8" t="s">
        <v>38</v>
      </c>
      <c r="D8">
        <v>274</v>
      </c>
      <c r="E8" t="s">
        <v>13</v>
      </c>
      <c r="F8" s="26">
        <v>1000</v>
      </c>
      <c r="G8" s="26">
        <v>995</v>
      </c>
      <c r="H8" s="26">
        <v>5</v>
      </c>
    </row>
    <row r="9" spans="1:8" x14ac:dyDescent="0.2">
      <c r="A9" t="s">
        <v>48</v>
      </c>
      <c r="B9"/>
      <c r="C9"/>
      <c r="D9"/>
      <c r="E9"/>
      <c r="F9" s="26">
        <v>11572.5</v>
      </c>
      <c r="G9" s="26">
        <v>10967.5</v>
      </c>
      <c r="H9" s="26"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БД</vt:lpstr>
      <vt:lpstr>Учёт</vt:lpstr>
      <vt:lpstr>Лист1</vt:lpstr>
      <vt:lpstr>Отчёт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Пользователь Microsoft Office</cp:lastModifiedBy>
  <cp:lastPrinted>2015-10-15T13:51:18Z</cp:lastPrinted>
  <dcterms:created xsi:type="dcterms:W3CDTF">2015-05-20T06:14:02Z</dcterms:created>
  <dcterms:modified xsi:type="dcterms:W3CDTF">2015-10-22T14:22:12Z</dcterms:modified>
</cp:coreProperties>
</file>