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showVerticalScroll="0" xWindow="-15" yWindow="9885" windowWidth="25260" windowHeight="2565" tabRatio="956" firstSheet="1" activeTab="1"/>
  </bookViews>
  <sheets>
    <sheet name="Натали" sheetId="25" state="veryHidden" r:id="rId1"/>
    <sheet name="Лист2" sheetId="66" r:id="rId2"/>
  </sheets>
  <definedNames>
    <definedName name="_xlnm._FilterDatabase" localSheetId="1" hidden="1">Лист2!$D$3:$D$56</definedName>
  </definedNames>
  <calcPr calcId="124519"/>
</workbook>
</file>

<file path=xl/calcChain.xml><?xml version="1.0" encoding="utf-8"?>
<calcChain xmlns="http://schemas.openxmlformats.org/spreadsheetml/2006/main">
  <c r="G70" i="66"/>
  <c r="F70"/>
  <c r="W69"/>
  <c r="V69"/>
  <c r="U69"/>
  <c r="T69"/>
  <c r="S69"/>
  <c r="R69"/>
  <c r="Q69"/>
  <c r="P69"/>
  <c r="O69"/>
  <c r="N69"/>
  <c r="M69"/>
  <c r="L69"/>
  <c r="K69"/>
  <c r="J69"/>
  <c r="I69"/>
  <c r="H69"/>
  <c r="G69"/>
  <c r="D64"/>
  <c r="Q9"/>
  <c r="B4" i="25"/>
  <c r="C4"/>
  <c r="C5"/>
  <c r="M5"/>
  <c r="B6"/>
  <c r="C6"/>
  <c r="C7"/>
  <c r="B8"/>
  <c r="C8"/>
  <c r="C9"/>
  <c r="B10"/>
  <c r="C10"/>
  <c r="C11"/>
  <c r="B12"/>
  <c r="C12"/>
  <c r="C13"/>
  <c r="B14"/>
  <c r="C14"/>
  <c r="C15"/>
  <c r="B16"/>
  <c r="C16"/>
  <c r="C17"/>
  <c r="B18"/>
  <c r="C18"/>
  <c r="C19"/>
  <c r="B20"/>
  <c r="C20"/>
  <c r="C21"/>
  <c r="B22"/>
  <c r="C22"/>
  <c r="N22"/>
  <c r="C23"/>
  <c r="B24"/>
  <c r="C24"/>
  <c r="C25"/>
  <c r="B26"/>
  <c r="C26"/>
  <c r="C27"/>
  <c r="B28"/>
  <c r="C28"/>
  <c r="C29"/>
  <c r="B30"/>
  <c r="C31"/>
  <c r="B32"/>
  <c r="C33"/>
  <c r="B34"/>
  <c r="C34"/>
  <c r="C35"/>
  <c r="B36"/>
  <c r="C36"/>
  <c r="C37"/>
  <c r="B38"/>
  <c r="C38"/>
  <c r="C39"/>
  <c r="B40"/>
  <c r="C40"/>
  <c r="C41"/>
  <c r="B42"/>
  <c r="C42"/>
  <c r="C43"/>
  <c r="B44"/>
  <c r="C44"/>
  <c r="C45"/>
  <c r="B46"/>
  <c r="C46"/>
  <c r="C47"/>
  <c r="B48"/>
  <c r="C48"/>
  <c r="C49"/>
  <c r="B50"/>
  <c r="C50"/>
  <c r="C51"/>
  <c r="B52"/>
  <c r="C52"/>
  <c r="C53"/>
  <c r="B54"/>
  <c r="C54"/>
  <c r="C55"/>
  <c r="B56"/>
  <c r="C56"/>
  <c r="C57"/>
  <c r="B58"/>
  <c r="C58"/>
  <c r="C59"/>
  <c r="B60"/>
  <c r="C60"/>
  <c r="C61"/>
  <c r="B62"/>
  <c r="C62"/>
  <c r="C63"/>
  <c r="B64"/>
  <c r="C64"/>
  <c r="C65"/>
  <c r="B66"/>
  <c r="C66"/>
  <c r="C67"/>
  <c r="E67"/>
  <c r="B68"/>
  <c r="C68"/>
  <c r="C69"/>
  <c r="B70"/>
  <c r="C70"/>
  <c r="C71"/>
  <c r="E72"/>
  <c r="C72"/>
  <c r="E73"/>
  <c r="C73"/>
  <c r="C74"/>
  <c r="E74"/>
  <c r="C75"/>
  <c r="E75"/>
  <c r="B76"/>
  <c r="C76"/>
  <c r="C77"/>
  <c r="B78"/>
  <c r="C78"/>
  <c r="C79"/>
  <c r="E80"/>
  <c r="C80"/>
  <c r="E81"/>
  <c r="C81"/>
  <c r="C82"/>
  <c r="E82"/>
  <c r="C83"/>
  <c r="E83"/>
  <c r="E84"/>
  <c r="C84"/>
  <c r="E85"/>
  <c r="C85"/>
  <c r="C86"/>
  <c r="E86"/>
  <c r="C87"/>
  <c r="E87"/>
  <c r="E88"/>
  <c r="C88"/>
  <c r="E89"/>
  <c r="C89"/>
  <c r="C90"/>
  <c r="E90"/>
  <c r="C91"/>
  <c r="E91"/>
  <c r="E92"/>
  <c r="C92"/>
  <c r="E93"/>
  <c r="C93"/>
  <c r="C94"/>
  <c r="E94"/>
  <c r="C95"/>
  <c r="E95"/>
  <c r="E96"/>
  <c r="C96"/>
  <c r="E97"/>
  <c r="C97"/>
  <c r="C98"/>
  <c r="E98"/>
  <c r="C99"/>
  <c r="E99"/>
  <c r="E100"/>
  <c r="C100"/>
  <c r="E101"/>
  <c r="C101"/>
  <c r="C102"/>
  <c r="E102"/>
  <c r="C103"/>
  <c r="E103"/>
  <c r="E104"/>
  <c r="C104"/>
  <c r="E105"/>
  <c r="C105"/>
  <c r="E106"/>
  <c r="C106"/>
  <c r="E107"/>
  <c r="E108"/>
  <c r="C108"/>
  <c r="E109"/>
  <c r="C109"/>
  <c r="E110"/>
  <c r="C110"/>
  <c r="E111"/>
  <c r="C111"/>
  <c r="E112"/>
  <c r="C112"/>
  <c r="E113"/>
  <c r="C113"/>
  <c r="E114"/>
  <c r="C114"/>
  <c r="E115"/>
  <c r="C115"/>
  <c r="B107"/>
  <c r="B113"/>
  <c r="C107"/>
  <c r="B102"/>
  <c r="B98"/>
  <c r="B94"/>
  <c r="B90"/>
  <c r="B86"/>
  <c r="B82"/>
  <c r="B74"/>
  <c r="M7"/>
  <c r="M9"/>
  <c r="B110"/>
  <c r="B104"/>
  <c r="B100"/>
  <c r="B96"/>
  <c r="B92"/>
  <c r="B88"/>
  <c r="B84"/>
  <c r="B80"/>
  <c r="B72"/>
  <c r="M11"/>
  <c r="M13"/>
  <c r="M15"/>
  <c r="M17"/>
  <c r="M19"/>
  <c r="M21"/>
  <c r="M23"/>
  <c r="D65" i="66"/>
  <c r="D67"/>
  <c r="D69" a="1"/>
  <c r="D69"/>
  <c r="C70"/>
  <c r="B70"/>
  <c r="E70"/>
  <c r="B69"/>
  <c r="E69"/>
  <c r="F69"/>
  <c r="C69"/>
</calcChain>
</file>

<file path=xl/comments1.xml><?xml version="1.0" encoding="utf-8"?>
<comments xmlns="http://schemas.openxmlformats.org/spreadsheetml/2006/main">
  <authors>
    <author>Борисов Сергей</author>
    <author>borisov</author>
    <author>noname</author>
  </authors>
  <commentList>
    <comment ref="N23" authorId="0">
      <text>
        <r>
          <rPr>
            <b/>
            <sz val="8"/>
            <color indexed="81"/>
            <rFont val="Tahoma"/>
            <family val="2"/>
            <charset val="204"/>
          </rPr>
          <t>Долгза кредит</t>
        </r>
      </text>
    </comment>
    <comment ref="H94" authorId="1">
      <text>
        <r>
          <rPr>
            <b/>
            <sz val="8"/>
            <color indexed="81"/>
            <rFont val="Tahoma"/>
            <family val="2"/>
            <charset val="204"/>
          </rPr>
          <t>отпускные: 4861,24 руб.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104" authorId="2">
      <text>
        <r>
          <rPr>
            <b/>
            <sz val="8"/>
            <color indexed="81"/>
            <rFont val="Tahoma"/>
            <family val="2"/>
            <charset val="204"/>
          </rPr>
          <t>оплата связи (служ.записка)</t>
        </r>
      </text>
    </comment>
    <comment ref="H109" authorId="2">
      <text>
        <r>
          <rPr>
            <b/>
            <sz val="8"/>
            <color indexed="81"/>
            <rFont val="Tahoma"/>
            <family val="2"/>
            <charset val="204"/>
          </rPr>
          <t>дали больше на 2030 руб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111" authorId="2">
      <text>
        <r>
          <rPr>
            <b/>
            <sz val="8"/>
            <color indexed="81"/>
            <rFont val="Tahoma"/>
            <family val="2"/>
            <charset val="204"/>
          </rPr>
          <t>отпуск с 16.03.2015 по 28.03.2015 (на карту)</t>
        </r>
      </text>
    </comment>
    <comment ref="J111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</t>
        </r>
      </text>
    </comment>
    <comment ref="H113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 неофицальная</t>
        </r>
      </text>
    </comment>
    <comment ref="J113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 офицальная</t>
        </r>
      </text>
    </comment>
  </commentList>
</comments>
</file>

<file path=xl/sharedStrings.xml><?xml version="1.0" encoding="utf-8"?>
<sst xmlns="http://schemas.openxmlformats.org/spreadsheetml/2006/main" count="603" uniqueCount="188">
  <si>
    <t>кг</t>
  </si>
  <si>
    <t>кВт</t>
  </si>
  <si>
    <t>ρ</t>
  </si>
  <si>
    <t>Напор, м</t>
  </si>
  <si>
    <t>constanta</t>
  </si>
  <si>
    <t>Q</t>
  </si>
  <si>
    <t>H</t>
  </si>
  <si>
    <t>Мощность насоса, кВт</t>
  </si>
  <si>
    <t>N</t>
  </si>
  <si>
    <t>Р</t>
  </si>
  <si>
    <t>Необходимая мощность двигателя, кВт</t>
  </si>
  <si>
    <t>об/мин</t>
  </si>
  <si>
    <t>BA 225 M2</t>
  </si>
  <si>
    <t>BA 132 M2</t>
  </si>
  <si>
    <t>BA 160 S2</t>
  </si>
  <si>
    <t>BA 160 M2</t>
  </si>
  <si>
    <t>BA 180 S2</t>
  </si>
  <si>
    <t>BA 180 M2</t>
  </si>
  <si>
    <t>BA 200 M2</t>
  </si>
  <si>
    <t>BA 200 L2</t>
  </si>
  <si>
    <t>BA 250 S2</t>
  </si>
  <si>
    <t>BA 250 M2</t>
  </si>
  <si>
    <t>BA 280 S2</t>
  </si>
  <si>
    <t>BA 280 M2</t>
  </si>
  <si>
    <t>обозначение</t>
  </si>
  <si>
    <t>КПД насоса, %</t>
  </si>
  <si>
    <t>коэффициент запаса</t>
  </si>
  <si>
    <t>-</t>
  </si>
  <si>
    <t>за апрель (не офицальная)</t>
  </si>
  <si>
    <t>Дата выдачи по графику</t>
  </si>
  <si>
    <t>Дата выдачи фактическая</t>
  </si>
  <si>
    <t>за апрель  офицальная</t>
  </si>
  <si>
    <t>Сумма к выдаче</t>
  </si>
  <si>
    <t>Выдано</t>
  </si>
  <si>
    <t>Остаток</t>
  </si>
  <si>
    <t>Период</t>
  </si>
  <si>
    <t>за май  офицальная</t>
  </si>
  <si>
    <t>за май (не офицальная)</t>
  </si>
  <si>
    <t>за июнь  офицальная</t>
  </si>
  <si>
    <t>за июнь (не офицальная)</t>
  </si>
  <si>
    <t>за июль  офицальная</t>
  </si>
  <si>
    <t>за июль (не офицальная)</t>
  </si>
  <si>
    <t>за август  офицальная</t>
  </si>
  <si>
    <t>за август (не офицальная)</t>
  </si>
  <si>
    <t xml:space="preserve">Долг за предприятием </t>
  </si>
  <si>
    <t>за сентябрь офицальная</t>
  </si>
  <si>
    <t>за сентябрь (не офицальная)</t>
  </si>
  <si>
    <t>за октябрь офицальная</t>
  </si>
  <si>
    <t>за октябрь (не офицальная)</t>
  </si>
  <si>
    <t>за ноябрь офицальная</t>
  </si>
  <si>
    <t>за ноябрь (не офицальная)</t>
  </si>
  <si>
    <r>
      <t>η</t>
    </r>
    <r>
      <rPr>
        <vertAlign val="subscript"/>
        <sz val="16"/>
        <rFont val="Times New Roman"/>
        <family val="1"/>
        <charset val="204"/>
      </rPr>
      <t>насос</t>
    </r>
  </si>
  <si>
    <t>за декабрь офицальная</t>
  </si>
  <si>
    <t>за декабрь (не офицальная)</t>
  </si>
  <si>
    <t>за январь офицальная</t>
  </si>
  <si>
    <t>за январь (не офицальная)</t>
  </si>
  <si>
    <t>за февраль офицальная</t>
  </si>
  <si>
    <r>
      <t>Подача, м</t>
    </r>
    <r>
      <rPr>
        <vertAlign val="superscript"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>/ч</t>
    </r>
  </si>
  <si>
    <r>
      <t>Плотность, кг/м</t>
    </r>
    <r>
      <rPr>
        <vertAlign val="superscript"/>
        <sz val="16"/>
        <rFont val="Times New Roman"/>
        <family val="1"/>
        <charset val="204"/>
      </rPr>
      <t>3</t>
    </r>
  </si>
  <si>
    <t>ВАО7M(А)-450S-2</t>
  </si>
  <si>
    <t>ВАО7M(А)-450M-2</t>
  </si>
  <si>
    <t>ВАО7M(А)-450LA-2</t>
  </si>
  <si>
    <t>ВАО7M(А)-450LB-2</t>
  </si>
  <si>
    <t>ВАО7M(А)-560S-2</t>
  </si>
  <si>
    <t>ВАО7M(А)-560M-2</t>
  </si>
  <si>
    <t>ВАО7M(А)-560LA-2</t>
  </si>
  <si>
    <t>ВАО7M(А)-560LB-2</t>
  </si>
  <si>
    <t>за март офицальная</t>
  </si>
  <si>
    <t>за апрель офицальная</t>
  </si>
  <si>
    <t>за март (премия)</t>
  </si>
  <si>
    <t>за апрель (премия)</t>
  </si>
  <si>
    <t>за февраль (премия)</t>
  </si>
  <si>
    <t>за январь (премия)</t>
  </si>
  <si>
    <t>за апрель оклад</t>
  </si>
  <si>
    <t>за март оклад</t>
  </si>
  <si>
    <t>за февраль оклад</t>
  </si>
  <si>
    <t>за январь оклад</t>
  </si>
  <si>
    <t>за июнь оклад</t>
  </si>
  <si>
    <t>за июнь (премия)</t>
  </si>
  <si>
    <t>за июль оклад</t>
  </si>
  <si>
    <t>за июль (премия)</t>
  </si>
  <si>
    <t>за август оклад</t>
  </si>
  <si>
    <t>за август (премия)</t>
  </si>
  <si>
    <t>за сентябрь оклад</t>
  </si>
  <si>
    <t>за сентябрь (премия)</t>
  </si>
  <si>
    <t>за октябрь оклад</t>
  </si>
  <si>
    <t>за октябрь (премия)</t>
  </si>
  <si>
    <t>за ноябрь оклад</t>
  </si>
  <si>
    <t>за ноябрь (премия)</t>
  </si>
  <si>
    <t>за декабрь оклад</t>
  </si>
  <si>
    <t>за декабрь (премия)</t>
  </si>
  <si>
    <t>май оклад</t>
  </si>
  <si>
    <t>май (премия)</t>
  </si>
  <si>
    <t>июнь оклад</t>
  </si>
  <si>
    <t>июнь (премия)</t>
  </si>
  <si>
    <t>июль оклад</t>
  </si>
  <si>
    <t>июль (премия)</t>
  </si>
  <si>
    <t>август оклад</t>
  </si>
  <si>
    <t>август (премия)</t>
  </si>
  <si>
    <t>11..08.2011</t>
  </si>
  <si>
    <t>сентябрь оклад</t>
  </si>
  <si>
    <t>сентябрь (премия)</t>
  </si>
  <si>
    <t>карточка</t>
  </si>
  <si>
    <t>октябрь оклад</t>
  </si>
  <si>
    <t>октябрь (премия)</t>
  </si>
  <si>
    <t>ноябрь оклад</t>
  </si>
  <si>
    <t>ноябрь (премия)</t>
  </si>
  <si>
    <t>декабрь оклад</t>
  </si>
  <si>
    <t>декабрь (премия)</t>
  </si>
  <si>
    <t>сентябрь оклад 2014</t>
  </si>
  <si>
    <t>октябрь оклад 2014</t>
  </si>
  <si>
    <t>ноябрь оклад 2014</t>
  </si>
  <si>
    <t>Коэффициент (вязкость)</t>
  </si>
  <si>
    <t>1ВАО-280М-0,38-2У2</t>
  </si>
  <si>
    <t>1ВАО-280L-0,38-2У2</t>
  </si>
  <si>
    <t>В</t>
  </si>
  <si>
    <t>декабрь 2014 аванс</t>
  </si>
  <si>
    <t>декабрь (черная)+подсчет</t>
  </si>
  <si>
    <t>январь 2015 аванс</t>
  </si>
  <si>
    <t>февраль 2015 аванс</t>
  </si>
  <si>
    <t>март 2015 аванс</t>
  </si>
  <si>
    <t>апрель 2015 аванс</t>
  </si>
  <si>
    <t>январь 2015 подсчёт</t>
  </si>
  <si>
    <t>февраль 2015 подсчёт</t>
  </si>
  <si>
    <t>январь (черная)</t>
  </si>
  <si>
    <t>февраль (черная)</t>
  </si>
  <si>
    <t>март 2015 подсчёт</t>
  </si>
  <si>
    <t>март (черная)</t>
  </si>
  <si>
    <t>апрель 2015 подсчёт</t>
  </si>
  <si>
    <t>апрель (черная)</t>
  </si>
  <si>
    <t>Обороты</t>
  </si>
  <si>
    <t>1ExdIIBT4</t>
  </si>
  <si>
    <t>IP54</t>
  </si>
  <si>
    <t>У2</t>
  </si>
  <si>
    <t>1ExdeIIBT4</t>
  </si>
  <si>
    <t>1ExdIIBT5</t>
  </si>
  <si>
    <t>АИМ-М63A2 (IP55)</t>
  </si>
  <si>
    <t>4ВР 63А</t>
  </si>
  <si>
    <t>АИМ-М63В2 (IP55)</t>
  </si>
  <si>
    <t>4ВР 63В</t>
  </si>
  <si>
    <t>АИМ-М71A2 (IP55)</t>
  </si>
  <si>
    <t xml:space="preserve">4ВР 71А </t>
  </si>
  <si>
    <t>4ВР 71В</t>
  </si>
  <si>
    <t>АИМ-М71В2 (IP55)</t>
  </si>
  <si>
    <t>4ВР 80А</t>
  </si>
  <si>
    <t>АИМ-М80A2 (IP55)</t>
  </si>
  <si>
    <t>4ВР 80В</t>
  </si>
  <si>
    <t>АИМ-М80B2 (IP55)</t>
  </si>
  <si>
    <t>4ВР 90L</t>
  </si>
  <si>
    <t>АИМ-М90L2 (IP55)</t>
  </si>
  <si>
    <t>4ВР 100S</t>
  </si>
  <si>
    <t>АИМ-М100S2 (IP55)</t>
  </si>
  <si>
    <t>4ВР 100L</t>
  </si>
  <si>
    <t>АИМ-М100L2 (IP55)</t>
  </si>
  <si>
    <t>4ВР 112 М</t>
  </si>
  <si>
    <t>АИМ-М112М2 (IP55)</t>
  </si>
  <si>
    <t>Масса</t>
  </si>
  <si>
    <t>Мощность</t>
  </si>
  <si>
    <t>1ВАО-450S-2</t>
  </si>
  <si>
    <t>1ВАО-450M-2</t>
  </si>
  <si>
    <t>1ВАО-450LA-2</t>
  </si>
  <si>
    <t>1ВАО-450LB-2</t>
  </si>
  <si>
    <t>г.Сафоново</t>
  </si>
  <si>
    <t>г.Тирасполь</t>
  </si>
  <si>
    <t>Напряжение</t>
  </si>
  <si>
    <t>1ВАО-280М-2У2</t>
  </si>
  <si>
    <t>1ВАО-280L-2У2</t>
  </si>
  <si>
    <t>1ВАО-315М-2У2</t>
  </si>
  <si>
    <t>1ВАО-315L-2У2</t>
  </si>
  <si>
    <t>2ExdeIIBT4</t>
  </si>
  <si>
    <t>УХЛ1</t>
  </si>
  <si>
    <t>У1</t>
  </si>
  <si>
    <t>УХЛ2</t>
  </si>
  <si>
    <t>IP55</t>
  </si>
  <si>
    <t>УХЛ4</t>
  </si>
  <si>
    <t>1ВАО-280М-0,38-2УХЛ4</t>
  </si>
  <si>
    <t>1ВАО-280L-0,38-2УХЛ4</t>
  </si>
  <si>
    <t>1ВАО-315SA-0,38-2еУ2</t>
  </si>
  <si>
    <t>1ВАО-315SB-0,38-2еУ2</t>
  </si>
  <si>
    <t>Производитель</t>
  </si>
  <si>
    <t>г.Могилев</t>
  </si>
  <si>
    <t>г.Владимир</t>
  </si>
  <si>
    <t>1ExdIICT4</t>
  </si>
  <si>
    <t>1ExdeIIBT5</t>
  </si>
  <si>
    <t>У5</t>
  </si>
  <si>
    <t>Т2</t>
  </si>
  <si>
    <t>Т5</t>
  </si>
  <si>
    <t>ip55</t>
  </si>
</sst>
</file>

<file path=xl/styles.xml><?xml version="1.0" encoding="utf-8"?>
<styleSheet xmlns="http://schemas.openxmlformats.org/spreadsheetml/2006/main">
  <numFmts count="4">
    <numFmt numFmtId="166" formatCode="0.0"/>
    <numFmt numFmtId="167" formatCode="#,##0&quot;р.&quot;"/>
    <numFmt numFmtId="168" formatCode="#,##0.0&quot;р.&quot;"/>
    <numFmt numFmtId="169" formatCode="#,##0.00&quot;р.&quot;"/>
  </numFmts>
  <fonts count="43">
    <font>
      <sz val="12"/>
      <name val="Comic Sans MS"/>
      <family val="4"/>
    </font>
    <font>
      <sz val="8"/>
      <name val="Comic Sans MS"/>
      <family val="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GOST 2.304 type A"/>
      <family val="2"/>
      <charset val="204"/>
    </font>
    <font>
      <b/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6"/>
      <name val="GOST 2.304 type A"/>
      <family val="2"/>
      <charset val="204"/>
    </font>
    <font>
      <sz val="16"/>
      <name val="GOST 2.304 type A"/>
      <family val="2"/>
      <charset val="204"/>
    </font>
    <font>
      <b/>
      <sz val="20"/>
      <name val="GOST 2.304 type A"/>
      <family val="2"/>
      <charset val="204"/>
    </font>
    <font>
      <i/>
      <sz val="18"/>
      <name val="Times New Roman"/>
      <family val="1"/>
      <charset val="204"/>
    </font>
    <font>
      <vertAlign val="subscript"/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u/>
      <sz val="20"/>
      <color indexed="9"/>
      <name val="GOST 2.304 type A"/>
      <family val="2"/>
      <charset val="204"/>
    </font>
    <font>
      <b/>
      <sz val="16"/>
      <color indexed="13"/>
      <name val="GOST 2.304 type A"/>
      <family val="2"/>
      <charset val="204"/>
    </font>
    <font>
      <b/>
      <u/>
      <sz val="18"/>
      <color indexed="9"/>
      <name val="Kozuka Mincho Pro B"/>
      <family val="1"/>
      <charset val="128"/>
    </font>
    <font>
      <b/>
      <sz val="8"/>
      <color indexed="81"/>
      <name val="Tahoma"/>
      <family val="2"/>
      <charset val="204"/>
    </font>
    <font>
      <b/>
      <sz val="13"/>
      <name val="GOST 2.304 type A"/>
      <family val="2"/>
      <charset val="204"/>
    </font>
    <font>
      <b/>
      <sz val="13"/>
      <color indexed="10"/>
      <name val="GOST 2.304 type A"/>
      <family val="2"/>
      <charset val="204"/>
    </font>
    <font>
      <b/>
      <sz val="14"/>
      <color indexed="13"/>
      <name val="GOST 2.304 type A"/>
      <family val="2"/>
      <charset val="204"/>
    </font>
    <font>
      <sz val="8"/>
      <color indexed="81"/>
      <name val="Tahoma"/>
      <family val="2"/>
      <charset val="204"/>
    </font>
    <font>
      <b/>
      <sz val="16"/>
      <color indexed="62"/>
      <name val="Constantia"/>
      <family val="1"/>
      <charset val="204"/>
    </font>
    <font>
      <b/>
      <sz val="27"/>
      <color indexed="13"/>
      <name val="Constantia"/>
      <family val="1"/>
      <charset val="204"/>
    </font>
    <font>
      <b/>
      <sz val="10"/>
      <name val="Times New Roman"/>
      <family val="1"/>
      <charset val="204"/>
    </font>
    <font>
      <b/>
      <sz val="16"/>
      <name val="Constantia"/>
      <family val="1"/>
      <charset val="204"/>
    </font>
    <font>
      <b/>
      <sz val="8"/>
      <color indexed="81"/>
      <name val="Tahoma"/>
      <family val="2"/>
      <charset val="204"/>
    </font>
    <font>
      <b/>
      <sz val="11"/>
      <name val="Book Antiqua"/>
      <family val="1"/>
      <charset val="204"/>
    </font>
    <font>
      <b/>
      <sz val="12"/>
      <name val="Book Antiqua"/>
      <family val="1"/>
      <charset val="204"/>
    </font>
    <font>
      <b/>
      <sz val="12"/>
      <name val="Bookman Old Style"/>
      <family val="1"/>
      <charset val="204"/>
    </font>
    <font>
      <b/>
      <sz val="18"/>
      <color indexed="62"/>
      <name val="Constantia"/>
      <family val="1"/>
      <charset val="204"/>
    </font>
    <font>
      <sz val="12"/>
      <color rgb="FF92D050"/>
      <name val="Comic Sans MS"/>
      <family val="4"/>
    </font>
    <font>
      <sz val="12"/>
      <color theme="9" tint="-0.249977111117893"/>
      <name val="Comic Sans MS"/>
      <family val="4"/>
    </font>
    <font>
      <b/>
      <sz val="15"/>
      <color rgb="FF92D050"/>
      <name val="Times New Roman"/>
      <family val="1"/>
      <charset val="204"/>
    </font>
    <font>
      <b/>
      <sz val="14"/>
      <color rgb="FF92D050"/>
      <name val="Times New Roman"/>
      <family val="1"/>
      <charset val="204"/>
    </font>
    <font>
      <b/>
      <sz val="15"/>
      <color theme="9" tint="-0.249977111117893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0"/>
      <color rgb="FF92D050"/>
      <name val="Times New Roman"/>
      <family val="1"/>
      <charset val="204"/>
    </font>
    <font>
      <b/>
      <sz val="10"/>
      <color theme="9" tint="-0.249977111117893"/>
      <name val="Times New Roman"/>
      <family val="1"/>
      <charset val="204"/>
    </font>
    <font>
      <b/>
      <sz val="12"/>
      <color theme="0"/>
      <name val="Bookman Old Style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lightGray">
        <fgColor indexed="48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</patternFill>
    </fill>
    <fill>
      <patternFill patternType="solid">
        <fgColor indexed="60"/>
        <bgColor indexed="64"/>
      </patternFill>
    </fill>
    <fill>
      <patternFill patternType="lightGray">
        <fgColor rgb="FF3366FF"/>
      </patternFill>
    </fill>
    <fill>
      <patternFill patternType="lightGray">
        <fgColor rgb="FF3366FF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12"/>
      </right>
      <top style="medium">
        <color indexed="64"/>
      </top>
      <bottom style="dotted">
        <color indexed="12"/>
      </bottom>
      <diagonal/>
    </border>
    <border>
      <left style="dotted">
        <color indexed="12"/>
      </left>
      <right style="medium">
        <color indexed="64"/>
      </right>
      <top style="medium">
        <color indexed="64"/>
      </top>
      <bottom style="dotted">
        <color indexed="12"/>
      </bottom>
      <diagonal/>
    </border>
    <border diagonalUp="1" diagonalDown="1">
      <left style="medium">
        <color indexed="64"/>
      </left>
      <right/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/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dotted">
        <color indexed="12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12"/>
      </bottom>
      <diagonal/>
    </border>
    <border>
      <left style="medium">
        <color indexed="64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dotted">
        <color indexed="13"/>
      </right>
      <top style="medium">
        <color indexed="64"/>
      </top>
      <bottom style="medium">
        <color indexed="64"/>
      </bottom>
      <diagonal/>
    </border>
    <border>
      <left style="dotted">
        <color indexed="13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12"/>
      </bottom>
      <diagonal/>
    </border>
    <border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/>
    </border>
    <border>
      <left style="dotted">
        <color indexed="12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dotted">
        <color indexed="12"/>
      </top>
      <bottom style="dotted">
        <color indexed="12"/>
      </bottom>
      <diagonal style="thin">
        <color indexed="64"/>
      </diagonal>
    </border>
    <border>
      <left style="medium">
        <color indexed="64"/>
      </left>
      <right/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Fill="1"/>
    <xf numFmtId="0" fontId="11" fillId="0" borderId="0" xfId="0" applyFont="1"/>
    <xf numFmtId="167" fontId="1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9" fontId="11" fillId="0" borderId="0" xfId="0" applyNumberFormat="1" applyFont="1" applyAlignment="1">
      <alignment horizontal="center"/>
    </xf>
    <xf numFmtId="167" fontId="19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9" fontId="11" fillId="0" borderId="2" xfId="0" applyNumberFormat="1" applyFont="1" applyBorder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167" fontId="10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7" fontId="10" fillId="3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>
      <alignment horizontal="center" vertical="center"/>
    </xf>
    <xf numFmtId="167" fontId="10" fillId="3" borderId="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67" fontId="10" fillId="3" borderId="9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7" fontId="10" fillId="3" borderId="10" xfId="0" applyNumberFormat="1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167" fontId="10" fillId="3" borderId="12" xfId="0" applyNumberFormat="1" applyFont="1" applyFill="1" applyBorder="1" applyAlignment="1">
      <alignment horizontal="center" vertical="center"/>
    </xf>
    <xf numFmtId="169" fontId="10" fillId="3" borderId="8" xfId="0" applyNumberFormat="1" applyFont="1" applyFill="1" applyBorder="1" applyAlignment="1">
      <alignment horizontal="center" vertical="center"/>
    </xf>
    <xf numFmtId="169" fontId="10" fillId="3" borderId="6" xfId="0" applyNumberFormat="1" applyFont="1" applyFill="1" applyBorder="1" applyAlignment="1">
      <alignment horizontal="center" vertical="center"/>
    </xf>
    <xf numFmtId="169" fontId="10" fillId="3" borderId="12" xfId="0" applyNumberFormat="1" applyFont="1" applyFill="1" applyBorder="1" applyAlignment="1">
      <alignment horizontal="center" vertical="center"/>
    </xf>
    <xf numFmtId="169" fontId="10" fillId="3" borderId="10" xfId="0" applyNumberFormat="1" applyFont="1" applyFill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167" fontId="11" fillId="3" borderId="5" xfId="0" applyNumberFormat="1" applyFont="1" applyFill="1" applyBorder="1" applyAlignment="1">
      <alignment horizontal="center" vertical="center"/>
    </xf>
    <xf numFmtId="169" fontId="11" fillId="4" borderId="2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wrapText="1"/>
    </xf>
    <xf numFmtId="0" fontId="23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169" fontId="10" fillId="3" borderId="5" xfId="0" applyNumberFormat="1" applyFont="1" applyFill="1" applyBorder="1" applyAlignment="1">
      <alignment horizontal="center" vertical="center"/>
    </xf>
    <xf numFmtId="169" fontId="10" fillId="3" borderId="9" xfId="0" applyNumberFormat="1" applyFont="1" applyFill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169" fontId="10" fillId="6" borderId="2" xfId="0" applyNumberFormat="1" applyFont="1" applyFill="1" applyBorder="1" applyAlignment="1">
      <alignment horizontal="center" vertical="center"/>
    </xf>
    <xf numFmtId="168" fontId="10" fillId="3" borderId="5" xfId="0" applyNumberFormat="1" applyFont="1" applyFill="1" applyBorder="1" applyAlignment="1">
      <alignment horizontal="center" vertical="center"/>
    </xf>
    <xf numFmtId="168" fontId="10" fillId="3" borderId="6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/>
    <xf numFmtId="0" fontId="11" fillId="0" borderId="0" xfId="0" applyFont="1" applyFill="1" applyBorder="1"/>
    <xf numFmtId="169" fontId="11" fillId="0" borderId="0" xfId="0" applyNumberFormat="1" applyFont="1" applyFill="1" applyBorder="1"/>
    <xf numFmtId="169" fontId="11" fillId="0" borderId="0" xfId="0" applyNumberFormat="1" applyFont="1" applyFill="1" applyBorder="1" applyAlignment="1">
      <alignment horizontal="center"/>
    </xf>
    <xf numFmtId="169" fontId="10" fillId="0" borderId="0" xfId="0" applyNumberFormat="1" applyFont="1" applyFill="1" applyBorder="1"/>
    <xf numFmtId="169" fontId="17" fillId="0" borderId="0" xfId="0" applyNumberFormat="1" applyFont="1" applyFill="1" applyBorder="1" applyAlignment="1">
      <alignment horizontal="center"/>
    </xf>
    <xf numFmtId="169" fontId="10" fillId="0" borderId="19" xfId="0" applyNumberFormat="1" applyFont="1" applyFill="1" applyBorder="1" applyAlignment="1">
      <alignment horizontal="center" vertical="center"/>
    </xf>
    <xf numFmtId="169" fontId="10" fillId="0" borderId="13" xfId="0" applyNumberFormat="1" applyFont="1" applyFill="1" applyBorder="1" applyAlignment="1">
      <alignment horizontal="center" vertical="center"/>
    </xf>
    <xf numFmtId="169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4" fontId="11" fillId="7" borderId="3" xfId="0" applyNumberFormat="1" applyFont="1" applyFill="1" applyBorder="1" applyAlignment="1">
      <alignment horizontal="center" vertical="center"/>
    </xf>
    <xf numFmtId="168" fontId="10" fillId="7" borderId="4" xfId="0" applyNumberFormat="1" applyFont="1" applyFill="1" applyBorder="1" applyAlignment="1">
      <alignment horizontal="center" vertical="center"/>
    </xf>
    <xf numFmtId="168" fontId="10" fillId="0" borderId="19" xfId="0" applyNumberFormat="1" applyFont="1" applyFill="1" applyBorder="1" applyAlignment="1">
      <alignment horizontal="center" vertical="center"/>
    </xf>
    <xf numFmtId="167" fontId="11" fillId="0" borderId="19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7" fontId="10" fillId="0" borderId="13" xfId="0" applyNumberFormat="1" applyFont="1" applyFill="1" applyBorder="1" applyAlignment="1">
      <alignment horizontal="center" vertical="center"/>
    </xf>
    <xf numFmtId="168" fontId="10" fillId="0" borderId="21" xfId="0" applyNumberFormat="1" applyFont="1" applyFill="1" applyBorder="1" applyAlignment="1">
      <alignment horizontal="center" vertical="center"/>
    </xf>
    <xf numFmtId="168" fontId="10" fillId="3" borderId="10" xfId="0" applyNumberFormat="1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horizontal="center" vertical="center"/>
    </xf>
    <xf numFmtId="168" fontId="10" fillId="0" borderId="22" xfId="0" applyNumberFormat="1" applyFont="1" applyFill="1" applyBorder="1" applyAlignment="1">
      <alignment horizontal="center" vertical="center"/>
    </xf>
    <xf numFmtId="167" fontId="11" fillId="0" borderId="22" xfId="0" applyNumberFormat="1" applyFont="1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168" fontId="10" fillId="0" borderId="25" xfId="0" applyNumberFormat="1" applyFont="1" applyFill="1" applyBorder="1" applyAlignment="1">
      <alignment horizontal="center" vertical="center"/>
    </xf>
    <xf numFmtId="14" fontId="11" fillId="7" borderId="24" xfId="0" applyNumberFormat="1" applyFont="1" applyFill="1" applyBorder="1" applyAlignment="1">
      <alignment horizontal="center" vertical="center"/>
    </xf>
    <xf numFmtId="168" fontId="10" fillId="7" borderId="25" xfId="0" applyNumberFormat="1" applyFont="1" applyFill="1" applyBorder="1" applyAlignment="1">
      <alignment horizontal="center" vertical="center"/>
    </xf>
    <xf numFmtId="168" fontId="10" fillId="3" borderId="26" xfId="0" applyNumberFormat="1" applyFont="1" applyFill="1" applyBorder="1" applyAlignment="1">
      <alignment horizontal="center" vertical="center"/>
    </xf>
    <xf numFmtId="167" fontId="11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14" fontId="11" fillId="3" borderId="27" xfId="0" applyNumberFormat="1" applyFont="1" applyFill="1" applyBorder="1" applyAlignment="1">
      <alignment horizontal="center" vertical="center"/>
    </xf>
    <xf numFmtId="14" fontId="11" fillId="3" borderId="28" xfId="0" applyNumberFormat="1" applyFont="1" applyFill="1" applyBorder="1" applyAlignment="1">
      <alignment horizontal="center" vertical="center"/>
    </xf>
    <xf numFmtId="168" fontId="10" fillId="3" borderId="29" xfId="0" applyNumberFormat="1" applyFont="1" applyFill="1" applyBorder="1" applyAlignment="1">
      <alignment horizontal="center" vertical="center"/>
    </xf>
    <xf numFmtId="168" fontId="10" fillId="0" borderId="30" xfId="0" applyNumberFormat="1" applyFont="1" applyFill="1" applyBorder="1" applyAlignment="1">
      <alignment horizontal="center" vertical="center"/>
    </xf>
    <xf numFmtId="168" fontId="10" fillId="0" borderId="31" xfId="0" applyNumberFormat="1" applyFont="1" applyFill="1" applyBorder="1" applyAlignment="1">
      <alignment horizontal="center" vertical="center"/>
    </xf>
    <xf numFmtId="168" fontId="10" fillId="9" borderId="9" xfId="0" applyNumberFormat="1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168" fontId="10" fillId="9" borderId="10" xfId="0" applyNumberFormat="1" applyFont="1" applyFill="1" applyBorder="1" applyAlignment="1">
      <alignment horizontal="center" vertical="center"/>
    </xf>
    <xf numFmtId="14" fontId="11" fillId="10" borderId="10" xfId="0" applyNumberFormat="1" applyFont="1" applyFill="1" applyBorder="1" applyAlignment="1">
      <alignment horizontal="center" vertical="center"/>
    </xf>
    <xf numFmtId="14" fontId="11" fillId="9" borderId="11" xfId="0" applyNumberFormat="1" applyFont="1" applyFill="1" applyBorder="1" applyAlignment="1">
      <alignment horizontal="center" vertical="center"/>
    </xf>
    <xf numFmtId="168" fontId="10" fillId="9" borderId="12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169" fontId="10" fillId="3" borderId="29" xfId="0" applyNumberFormat="1" applyFont="1" applyFill="1" applyBorder="1" applyAlignment="1">
      <alignment horizontal="center" vertical="center"/>
    </xf>
    <xf numFmtId="169" fontId="10" fillId="7" borderId="4" xfId="0" applyNumberFormat="1" applyFont="1" applyFill="1" applyBorder="1" applyAlignment="1">
      <alignment horizontal="center" vertical="center"/>
    </xf>
    <xf numFmtId="169" fontId="10" fillId="9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12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13" borderId="0" xfId="0" applyFont="1" applyFill="1" applyAlignment="1">
      <alignment vertical="center"/>
    </xf>
    <xf numFmtId="0" fontId="7" fillId="11" borderId="32" xfId="0" applyFont="1" applyFill="1" applyBorder="1" applyAlignment="1">
      <alignment horizontal="right" vertical="center"/>
    </xf>
    <xf numFmtId="0" fontId="4" fillId="11" borderId="33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right" vertical="center"/>
    </xf>
    <xf numFmtId="0" fontId="37" fillId="12" borderId="35" xfId="0" applyFont="1" applyFill="1" applyBorder="1" applyAlignment="1">
      <alignment horizontal="center" vertical="center"/>
    </xf>
    <xf numFmtId="0" fontId="38" fillId="13" borderId="34" xfId="0" applyFont="1" applyFill="1" applyBorder="1" applyAlignment="1">
      <alignment horizontal="right" vertical="center"/>
    </xf>
    <xf numFmtId="0" fontId="39" fillId="13" borderId="3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right" vertical="center"/>
    </xf>
    <xf numFmtId="0" fontId="4" fillId="11" borderId="35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36" fillId="12" borderId="37" xfId="0" applyFont="1" applyFill="1" applyBorder="1" applyAlignment="1">
      <alignment horizontal="center" vertical="center"/>
    </xf>
    <xf numFmtId="0" fontId="38" fillId="13" borderId="37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0" fillId="0" borderId="38" xfId="0" applyFont="1" applyFill="1" applyBorder="1" applyAlignment="1">
      <alignment horizontal="center" vertical="center" textRotation="90" wrapText="1"/>
    </xf>
    <xf numFmtId="0" fontId="27" fillId="11" borderId="33" xfId="0" applyFont="1" applyFill="1" applyBorder="1" applyAlignment="1">
      <alignment vertical="center" wrapText="1"/>
    </xf>
    <xf numFmtId="0" fontId="40" fillId="12" borderId="35" xfId="0" applyFont="1" applyFill="1" applyBorder="1" applyAlignment="1">
      <alignment vertical="center" wrapText="1"/>
    </xf>
    <xf numFmtId="0" fontId="41" fillId="13" borderId="35" xfId="0" applyFont="1" applyFill="1" applyBorder="1" applyAlignment="1">
      <alignment vertical="center" wrapText="1"/>
    </xf>
    <xf numFmtId="0" fontId="27" fillId="11" borderId="35" xfId="0" applyFont="1" applyFill="1" applyBorder="1" applyAlignment="1">
      <alignment vertical="center" wrapText="1"/>
    </xf>
    <xf numFmtId="0" fontId="4" fillId="14" borderId="3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37" fillId="12" borderId="40" xfId="0" applyFont="1" applyFill="1" applyBorder="1" applyAlignment="1">
      <alignment horizontal="center" vertical="center"/>
    </xf>
    <xf numFmtId="0" fontId="39" fillId="13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 textRotation="90" wrapText="1"/>
    </xf>
    <xf numFmtId="0" fontId="27" fillId="11" borderId="32" xfId="0" applyFont="1" applyFill="1" applyBorder="1" applyAlignment="1">
      <alignment vertical="center" wrapText="1"/>
    </xf>
    <xf numFmtId="0" fontId="27" fillId="11" borderId="42" xfId="0" applyFont="1" applyFill="1" applyBorder="1" applyAlignment="1">
      <alignment vertical="center" wrapText="1"/>
    </xf>
    <xf numFmtId="0" fontId="40" fillId="12" borderId="34" xfId="0" applyFont="1" applyFill="1" applyBorder="1" applyAlignment="1">
      <alignment vertical="center" wrapText="1"/>
    </xf>
    <xf numFmtId="0" fontId="40" fillId="12" borderId="43" xfId="0" applyFont="1" applyFill="1" applyBorder="1" applyAlignment="1">
      <alignment vertical="center" wrapText="1"/>
    </xf>
    <xf numFmtId="0" fontId="41" fillId="13" borderId="34" xfId="0" applyFont="1" applyFill="1" applyBorder="1" applyAlignment="1">
      <alignment vertical="center" wrapText="1"/>
    </xf>
    <xf numFmtId="0" fontId="41" fillId="13" borderId="43" xfId="0" applyFont="1" applyFill="1" applyBorder="1" applyAlignment="1">
      <alignment vertical="center" wrapText="1"/>
    </xf>
    <xf numFmtId="0" fontId="27" fillId="11" borderId="34" xfId="0" applyFont="1" applyFill="1" applyBorder="1" applyAlignment="1">
      <alignment vertical="center" wrapText="1"/>
    </xf>
    <xf numFmtId="0" fontId="27" fillId="11" borderId="43" xfId="0" applyFont="1" applyFill="1" applyBorder="1" applyAlignment="1">
      <alignment vertical="center" wrapText="1"/>
    </xf>
    <xf numFmtId="0" fontId="41" fillId="13" borderId="44" xfId="0" applyFont="1" applyFill="1" applyBorder="1" applyAlignment="1">
      <alignment vertical="center" wrapText="1"/>
    </xf>
    <xf numFmtId="0" fontId="41" fillId="13" borderId="39" xfId="0" applyFont="1" applyFill="1" applyBorder="1" applyAlignment="1">
      <alignment vertical="center" wrapText="1"/>
    </xf>
    <xf numFmtId="0" fontId="41" fillId="13" borderId="45" xfId="0" applyFont="1" applyFill="1" applyBorder="1" applyAlignment="1">
      <alignment vertical="center" wrapText="1"/>
    </xf>
    <xf numFmtId="0" fontId="5" fillId="14" borderId="46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37" fillId="12" borderId="40" xfId="0" applyFont="1" applyFill="1" applyBorder="1" applyAlignment="1">
      <alignment horizontal="center" vertical="center" wrapText="1"/>
    </xf>
    <xf numFmtId="0" fontId="39" fillId="13" borderId="40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 wrapText="1"/>
    </xf>
    <xf numFmtId="0" fontId="31" fillId="15" borderId="48" xfId="0" applyFont="1" applyFill="1" applyBorder="1" applyAlignment="1">
      <alignment horizontal="center" vertical="center" textRotation="90" wrapText="1"/>
    </xf>
    <xf numFmtId="0" fontId="31" fillId="15" borderId="49" xfId="0" applyFont="1" applyFill="1" applyBorder="1" applyAlignment="1">
      <alignment horizontal="center" vertical="center" textRotation="90" wrapText="1"/>
    </xf>
    <xf numFmtId="0" fontId="31" fillId="15" borderId="50" xfId="0" applyFont="1" applyFill="1" applyBorder="1" applyAlignment="1">
      <alignment horizontal="center" vertical="center" textRotation="90" wrapText="1"/>
    </xf>
    <xf numFmtId="0" fontId="31" fillId="16" borderId="48" xfId="0" applyFont="1" applyFill="1" applyBorder="1" applyAlignment="1">
      <alignment horizontal="center" vertical="center" textRotation="90" wrapText="1"/>
    </xf>
    <xf numFmtId="0" fontId="31" fillId="16" borderId="49" xfId="0" applyFont="1" applyFill="1" applyBorder="1" applyAlignment="1">
      <alignment horizontal="center" vertical="center" textRotation="90" wrapText="1"/>
    </xf>
    <xf numFmtId="0" fontId="31" fillId="16" borderId="50" xfId="0" applyFont="1" applyFill="1" applyBorder="1" applyAlignment="1">
      <alignment horizontal="center" vertical="center" textRotation="90" wrapText="1"/>
    </xf>
    <xf numFmtId="0" fontId="5" fillId="15" borderId="44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5" fillId="16" borderId="44" xfId="0" applyFont="1" applyFill="1" applyBorder="1" applyAlignment="1">
      <alignment horizontal="center" vertical="center" wrapText="1"/>
    </xf>
    <xf numFmtId="0" fontId="5" fillId="16" borderId="39" xfId="0" applyFont="1" applyFill="1" applyBorder="1" applyAlignment="1">
      <alignment horizontal="center" vertical="center" wrapText="1"/>
    </xf>
    <xf numFmtId="0" fontId="5" fillId="16" borderId="4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vertical="center"/>
    </xf>
    <xf numFmtId="2" fontId="9" fillId="0" borderId="35" xfId="0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>
      <alignment horizontal="center" vertical="top"/>
    </xf>
    <xf numFmtId="2" fontId="25" fillId="6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>
      <alignment vertical="center" wrapText="1"/>
    </xf>
    <xf numFmtId="2" fontId="26" fillId="8" borderId="35" xfId="0" applyNumberFormat="1" applyFont="1" applyFill="1" applyBorder="1" applyAlignment="1">
      <alignment horizontal="center" vertical="top"/>
    </xf>
    <xf numFmtId="0" fontId="9" fillId="0" borderId="35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 textRotation="90" wrapText="1"/>
    </xf>
    <xf numFmtId="0" fontId="30" fillId="0" borderId="52" xfId="0" applyFont="1" applyFill="1" applyBorder="1" applyAlignment="1">
      <alignment horizontal="center" vertical="center" textRotation="90" wrapText="1"/>
    </xf>
    <xf numFmtId="0" fontId="31" fillId="15" borderId="53" xfId="0" applyFont="1" applyFill="1" applyBorder="1" applyAlignment="1">
      <alignment horizontal="center" vertical="center" textRotation="90" wrapText="1"/>
    </xf>
    <xf numFmtId="0" fontId="31" fillId="15" borderId="54" xfId="0" applyFont="1" applyFill="1" applyBorder="1" applyAlignment="1">
      <alignment horizontal="center" vertical="center" textRotation="90" wrapText="1"/>
    </xf>
    <xf numFmtId="0" fontId="31" fillId="15" borderId="55" xfId="0" applyFont="1" applyFill="1" applyBorder="1" applyAlignment="1">
      <alignment horizontal="center" vertical="center" textRotation="90" wrapText="1"/>
    </xf>
    <xf numFmtId="0" fontId="31" fillId="16" borderId="53" xfId="0" applyFont="1" applyFill="1" applyBorder="1" applyAlignment="1">
      <alignment horizontal="center" vertical="center" textRotation="90" wrapText="1"/>
    </xf>
    <xf numFmtId="0" fontId="31" fillId="16" borderId="54" xfId="0" applyFont="1" applyFill="1" applyBorder="1" applyAlignment="1">
      <alignment horizontal="center" vertical="center" textRotation="90" wrapText="1"/>
    </xf>
    <xf numFmtId="0" fontId="31" fillId="16" borderId="55" xfId="0" applyFont="1" applyFill="1" applyBorder="1" applyAlignment="1">
      <alignment horizontal="center" vertical="center" textRotation="90" wrapText="1"/>
    </xf>
    <xf numFmtId="0" fontId="30" fillId="0" borderId="56" xfId="0" applyFont="1" applyFill="1" applyBorder="1" applyAlignment="1">
      <alignment horizontal="center" vertical="center" textRotation="90" wrapText="1"/>
    </xf>
    <xf numFmtId="2" fontId="32" fillId="0" borderId="35" xfId="0" applyNumberFormat="1" applyFont="1" applyFill="1" applyBorder="1" applyAlignment="1">
      <alignment horizontal="center" vertical="center"/>
    </xf>
    <xf numFmtId="0" fontId="0" fillId="0" borderId="2" xfId="0" applyFill="1" applyBorder="1"/>
    <xf numFmtId="166" fontId="33" fillId="6" borderId="35" xfId="0" applyNumberFormat="1" applyFont="1" applyFill="1" applyBorder="1" applyAlignment="1" applyProtection="1">
      <alignment horizontal="center" vertical="center"/>
      <protection locked="0"/>
    </xf>
    <xf numFmtId="0" fontId="32" fillId="0" borderId="59" xfId="0" applyFont="1" applyFill="1" applyBorder="1" applyAlignment="1">
      <alignment horizontal="center" vertical="center"/>
    </xf>
    <xf numFmtId="169" fontId="21" fillId="0" borderId="57" xfId="0" applyNumberFormat="1" applyFont="1" applyBorder="1" applyAlignment="1">
      <alignment horizontal="center" vertical="center" textRotation="90"/>
    </xf>
    <xf numFmtId="0" fontId="21" fillId="0" borderId="58" xfId="0" applyFont="1" applyBorder="1" applyAlignment="1">
      <alignment horizontal="center" vertical="center" textRotation="90"/>
    </xf>
    <xf numFmtId="167" fontId="21" fillId="0" borderId="57" xfId="0" applyNumberFormat="1" applyFont="1" applyBorder="1" applyAlignment="1">
      <alignment horizontal="center" vertical="center" textRotation="90"/>
    </xf>
    <xf numFmtId="167" fontId="21" fillId="0" borderId="58" xfId="0" applyNumberFormat="1" applyFont="1" applyBorder="1" applyAlignment="1">
      <alignment horizontal="center" vertical="center" textRotation="90"/>
    </xf>
    <xf numFmtId="169" fontId="22" fillId="0" borderId="57" xfId="0" applyNumberFormat="1" applyFont="1" applyBorder="1" applyAlignment="1">
      <alignment horizontal="center" vertical="center" textRotation="90"/>
    </xf>
    <xf numFmtId="0" fontId="22" fillId="0" borderId="58" xfId="0" applyFont="1" applyBorder="1" applyAlignment="1">
      <alignment horizontal="center" vertical="center" textRotation="90"/>
    </xf>
    <xf numFmtId="169" fontId="28" fillId="0" borderId="57" xfId="0" applyNumberFormat="1" applyFont="1" applyBorder="1" applyAlignment="1">
      <alignment horizontal="center" vertical="center"/>
    </xf>
    <xf numFmtId="169" fontId="28" fillId="0" borderId="23" xfId="0" applyNumberFormat="1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42" fillId="17" borderId="35" xfId="0" applyFont="1" applyFill="1" applyBorder="1" applyAlignment="1">
      <alignment horizontal="center" vertical="center"/>
    </xf>
    <xf numFmtId="2" fontId="42" fillId="17" borderId="3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FFFFFF"/>
          </a:solidFill>
          <a:prstDash val="solid"/>
          <a:round/>
          <a:headEnd type="stealth" w="lg" len="lg"/>
          <a:tailEnd type="stealth" w="lg" len="lg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 enableFormatConditionsCalculation="0">
    <tabColor theme="5" tint="0.39997558519241921"/>
    <pageSetUpPr fitToPage="1"/>
  </sheetPr>
  <dimension ref="B1:U115"/>
  <sheetViews>
    <sheetView showGridLines="0" zoomScale="109" zoomScaleNormal="109" workbookViewId="0">
      <pane ySplit="3" topLeftCell="A99" activePane="bottomLeft" state="frozen"/>
      <selection pane="bottomLeft" activeCell="H114" sqref="H114"/>
    </sheetView>
  </sheetViews>
  <sheetFormatPr defaultRowHeight="20.25"/>
  <cols>
    <col min="1" max="1" width="0.8984375" style="2" customWidth="1"/>
    <col min="2" max="2" width="16.59765625" style="2" customWidth="1"/>
    <col min="3" max="3" width="12.5" style="2" customWidth="1"/>
    <col min="4" max="4" width="24.796875" style="2" bestFit="1" customWidth="1"/>
    <col min="5" max="5" width="15.8984375" style="2" customWidth="1"/>
    <col min="6" max="6" width="14.796875" style="2" customWidth="1"/>
    <col min="7" max="7" width="11.3984375" style="2" customWidth="1"/>
    <col min="8" max="9" width="10.8984375" style="2" customWidth="1"/>
    <col min="10" max="10" width="10.8984375" style="2" bestFit="1" customWidth="1"/>
    <col min="11" max="11" width="10.8984375" style="2" customWidth="1"/>
    <col min="12" max="12" width="10" style="2" bestFit="1" customWidth="1"/>
    <col min="13" max="13" width="11.8984375" style="2" hidden="1" customWidth="1"/>
    <col min="14" max="14" width="10.19921875" style="2" customWidth="1"/>
    <col min="15" max="15" width="7.796875" style="5" customWidth="1"/>
    <col min="16" max="16" width="11.09765625" style="2" bestFit="1" customWidth="1"/>
    <col min="17" max="17" width="8.796875" style="2"/>
    <col min="18" max="18" width="13.69921875" style="5" bestFit="1" customWidth="1"/>
    <col min="19" max="19" width="4.5" style="2" bestFit="1" customWidth="1"/>
    <col min="20" max="20" width="2.69921875" style="2" bestFit="1" customWidth="1"/>
    <col min="21" max="16384" width="8.796875" style="2"/>
  </cols>
  <sheetData>
    <row r="1" spans="2:21" ht="15" hidden="1" customHeight="1">
      <c r="C1" s="4">
        <v>13050</v>
      </c>
      <c r="D1" s="4">
        <v>11950</v>
      </c>
      <c r="E1" s="3"/>
    </row>
    <row r="2" spans="2:21" ht="5.0999999999999996" customHeight="1" thickBot="1"/>
    <row r="3" spans="2:21" ht="41.25" thickBot="1">
      <c r="C3" s="37" t="s">
        <v>34</v>
      </c>
      <c r="D3" s="38" t="s">
        <v>35</v>
      </c>
      <c r="E3" s="38" t="s">
        <v>32</v>
      </c>
      <c r="F3" s="38" t="s">
        <v>29</v>
      </c>
      <c r="G3" s="42" t="s">
        <v>30</v>
      </c>
      <c r="H3" s="41" t="s">
        <v>33</v>
      </c>
      <c r="I3" s="40" t="s">
        <v>30</v>
      </c>
      <c r="J3" s="41" t="s">
        <v>33</v>
      </c>
      <c r="K3" s="40" t="s">
        <v>30</v>
      </c>
      <c r="L3" s="41" t="s">
        <v>33</v>
      </c>
      <c r="M3" s="39" t="s">
        <v>44</v>
      </c>
    </row>
    <row r="4" spans="2:21" ht="35.1" hidden="1" customHeight="1" thickBot="1">
      <c r="B4" s="186">
        <f>E4+E5</f>
        <v>25000</v>
      </c>
      <c r="C4" s="15">
        <f>E4-H4</f>
        <v>0</v>
      </c>
      <c r="D4" s="16" t="s">
        <v>31</v>
      </c>
      <c r="E4" s="17">
        <v>13050</v>
      </c>
      <c r="F4" s="18">
        <v>39958</v>
      </c>
      <c r="G4" s="19">
        <v>39969</v>
      </c>
      <c r="H4" s="20">
        <v>13050</v>
      </c>
      <c r="I4" s="21" t="s">
        <v>27</v>
      </c>
      <c r="J4" s="20" t="s">
        <v>27</v>
      </c>
      <c r="K4" s="21" t="s">
        <v>27</v>
      </c>
      <c r="L4" s="20" t="s">
        <v>27</v>
      </c>
      <c r="M4" s="8"/>
    </row>
    <row r="5" spans="2:21" ht="35.1" hidden="1" customHeight="1" thickBot="1">
      <c r="B5" s="187"/>
      <c r="C5" s="22">
        <f>E5-H5-J5</f>
        <v>0</v>
      </c>
      <c r="D5" s="23" t="s">
        <v>28</v>
      </c>
      <c r="E5" s="24">
        <v>11950</v>
      </c>
      <c r="F5" s="25">
        <v>39974</v>
      </c>
      <c r="G5" s="26">
        <v>40037</v>
      </c>
      <c r="H5" s="27">
        <v>11950</v>
      </c>
      <c r="I5" s="26" t="s">
        <v>27</v>
      </c>
      <c r="J5" s="27"/>
      <c r="K5" s="26" t="s">
        <v>27</v>
      </c>
      <c r="L5" s="27"/>
      <c r="M5" s="9">
        <f>C5</f>
        <v>0</v>
      </c>
    </row>
    <row r="6" spans="2:21" ht="35.1" hidden="1" customHeight="1" thickBot="1">
      <c r="B6" s="186">
        <f>E6+E7</f>
        <v>25000</v>
      </c>
      <c r="C6" s="15">
        <f>E6-H6-J6-L6</f>
        <v>0</v>
      </c>
      <c r="D6" s="16" t="s">
        <v>36</v>
      </c>
      <c r="E6" s="17">
        <v>13050</v>
      </c>
      <c r="F6" s="18">
        <v>39989</v>
      </c>
      <c r="G6" s="19">
        <v>39997</v>
      </c>
      <c r="H6" s="20">
        <v>3000</v>
      </c>
      <c r="I6" s="19">
        <v>40004</v>
      </c>
      <c r="J6" s="20">
        <v>5000</v>
      </c>
      <c r="K6" s="19">
        <v>40010</v>
      </c>
      <c r="L6" s="20">
        <v>5050</v>
      </c>
      <c r="M6" s="8"/>
    </row>
    <row r="7" spans="2:21" ht="35.1" hidden="1" customHeight="1" thickBot="1">
      <c r="B7" s="187"/>
      <c r="C7" s="22">
        <f>E7-H7-J7</f>
        <v>0</v>
      </c>
      <c r="D7" s="23" t="s">
        <v>37</v>
      </c>
      <c r="E7" s="24">
        <v>11950</v>
      </c>
      <c r="F7" s="25">
        <v>40004</v>
      </c>
      <c r="G7" s="26">
        <v>40095</v>
      </c>
      <c r="H7" s="27">
        <v>11950</v>
      </c>
      <c r="I7" s="26"/>
      <c r="J7" s="27"/>
      <c r="K7" s="26"/>
      <c r="L7" s="27"/>
      <c r="M7" s="9">
        <f>M5+C6+C7</f>
        <v>0</v>
      </c>
    </row>
    <row r="8" spans="2:21" ht="35.1" hidden="1" customHeight="1" thickBot="1">
      <c r="B8" s="184">
        <f>E8+E9</f>
        <v>25024.07</v>
      </c>
      <c r="C8" s="15">
        <f t="shared" ref="C8:C13" si="0">E8-H8-J8-L8</f>
        <v>0</v>
      </c>
      <c r="D8" s="16" t="s">
        <v>38</v>
      </c>
      <c r="E8" s="29">
        <v>13074.07</v>
      </c>
      <c r="F8" s="18">
        <v>40019</v>
      </c>
      <c r="G8" s="19">
        <v>40011</v>
      </c>
      <c r="H8" s="20">
        <v>5000</v>
      </c>
      <c r="I8" s="19">
        <v>40023</v>
      </c>
      <c r="J8" s="20">
        <v>3500</v>
      </c>
      <c r="K8" s="19">
        <v>40025</v>
      </c>
      <c r="L8" s="28">
        <v>4574.07</v>
      </c>
      <c r="M8" s="8"/>
    </row>
    <row r="9" spans="2:21" ht="35.1" hidden="1" customHeight="1" thickBot="1">
      <c r="B9" s="185"/>
      <c r="C9" s="22">
        <f t="shared" si="0"/>
        <v>0</v>
      </c>
      <c r="D9" s="23" t="s">
        <v>39</v>
      </c>
      <c r="E9" s="24">
        <v>11950</v>
      </c>
      <c r="F9" s="25">
        <v>40035</v>
      </c>
      <c r="G9" s="32">
        <v>40284</v>
      </c>
      <c r="H9" s="27">
        <v>11950</v>
      </c>
      <c r="I9" s="26"/>
      <c r="J9" s="27"/>
      <c r="K9" s="26"/>
      <c r="L9" s="27"/>
      <c r="M9" s="10">
        <f>M7+C8+C9</f>
        <v>0</v>
      </c>
      <c r="O9" s="50"/>
      <c r="P9" s="51"/>
      <c r="Q9" s="52"/>
      <c r="R9" s="50"/>
      <c r="S9" s="52"/>
      <c r="T9" s="52"/>
      <c r="U9" s="52"/>
    </row>
    <row r="10" spans="2:21" ht="35.1" hidden="1" customHeight="1" thickBot="1">
      <c r="B10" s="184">
        <f>E10+E11</f>
        <v>25529.97</v>
      </c>
      <c r="C10" s="15">
        <f t="shared" si="0"/>
        <v>0</v>
      </c>
      <c r="D10" s="16" t="s">
        <v>40</v>
      </c>
      <c r="E10" s="29">
        <v>13579.97</v>
      </c>
      <c r="F10" s="18">
        <v>40050</v>
      </c>
      <c r="G10" s="19">
        <v>40066</v>
      </c>
      <c r="H10" s="28">
        <v>13579.97</v>
      </c>
      <c r="I10" s="19" t="s">
        <v>27</v>
      </c>
      <c r="J10" s="20">
        <v>0</v>
      </c>
      <c r="K10" s="19" t="s">
        <v>27</v>
      </c>
      <c r="L10" s="20">
        <v>0</v>
      </c>
      <c r="M10" s="11"/>
      <c r="O10" s="50"/>
      <c r="P10" s="51"/>
      <c r="Q10" s="52"/>
      <c r="R10" s="50"/>
      <c r="S10" s="52"/>
      <c r="T10" s="52"/>
      <c r="U10" s="52"/>
    </row>
    <row r="11" spans="2:21" ht="35.1" hidden="1" customHeight="1" thickBot="1">
      <c r="B11" s="185"/>
      <c r="C11" s="22">
        <f t="shared" si="0"/>
        <v>0</v>
      </c>
      <c r="D11" s="23" t="s">
        <v>41</v>
      </c>
      <c r="E11" s="24">
        <v>11950</v>
      </c>
      <c r="F11" s="25">
        <v>40066</v>
      </c>
      <c r="G11" s="32">
        <v>40284</v>
      </c>
      <c r="H11" s="27">
        <v>11950</v>
      </c>
      <c r="I11" s="26"/>
      <c r="J11" s="27"/>
      <c r="K11" s="26"/>
      <c r="L11" s="27"/>
      <c r="M11" s="10">
        <f>M9+C10+C11</f>
        <v>0</v>
      </c>
      <c r="O11" s="50"/>
      <c r="P11" s="51"/>
      <c r="Q11" s="52"/>
      <c r="R11" s="50"/>
      <c r="S11" s="52"/>
      <c r="T11" s="52"/>
      <c r="U11" s="52"/>
    </row>
    <row r="12" spans="2:21" ht="35.1" hidden="1" customHeight="1" thickBot="1">
      <c r="B12" s="188">
        <f>E12+E13</f>
        <v>25000</v>
      </c>
      <c r="C12" s="15">
        <f t="shared" si="0"/>
        <v>0</v>
      </c>
      <c r="D12" s="16" t="s">
        <v>42</v>
      </c>
      <c r="E12" s="17">
        <v>13050</v>
      </c>
      <c r="F12" s="18">
        <v>40081</v>
      </c>
      <c r="G12" s="19">
        <v>40092</v>
      </c>
      <c r="H12" s="20">
        <v>13050</v>
      </c>
      <c r="I12" s="19" t="s">
        <v>27</v>
      </c>
      <c r="J12" s="20">
        <v>0</v>
      </c>
      <c r="K12" s="19" t="s">
        <v>27</v>
      </c>
      <c r="L12" s="20">
        <v>0</v>
      </c>
      <c r="M12" s="11"/>
      <c r="O12" s="50"/>
      <c r="P12" s="51"/>
      <c r="Q12" s="52"/>
      <c r="R12" s="50"/>
      <c r="S12" s="52"/>
      <c r="T12" s="52"/>
      <c r="U12" s="52"/>
    </row>
    <row r="13" spans="2:21" ht="35.1" hidden="1" customHeight="1" thickBot="1">
      <c r="B13" s="189"/>
      <c r="C13" s="7">
        <f t="shared" si="0"/>
        <v>-49.190000000000509</v>
      </c>
      <c r="D13" s="23" t="s">
        <v>43</v>
      </c>
      <c r="E13" s="24">
        <v>11950</v>
      </c>
      <c r="F13" s="25">
        <v>40096</v>
      </c>
      <c r="G13" s="32">
        <v>40284</v>
      </c>
      <c r="H13" s="27">
        <v>10919.19</v>
      </c>
      <c r="I13" s="26">
        <v>40855</v>
      </c>
      <c r="J13" s="27">
        <v>1080</v>
      </c>
      <c r="K13" s="26"/>
      <c r="L13" s="27"/>
      <c r="M13" s="10">
        <f>M11+C13</f>
        <v>-49.190000000000509</v>
      </c>
      <c r="O13" s="50"/>
      <c r="P13" s="51"/>
      <c r="Q13" s="52"/>
      <c r="R13" s="50"/>
      <c r="S13" s="52"/>
      <c r="T13" s="52"/>
      <c r="U13" s="52"/>
    </row>
    <row r="14" spans="2:21" ht="35.1" hidden="1" customHeight="1" thickBot="1">
      <c r="B14" s="188">
        <f>E14+E15</f>
        <v>25288.47</v>
      </c>
      <c r="C14" s="15">
        <f t="shared" ref="C14:C19" si="1">E14-H14-J14-L14</f>
        <v>0</v>
      </c>
      <c r="D14" s="16" t="s">
        <v>45</v>
      </c>
      <c r="E14" s="29">
        <v>13338.47</v>
      </c>
      <c r="F14" s="18">
        <v>40111</v>
      </c>
      <c r="G14" s="19">
        <v>40116</v>
      </c>
      <c r="H14" s="28">
        <v>13338.47</v>
      </c>
      <c r="I14" s="19"/>
      <c r="J14" s="20">
        <v>0</v>
      </c>
      <c r="K14" s="19"/>
      <c r="L14" s="20">
        <v>0</v>
      </c>
      <c r="M14" s="11"/>
      <c r="O14" s="50"/>
      <c r="P14" s="51"/>
      <c r="Q14" s="52"/>
      <c r="R14" s="50"/>
      <c r="S14" s="52"/>
      <c r="T14" s="52"/>
      <c r="U14" s="52"/>
    </row>
    <row r="15" spans="2:21" ht="35.1" hidden="1" customHeight="1" thickBot="1">
      <c r="B15" s="189"/>
      <c r="C15" s="7">
        <f t="shared" si="1"/>
        <v>328</v>
      </c>
      <c r="D15" s="23" t="s">
        <v>46</v>
      </c>
      <c r="E15" s="31">
        <v>11950</v>
      </c>
      <c r="F15" s="25">
        <v>40127</v>
      </c>
      <c r="G15" s="26">
        <v>40907</v>
      </c>
      <c r="H15" s="27">
        <v>11622</v>
      </c>
      <c r="I15" s="26"/>
      <c r="J15" s="30"/>
      <c r="K15" s="26"/>
      <c r="L15" s="30"/>
      <c r="M15" s="10">
        <f>M13+C15</f>
        <v>278.80999999999949</v>
      </c>
      <c r="O15" s="50"/>
      <c r="P15" s="53"/>
      <c r="Q15" s="52"/>
      <c r="R15" s="50"/>
      <c r="S15" s="52"/>
      <c r="T15" s="52"/>
      <c r="U15" s="52"/>
    </row>
    <row r="16" spans="2:21" ht="35.1" hidden="1" customHeight="1" thickBot="1">
      <c r="B16" s="184">
        <f>E16+E17</f>
        <v>25000</v>
      </c>
      <c r="C16" s="15">
        <f t="shared" si="1"/>
        <v>0</v>
      </c>
      <c r="D16" s="16" t="s">
        <v>47</v>
      </c>
      <c r="E16" s="17">
        <v>13050</v>
      </c>
      <c r="F16" s="18">
        <v>40142</v>
      </c>
      <c r="G16" s="19">
        <v>40161</v>
      </c>
      <c r="H16" s="20">
        <v>13050</v>
      </c>
      <c r="I16" s="19"/>
      <c r="J16" s="20">
        <v>0</v>
      </c>
      <c r="K16" s="19"/>
      <c r="L16" s="20">
        <v>0</v>
      </c>
      <c r="M16" s="11"/>
      <c r="O16" s="50"/>
      <c r="P16" s="51"/>
      <c r="Q16" s="52"/>
      <c r="R16" s="50"/>
      <c r="S16" s="52"/>
      <c r="T16" s="52"/>
      <c r="U16" s="52"/>
    </row>
    <row r="17" spans="2:21" ht="35.1" hidden="1" customHeight="1" thickBot="1">
      <c r="B17" s="185"/>
      <c r="C17" s="22">
        <f t="shared" si="1"/>
        <v>0</v>
      </c>
      <c r="D17" s="23" t="s">
        <v>48</v>
      </c>
      <c r="E17" s="31">
        <v>11950</v>
      </c>
      <c r="F17" s="25">
        <v>40157</v>
      </c>
      <c r="G17" s="26">
        <v>41135</v>
      </c>
      <c r="H17" s="27">
        <v>11950</v>
      </c>
      <c r="I17" s="26"/>
      <c r="J17" s="30"/>
      <c r="K17" s="26"/>
      <c r="L17" s="30"/>
      <c r="M17" s="10">
        <f>M15+C16+C17</f>
        <v>278.80999999999949</v>
      </c>
      <c r="O17" s="50"/>
      <c r="P17" s="53"/>
      <c r="Q17" s="52"/>
      <c r="R17" s="50"/>
      <c r="S17" s="52"/>
      <c r="T17" s="52"/>
      <c r="U17" s="52"/>
    </row>
    <row r="18" spans="2:21" ht="35.1" hidden="1" customHeight="1" thickBot="1">
      <c r="B18" s="184">
        <f>E18+E19</f>
        <v>25000</v>
      </c>
      <c r="C18" s="15">
        <f t="shared" si="1"/>
        <v>0</v>
      </c>
      <c r="D18" s="16" t="s">
        <v>49</v>
      </c>
      <c r="E18" s="17">
        <v>13050</v>
      </c>
      <c r="F18" s="18">
        <v>40172</v>
      </c>
      <c r="G18" s="19">
        <v>40175</v>
      </c>
      <c r="H18" s="20">
        <v>13050</v>
      </c>
      <c r="I18" s="19"/>
      <c r="J18" s="20">
        <v>0</v>
      </c>
      <c r="K18" s="19"/>
      <c r="L18" s="20">
        <v>0</v>
      </c>
      <c r="M18" s="11"/>
      <c r="O18" s="50"/>
      <c r="P18" s="51"/>
      <c r="Q18" s="52"/>
      <c r="R18" s="50"/>
      <c r="S18" s="52"/>
      <c r="T18" s="52"/>
      <c r="U18" s="52"/>
    </row>
    <row r="19" spans="2:21" ht="35.1" hidden="1" customHeight="1" thickBot="1">
      <c r="B19" s="185"/>
      <c r="C19" s="22">
        <f t="shared" si="1"/>
        <v>0</v>
      </c>
      <c r="D19" s="23" t="s">
        <v>50</v>
      </c>
      <c r="E19" s="31">
        <v>11950</v>
      </c>
      <c r="F19" s="25">
        <v>40188</v>
      </c>
      <c r="G19" s="26">
        <v>41135</v>
      </c>
      <c r="H19" s="27">
        <v>11950</v>
      </c>
      <c r="I19" s="26"/>
      <c r="J19" s="30"/>
      <c r="K19" s="26"/>
      <c r="L19" s="30"/>
      <c r="M19" s="10">
        <f>M17+C18+C19</f>
        <v>278.80999999999949</v>
      </c>
      <c r="O19" s="50"/>
      <c r="P19" s="51"/>
      <c r="Q19" s="50"/>
      <c r="R19" s="50"/>
      <c r="S19" s="50"/>
      <c r="T19" s="50"/>
      <c r="U19" s="52"/>
    </row>
    <row r="20" spans="2:21" ht="35.1" hidden="1" customHeight="1" thickBot="1">
      <c r="B20" s="184">
        <f>E20+E21</f>
        <v>25000</v>
      </c>
      <c r="C20" s="15">
        <f t="shared" ref="C20:C25" si="2">E20-H20-J20-L20</f>
        <v>0</v>
      </c>
      <c r="D20" s="16" t="s">
        <v>52</v>
      </c>
      <c r="E20" s="17">
        <v>13050</v>
      </c>
      <c r="F20" s="18">
        <v>40203</v>
      </c>
      <c r="G20" s="19">
        <v>40200</v>
      </c>
      <c r="H20" s="20">
        <v>13050</v>
      </c>
      <c r="I20" s="19"/>
      <c r="J20" s="20">
        <v>0</v>
      </c>
      <c r="K20" s="19"/>
      <c r="L20" s="20">
        <v>0</v>
      </c>
      <c r="M20" s="11"/>
      <c r="O20" s="50"/>
      <c r="P20" s="51"/>
      <c r="Q20" s="51"/>
      <c r="R20" s="50"/>
      <c r="S20" s="50"/>
      <c r="T20" s="52"/>
      <c r="U20" s="53"/>
    </row>
    <row r="21" spans="2:21" ht="35.1" hidden="1" customHeight="1" thickBot="1">
      <c r="B21" s="185"/>
      <c r="C21" s="22">
        <f t="shared" si="2"/>
        <v>0</v>
      </c>
      <c r="D21" s="23" t="s">
        <v>53</v>
      </c>
      <c r="E21" s="31">
        <v>11950</v>
      </c>
      <c r="F21" s="25">
        <v>40219</v>
      </c>
      <c r="G21" s="26">
        <v>41135</v>
      </c>
      <c r="H21" s="27">
        <v>11950</v>
      </c>
      <c r="I21" s="26"/>
      <c r="J21" s="30"/>
      <c r="K21" s="26"/>
      <c r="L21" s="30"/>
      <c r="M21" s="10">
        <f>M19+C21</f>
        <v>278.80999999999949</v>
      </c>
      <c r="O21" s="50"/>
      <c r="P21" s="53"/>
      <c r="Q21" s="51"/>
      <c r="R21" s="54"/>
      <c r="S21" s="52"/>
      <c r="T21" s="52"/>
      <c r="U21" s="52"/>
    </row>
    <row r="22" spans="2:21" ht="35.1" hidden="1" customHeight="1" thickBot="1">
      <c r="B22" s="184">
        <f>E22+E23</f>
        <v>23633.4</v>
      </c>
      <c r="C22" s="15">
        <f t="shared" si="2"/>
        <v>0</v>
      </c>
      <c r="D22" s="16" t="s">
        <v>54</v>
      </c>
      <c r="E22" s="29">
        <v>11486.22</v>
      </c>
      <c r="F22" s="18">
        <v>40234</v>
      </c>
      <c r="G22" s="19">
        <v>40228</v>
      </c>
      <c r="H22" s="28">
        <v>11486.22</v>
      </c>
      <c r="I22" s="19"/>
      <c r="J22" s="20"/>
      <c r="K22" s="19"/>
      <c r="L22" s="20"/>
      <c r="M22" s="8"/>
      <c r="N22" s="6">
        <f>H9+H11+H13+H15</f>
        <v>46441.19</v>
      </c>
      <c r="O22" s="50"/>
      <c r="P22" s="53"/>
      <c r="Q22" s="52"/>
      <c r="R22" s="50"/>
      <c r="S22" s="52"/>
      <c r="T22" s="52"/>
      <c r="U22" s="52"/>
    </row>
    <row r="23" spans="2:21" ht="35.1" hidden="1" customHeight="1" thickBot="1">
      <c r="B23" s="185"/>
      <c r="C23" s="22">
        <f t="shared" si="2"/>
        <v>0</v>
      </c>
      <c r="D23" s="23" t="s">
        <v>55</v>
      </c>
      <c r="E23" s="31">
        <v>12147.18</v>
      </c>
      <c r="F23" s="25">
        <v>40247</v>
      </c>
      <c r="G23" s="26">
        <v>40240</v>
      </c>
      <c r="H23" s="27">
        <v>3000</v>
      </c>
      <c r="I23" s="26">
        <v>40284</v>
      </c>
      <c r="J23" s="30">
        <v>9147.18</v>
      </c>
      <c r="K23" s="26"/>
      <c r="L23" s="30"/>
      <c r="M23" s="46">
        <f>M21+C23+C22</f>
        <v>278.80999999999949</v>
      </c>
      <c r="N23" s="35">
        <v>34819.19</v>
      </c>
      <c r="O23" s="50"/>
      <c r="P23" s="53"/>
      <c r="Q23" s="52"/>
      <c r="R23" s="50"/>
      <c r="S23" s="52"/>
      <c r="T23" s="52"/>
      <c r="U23" s="52"/>
    </row>
    <row r="24" spans="2:21" ht="35.1" hidden="1" customHeight="1" thickBot="1">
      <c r="B24" s="184">
        <f>E24+E25</f>
        <v>23792.560000000001</v>
      </c>
      <c r="C24" s="15">
        <f t="shared" si="2"/>
        <v>0</v>
      </c>
      <c r="D24" s="16" t="s">
        <v>56</v>
      </c>
      <c r="E24" s="17">
        <v>15712</v>
      </c>
      <c r="F24" s="18">
        <v>40262</v>
      </c>
      <c r="G24" s="19">
        <v>40252</v>
      </c>
      <c r="H24" s="20">
        <v>5000</v>
      </c>
      <c r="I24" s="19">
        <v>40282</v>
      </c>
      <c r="J24" s="20">
        <v>10712</v>
      </c>
      <c r="K24" s="19"/>
      <c r="L24" s="20"/>
      <c r="M24" s="8"/>
      <c r="O24" s="50"/>
      <c r="P24" s="55"/>
      <c r="Q24" s="50"/>
      <c r="R24" s="54"/>
      <c r="S24" s="52"/>
      <c r="T24" s="52"/>
      <c r="U24" s="52"/>
    </row>
    <row r="25" spans="2:21" ht="35.1" hidden="1" customHeight="1" thickBot="1">
      <c r="B25" s="185"/>
      <c r="C25" s="22">
        <f t="shared" si="2"/>
        <v>0</v>
      </c>
      <c r="D25" s="23" t="s">
        <v>71</v>
      </c>
      <c r="E25" s="31">
        <v>8080.56</v>
      </c>
      <c r="F25" s="25">
        <v>40278</v>
      </c>
      <c r="G25" s="26">
        <v>40284</v>
      </c>
      <c r="H25" s="30">
        <v>8080.56</v>
      </c>
      <c r="I25" s="26"/>
      <c r="J25" s="30"/>
      <c r="K25" s="26"/>
      <c r="L25" s="30"/>
      <c r="M25" s="12"/>
      <c r="O25" s="50"/>
      <c r="P25" s="52"/>
      <c r="Q25" s="50"/>
      <c r="R25" s="56"/>
      <c r="S25" s="52"/>
      <c r="T25" s="52"/>
      <c r="U25" s="52"/>
    </row>
    <row r="26" spans="2:21" ht="35.1" hidden="1" customHeight="1" thickBot="1">
      <c r="B26" s="184">
        <f>E26+E27</f>
        <v>23785.8</v>
      </c>
      <c r="C26" s="15">
        <f>E26-H26-J26-L26</f>
        <v>0</v>
      </c>
      <c r="D26" s="16" t="s">
        <v>67</v>
      </c>
      <c r="E26" s="17">
        <v>15660</v>
      </c>
      <c r="F26" s="18">
        <v>40293</v>
      </c>
      <c r="G26" s="19">
        <v>40284</v>
      </c>
      <c r="H26" s="20">
        <v>15660</v>
      </c>
      <c r="I26" s="19"/>
      <c r="J26" s="20"/>
      <c r="K26" s="19"/>
      <c r="L26" s="20"/>
      <c r="M26" s="8"/>
      <c r="O26" s="50"/>
      <c r="P26" s="52"/>
      <c r="Q26" s="52"/>
      <c r="R26" s="50"/>
      <c r="S26" s="52"/>
      <c r="T26" s="52"/>
      <c r="U26" s="52"/>
    </row>
    <row r="27" spans="2:21" ht="35.1" hidden="1" customHeight="1" thickBot="1">
      <c r="B27" s="185"/>
      <c r="C27" s="44">
        <f>E27-H27-J27</f>
        <v>3125.8</v>
      </c>
      <c r="D27" s="23" t="s">
        <v>69</v>
      </c>
      <c r="E27" s="31">
        <v>8125.8</v>
      </c>
      <c r="F27" s="25">
        <v>40308</v>
      </c>
      <c r="G27" s="26">
        <v>40305</v>
      </c>
      <c r="H27" s="30">
        <v>5000</v>
      </c>
      <c r="I27" s="26"/>
      <c r="J27" s="33"/>
      <c r="K27" s="26"/>
      <c r="L27" s="30"/>
      <c r="M27" s="12"/>
    </row>
    <row r="28" spans="2:21" ht="35.1" hidden="1" customHeight="1" thickBot="1">
      <c r="B28" s="184">
        <f>E29+E28</f>
        <v>89213.37</v>
      </c>
      <c r="C28" s="43">
        <f>E28-H28-J28-L28</f>
        <v>-3125.6300000000047</v>
      </c>
      <c r="D28" s="16" t="s">
        <v>68</v>
      </c>
      <c r="E28" s="29">
        <v>83362.37</v>
      </c>
      <c r="F28" s="18">
        <v>40323</v>
      </c>
      <c r="G28" s="19">
        <v>40319</v>
      </c>
      <c r="H28" s="20">
        <v>8000</v>
      </c>
      <c r="I28" s="19">
        <v>40324</v>
      </c>
      <c r="J28" s="20">
        <v>40000</v>
      </c>
      <c r="K28" s="19">
        <v>40331</v>
      </c>
      <c r="L28" s="20">
        <v>38488</v>
      </c>
      <c r="M28" s="8"/>
    </row>
    <row r="29" spans="2:21" ht="35.1" hidden="1" customHeight="1" thickBot="1">
      <c r="B29" s="185"/>
      <c r="C29" s="44">
        <f>E29-H29</f>
        <v>0</v>
      </c>
      <c r="D29" s="23" t="s">
        <v>70</v>
      </c>
      <c r="E29" s="31">
        <v>5851</v>
      </c>
      <c r="F29" s="25">
        <v>40431</v>
      </c>
      <c r="G29" s="26">
        <v>40431</v>
      </c>
      <c r="H29" s="30">
        <v>5851</v>
      </c>
      <c r="I29" s="26"/>
      <c r="J29" s="33"/>
      <c r="K29" s="26"/>
      <c r="L29" s="30"/>
      <c r="M29" s="12"/>
    </row>
    <row r="30" spans="2:21" ht="35.1" hidden="1" customHeight="1" thickBot="1">
      <c r="B30" s="184">
        <f>E30+E31</f>
        <v>7645</v>
      </c>
      <c r="C30" s="43"/>
      <c r="D30" s="16" t="s">
        <v>77</v>
      </c>
      <c r="E30" s="29"/>
      <c r="F30" s="18">
        <v>40384</v>
      </c>
      <c r="G30" s="19"/>
      <c r="H30" s="20"/>
      <c r="I30" s="19"/>
      <c r="J30" s="20"/>
      <c r="K30" s="19"/>
      <c r="L30" s="20"/>
      <c r="M30" s="8"/>
    </row>
    <row r="31" spans="2:21" ht="35.1" hidden="1" customHeight="1" thickBot="1">
      <c r="B31" s="185"/>
      <c r="C31" s="44">
        <f>E31-H31</f>
        <v>0</v>
      </c>
      <c r="D31" s="23" t="s">
        <v>78</v>
      </c>
      <c r="E31" s="31">
        <v>7645</v>
      </c>
      <c r="F31" s="25">
        <v>40400</v>
      </c>
      <c r="G31" s="26">
        <v>40431</v>
      </c>
      <c r="H31" s="30">
        <v>7645</v>
      </c>
      <c r="I31" s="26"/>
      <c r="J31" s="33"/>
      <c r="K31" s="26"/>
      <c r="L31" s="30"/>
      <c r="M31" s="12"/>
    </row>
    <row r="32" spans="2:21" ht="35.1" hidden="1" customHeight="1" thickBot="1">
      <c r="B32" s="184">
        <f>E32+E33</f>
        <v>7900</v>
      </c>
      <c r="C32" s="43"/>
      <c r="D32" s="16" t="s">
        <v>79</v>
      </c>
      <c r="E32" s="29"/>
      <c r="F32" s="18">
        <v>40415</v>
      </c>
      <c r="G32" s="19"/>
      <c r="H32" s="20"/>
      <c r="I32" s="19"/>
      <c r="J32" s="20"/>
      <c r="K32" s="19"/>
      <c r="L32" s="20"/>
      <c r="M32" s="8"/>
    </row>
    <row r="33" spans="2:13" ht="35.1" hidden="1" customHeight="1" thickBot="1">
      <c r="B33" s="185"/>
      <c r="C33" s="44">
        <f t="shared" ref="C33:C39" si="3">E33-H33</f>
        <v>0</v>
      </c>
      <c r="D33" s="23" t="s">
        <v>80</v>
      </c>
      <c r="E33" s="31">
        <v>7900</v>
      </c>
      <c r="F33" s="25">
        <v>40431</v>
      </c>
      <c r="G33" s="26">
        <v>40436</v>
      </c>
      <c r="H33" s="30">
        <v>7900</v>
      </c>
      <c r="I33" s="26"/>
      <c r="J33" s="33"/>
      <c r="K33" s="26"/>
      <c r="L33" s="30"/>
      <c r="M33" s="12"/>
    </row>
    <row r="34" spans="2:13" ht="35.1" hidden="1" customHeight="1" thickBot="1">
      <c r="B34" s="184">
        <f>E34+E35</f>
        <v>4621.42</v>
      </c>
      <c r="C34" s="43">
        <f t="shared" si="3"/>
        <v>0</v>
      </c>
      <c r="D34" s="16" t="s">
        <v>81</v>
      </c>
      <c r="E34" s="29">
        <v>1520.42</v>
      </c>
      <c r="F34" s="18">
        <v>40446</v>
      </c>
      <c r="G34" s="19">
        <v>40459</v>
      </c>
      <c r="H34" s="28">
        <v>1520.42</v>
      </c>
      <c r="I34" s="19"/>
      <c r="J34" s="20"/>
      <c r="K34" s="19"/>
      <c r="L34" s="20"/>
      <c r="M34" s="8"/>
    </row>
    <row r="35" spans="2:13" ht="35.1" hidden="1" customHeight="1" thickBot="1">
      <c r="B35" s="185"/>
      <c r="C35" s="44">
        <f t="shared" si="3"/>
        <v>0</v>
      </c>
      <c r="D35" s="23" t="s">
        <v>82</v>
      </c>
      <c r="E35" s="24">
        <v>3101</v>
      </c>
      <c r="F35" s="25">
        <v>40461</v>
      </c>
      <c r="G35" s="26">
        <v>40485</v>
      </c>
      <c r="H35" s="27">
        <v>3101</v>
      </c>
      <c r="I35" s="26"/>
      <c r="J35" s="33"/>
      <c r="K35" s="26"/>
      <c r="L35" s="30"/>
      <c r="M35" s="12"/>
    </row>
    <row r="36" spans="2:13" ht="35.1" hidden="1" customHeight="1" thickBot="1">
      <c r="B36" s="184">
        <f>E36+E37</f>
        <v>11006.48</v>
      </c>
      <c r="C36" s="43">
        <f t="shared" si="3"/>
        <v>0</v>
      </c>
      <c r="D36" s="16" t="s">
        <v>83</v>
      </c>
      <c r="E36" s="29">
        <v>7905.48</v>
      </c>
      <c r="F36" s="18">
        <v>40476</v>
      </c>
      <c r="G36" s="19">
        <v>40473</v>
      </c>
      <c r="H36" s="28">
        <v>7905.48</v>
      </c>
      <c r="I36" s="19"/>
      <c r="J36" s="20"/>
      <c r="K36" s="19"/>
      <c r="L36" s="20"/>
      <c r="M36" s="8"/>
    </row>
    <row r="37" spans="2:13" ht="35.1" hidden="1" customHeight="1" thickBot="1">
      <c r="B37" s="185"/>
      <c r="C37" s="44">
        <f t="shared" si="3"/>
        <v>0</v>
      </c>
      <c r="D37" s="23" t="s">
        <v>84</v>
      </c>
      <c r="E37" s="24">
        <v>3101</v>
      </c>
      <c r="F37" s="25">
        <v>40492</v>
      </c>
      <c r="G37" s="26">
        <v>40507</v>
      </c>
      <c r="H37" s="27">
        <v>3101</v>
      </c>
      <c r="I37" s="26"/>
      <c r="J37" s="33"/>
      <c r="K37" s="26"/>
      <c r="L37" s="30"/>
      <c r="M37" s="12"/>
    </row>
    <row r="38" spans="2:13" ht="35.1" hidden="1" customHeight="1" thickBot="1">
      <c r="B38" s="184">
        <f>E38+E39</f>
        <v>11005.48</v>
      </c>
      <c r="C38" s="43">
        <f t="shared" si="3"/>
        <v>0</v>
      </c>
      <c r="D38" s="16" t="s">
        <v>85</v>
      </c>
      <c r="E38" s="29">
        <v>7905.48</v>
      </c>
      <c r="F38" s="18">
        <v>40507</v>
      </c>
      <c r="G38" s="19">
        <v>40495</v>
      </c>
      <c r="H38" s="28">
        <v>7905.48</v>
      </c>
      <c r="I38" s="19"/>
      <c r="J38" s="20"/>
      <c r="K38" s="19"/>
      <c r="L38" s="20"/>
      <c r="M38" s="8"/>
    </row>
    <row r="39" spans="2:13" ht="35.1" hidden="1" customHeight="1" thickBot="1">
      <c r="B39" s="185"/>
      <c r="C39" s="44">
        <f t="shared" si="3"/>
        <v>0</v>
      </c>
      <c r="D39" s="23" t="s">
        <v>86</v>
      </c>
      <c r="E39" s="24">
        <v>3100</v>
      </c>
      <c r="F39" s="25">
        <v>40522</v>
      </c>
      <c r="G39" s="26">
        <v>40521</v>
      </c>
      <c r="H39" s="27">
        <v>3100</v>
      </c>
      <c r="I39" s="26"/>
      <c r="J39" s="33"/>
      <c r="K39" s="26"/>
      <c r="L39" s="30"/>
      <c r="M39" s="12"/>
    </row>
    <row r="40" spans="2:13" ht="35.1" hidden="1" customHeight="1" thickBot="1">
      <c r="B40" s="184">
        <f>E40+E41</f>
        <v>11005.48</v>
      </c>
      <c r="C40" s="43">
        <f>E40-H40</f>
        <v>0</v>
      </c>
      <c r="D40" s="16" t="s">
        <v>87</v>
      </c>
      <c r="E40" s="29">
        <v>7905.48</v>
      </c>
      <c r="F40" s="18">
        <v>40537</v>
      </c>
      <c r="G40" s="19">
        <v>40533</v>
      </c>
      <c r="H40" s="28">
        <v>7905.48</v>
      </c>
      <c r="I40" s="19"/>
      <c r="J40" s="20"/>
      <c r="K40" s="19"/>
      <c r="L40" s="20"/>
      <c r="M40" s="8"/>
    </row>
    <row r="41" spans="2:13" ht="35.1" hidden="1" customHeight="1" thickBot="1">
      <c r="B41" s="185"/>
      <c r="C41" s="44">
        <f>E41-H41</f>
        <v>0</v>
      </c>
      <c r="D41" s="23" t="s">
        <v>88</v>
      </c>
      <c r="E41" s="24">
        <v>3100</v>
      </c>
      <c r="F41" s="25">
        <v>40553</v>
      </c>
      <c r="G41" s="26">
        <v>40541</v>
      </c>
      <c r="H41" s="27">
        <v>3100</v>
      </c>
      <c r="I41" s="26"/>
      <c r="J41" s="33"/>
      <c r="K41" s="26"/>
      <c r="L41" s="30"/>
      <c r="M41" s="12"/>
    </row>
    <row r="42" spans="2:13" ht="35.1" hidden="1" customHeight="1" thickBot="1">
      <c r="B42" s="184">
        <f>E42+E43</f>
        <v>11006.48</v>
      </c>
      <c r="C42" s="43">
        <f>E42-H42</f>
        <v>0</v>
      </c>
      <c r="D42" s="16" t="s">
        <v>89</v>
      </c>
      <c r="E42" s="29">
        <v>7905.48</v>
      </c>
      <c r="F42" s="18">
        <v>40568</v>
      </c>
      <c r="G42" s="19">
        <v>40562</v>
      </c>
      <c r="H42" s="28">
        <v>7905.48</v>
      </c>
      <c r="I42" s="19"/>
      <c r="J42" s="20"/>
      <c r="K42" s="19"/>
      <c r="L42" s="20"/>
      <c r="M42" s="8"/>
    </row>
    <row r="43" spans="2:13" ht="35.1" hidden="1" customHeight="1" thickBot="1">
      <c r="B43" s="185"/>
      <c r="C43" s="44">
        <f>E43-H43-J43-L43</f>
        <v>0</v>
      </c>
      <c r="D43" s="23" t="s">
        <v>90</v>
      </c>
      <c r="E43" s="24">
        <v>3101</v>
      </c>
      <c r="F43" s="25">
        <v>40584</v>
      </c>
      <c r="G43" s="26">
        <v>40585</v>
      </c>
      <c r="H43" s="27">
        <v>3101</v>
      </c>
      <c r="I43" s="26"/>
      <c r="J43" s="33"/>
      <c r="K43" s="26"/>
      <c r="L43" s="30"/>
      <c r="M43" s="12"/>
    </row>
    <row r="44" spans="2:13" ht="35.1" hidden="1" customHeight="1" thickBot="1">
      <c r="B44" s="184">
        <f>E44+E45</f>
        <v>11005.5</v>
      </c>
      <c r="C44" s="43">
        <f>E44-H44</f>
        <v>0</v>
      </c>
      <c r="D44" s="16" t="s">
        <v>76</v>
      </c>
      <c r="E44" s="29">
        <v>7905.5</v>
      </c>
      <c r="F44" s="18">
        <v>40599</v>
      </c>
      <c r="G44" s="19">
        <v>40596</v>
      </c>
      <c r="H44" s="28">
        <v>7905.5</v>
      </c>
      <c r="I44" s="19"/>
      <c r="J44" s="20"/>
      <c r="K44" s="19"/>
      <c r="L44" s="20"/>
      <c r="M44" s="8"/>
    </row>
    <row r="45" spans="2:13" ht="35.1" hidden="1" customHeight="1" thickBot="1">
      <c r="B45" s="185"/>
      <c r="C45" s="44">
        <f>E45-H45-J45-L45</f>
        <v>0</v>
      </c>
      <c r="D45" s="23" t="s">
        <v>72</v>
      </c>
      <c r="E45" s="24">
        <v>3100</v>
      </c>
      <c r="F45" s="25">
        <v>40612</v>
      </c>
      <c r="G45" s="26">
        <v>40618</v>
      </c>
      <c r="H45" s="27">
        <v>3100</v>
      </c>
      <c r="I45" s="26"/>
      <c r="J45" s="33"/>
      <c r="K45" s="26"/>
      <c r="L45" s="30"/>
      <c r="M45" s="12"/>
    </row>
    <row r="46" spans="2:13" ht="35.1" hidden="1" customHeight="1" thickBot="1">
      <c r="B46" s="184">
        <f>E46+E47</f>
        <v>11006.48</v>
      </c>
      <c r="C46" s="43">
        <f>E46-H46</f>
        <v>0</v>
      </c>
      <c r="D46" s="16" t="s">
        <v>75</v>
      </c>
      <c r="E46" s="29">
        <v>7905.48</v>
      </c>
      <c r="F46" s="18">
        <v>40627</v>
      </c>
      <c r="G46" s="19">
        <v>40617</v>
      </c>
      <c r="H46" s="28">
        <v>7905.48</v>
      </c>
      <c r="I46" s="19"/>
      <c r="J46" s="20"/>
      <c r="K46" s="19"/>
      <c r="L46" s="20"/>
      <c r="M46" s="8"/>
    </row>
    <row r="47" spans="2:13" ht="35.1" hidden="1" customHeight="1" thickBot="1">
      <c r="B47" s="185"/>
      <c r="C47" s="44">
        <f>E47-H47-J47-L47</f>
        <v>0</v>
      </c>
      <c r="D47" s="23" t="s">
        <v>71</v>
      </c>
      <c r="E47" s="24">
        <v>3101</v>
      </c>
      <c r="F47" s="25">
        <v>40643</v>
      </c>
      <c r="G47" s="26">
        <v>40627</v>
      </c>
      <c r="H47" s="27">
        <v>3101</v>
      </c>
      <c r="I47" s="26"/>
      <c r="J47" s="33"/>
      <c r="K47" s="26"/>
      <c r="L47" s="30"/>
      <c r="M47" s="12"/>
    </row>
    <row r="48" spans="2:13" ht="35.1" hidden="1" customHeight="1" thickBot="1">
      <c r="B48" s="184">
        <f>E48+E49</f>
        <v>11005.48</v>
      </c>
      <c r="C48" s="43">
        <f>E48-H48</f>
        <v>0</v>
      </c>
      <c r="D48" s="16" t="s">
        <v>74</v>
      </c>
      <c r="E48" s="29">
        <v>7905.48</v>
      </c>
      <c r="F48" s="18">
        <v>40658</v>
      </c>
      <c r="G48" s="19">
        <v>40644</v>
      </c>
      <c r="H48" s="28">
        <v>7905.48</v>
      </c>
      <c r="I48" s="19"/>
      <c r="J48" s="20"/>
      <c r="K48" s="19"/>
      <c r="L48" s="20"/>
      <c r="M48" s="8"/>
    </row>
    <row r="49" spans="2:13" ht="35.1" hidden="1" customHeight="1" thickBot="1">
      <c r="B49" s="185"/>
      <c r="C49" s="44">
        <f>E49-H49-J49-L49</f>
        <v>0</v>
      </c>
      <c r="D49" s="23" t="s">
        <v>69</v>
      </c>
      <c r="E49" s="24">
        <v>3100</v>
      </c>
      <c r="F49" s="25">
        <v>40673</v>
      </c>
      <c r="G49" s="26">
        <v>40662</v>
      </c>
      <c r="H49" s="27">
        <v>3100</v>
      </c>
      <c r="I49" s="26"/>
      <c r="J49" s="33"/>
      <c r="K49" s="26"/>
      <c r="L49" s="30"/>
      <c r="M49" s="12"/>
    </row>
    <row r="50" spans="2:13" ht="35.1" hidden="1" customHeight="1" thickBot="1">
      <c r="B50" s="184">
        <f>E50+E51</f>
        <v>11005.48</v>
      </c>
      <c r="C50" s="43">
        <f>E50-H50</f>
        <v>0</v>
      </c>
      <c r="D50" s="16" t="s">
        <v>73</v>
      </c>
      <c r="E50" s="29">
        <v>7905.48</v>
      </c>
      <c r="F50" s="18">
        <v>40688</v>
      </c>
      <c r="G50" s="19">
        <v>40674</v>
      </c>
      <c r="H50" s="28">
        <v>7905.48</v>
      </c>
      <c r="I50" s="19"/>
      <c r="J50" s="20"/>
      <c r="K50" s="19"/>
      <c r="L50" s="20"/>
      <c r="M50" s="8"/>
    </row>
    <row r="51" spans="2:13" ht="35.1" hidden="1" customHeight="1" thickBot="1">
      <c r="B51" s="185"/>
      <c r="C51" s="44">
        <f>E51-H51-J51-L51</f>
        <v>0</v>
      </c>
      <c r="D51" s="23" t="s">
        <v>70</v>
      </c>
      <c r="E51" s="24">
        <v>3100</v>
      </c>
      <c r="F51" s="25">
        <v>40704</v>
      </c>
      <c r="G51" s="26">
        <v>40697</v>
      </c>
      <c r="H51" s="27">
        <v>3100</v>
      </c>
      <c r="I51" s="26"/>
      <c r="J51" s="33"/>
      <c r="K51" s="26"/>
      <c r="L51" s="30"/>
      <c r="M51" s="12"/>
    </row>
    <row r="52" spans="2:13" ht="35.1" hidden="1" customHeight="1" thickBot="1">
      <c r="B52" s="184">
        <f>E52+E53</f>
        <v>11005.48</v>
      </c>
      <c r="C52" s="43">
        <f>E52-H52</f>
        <v>0</v>
      </c>
      <c r="D52" s="16" t="s">
        <v>91</v>
      </c>
      <c r="E52" s="29">
        <v>7905.48</v>
      </c>
      <c r="F52" s="18">
        <v>40719</v>
      </c>
      <c r="G52" s="19">
        <v>40703</v>
      </c>
      <c r="H52" s="28">
        <v>7905.48</v>
      </c>
      <c r="I52" s="19"/>
      <c r="J52" s="20"/>
      <c r="K52" s="19"/>
      <c r="L52" s="20"/>
      <c r="M52" s="8"/>
    </row>
    <row r="53" spans="2:13" ht="35.1" hidden="1" customHeight="1" thickBot="1">
      <c r="B53" s="185"/>
      <c r="C53" s="44">
        <f>E53-H53-J53-L53</f>
        <v>0</v>
      </c>
      <c r="D53" s="23" t="s">
        <v>92</v>
      </c>
      <c r="E53" s="24">
        <v>3100</v>
      </c>
      <c r="F53" s="25">
        <v>40734</v>
      </c>
      <c r="G53" s="26">
        <v>40745</v>
      </c>
      <c r="H53" s="27">
        <v>3100</v>
      </c>
      <c r="I53" s="26"/>
      <c r="J53" s="33"/>
      <c r="K53" s="26"/>
      <c r="L53" s="30"/>
      <c r="M53" s="12"/>
    </row>
    <row r="54" spans="2:13" ht="35.1" hidden="1" customHeight="1" thickBot="1">
      <c r="B54" s="184">
        <f>E54+E55</f>
        <v>11005.48</v>
      </c>
      <c r="C54" s="43">
        <f>E54-H54</f>
        <v>0</v>
      </c>
      <c r="D54" s="16" t="s">
        <v>93</v>
      </c>
      <c r="E54" s="29">
        <v>7905.48</v>
      </c>
      <c r="F54" s="18">
        <v>40749</v>
      </c>
      <c r="G54" s="19">
        <v>40735</v>
      </c>
      <c r="H54" s="28">
        <v>7905.48</v>
      </c>
      <c r="I54" s="19"/>
      <c r="J54" s="20"/>
      <c r="K54" s="19"/>
      <c r="L54" s="20"/>
      <c r="M54" s="8"/>
    </row>
    <row r="55" spans="2:13" ht="35.1" hidden="1" customHeight="1" thickBot="1">
      <c r="B55" s="185"/>
      <c r="C55" s="44">
        <f>E55-H55-J55-L55</f>
        <v>0</v>
      </c>
      <c r="D55" s="23" t="s">
        <v>94</v>
      </c>
      <c r="E55" s="24">
        <v>3100</v>
      </c>
      <c r="F55" s="25">
        <v>40765</v>
      </c>
      <c r="G55" s="26">
        <v>40751</v>
      </c>
      <c r="H55" s="27">
        <v>3100</v>
      </c>
      <c r="I55" s="26"/>
      <c r="J55" s="33"/>
      <c r="K55" s="26"/>
      <c r="L55" s="30"/>
      <c r="M55" s="12"/>
    </row>
    <row r="56" spans="2:13" ht="35.1" hidden="1" customHeight="1" thickBot="1">
      <c r="B56" s="184">
        <f>E56+E57</f>
        <v>11006</v>
      </c>
      <c r="C56" s="43">
        <f>E56-H56-J56</f>
        <v>0</v>
      </c>
      <c r="D56" s="16" t="s">
        <v>95</v>
      </c>
      <c r="E56" s="29">
        <v>7905</v>
      </c>
      <c r="F56" s="18">
        <v>40780</v>
      </c>
      <c r="G56" s="19" t="s">
        <v>99</v>
      </c>
      <c r="H56" s="28">
        <v>50</v>
      </c>
      <c r="I56" s="19" t="s">
        <v>102</v>
      </c>
      <c r="J56" s="20">
        <v>7855</v>
      </c>
      <c r="K56" s="19"/>
      <c r="L56" s="20"/>
      <c r="M56" s="8"/>
    </row>
    <row r="57" spans="2:13" ht="35.1" hidden="1" customHeight="1" thickBot="1">
      <c r="B57" s="185"/>
      <c r="C57" s="44">
        <f>E57-H57-J57-L57</f>
        <v>0</v>
      </c>
      <c r="D57" s="23" t="s">
        <v>96</v>
      </c>
      <c r="E57" s="24">
        <v>3101</v>
      </c>
      <c r="F57" s="25">
        <v>40796</v>
      </c>
      <c r="G57" s="26">
        <v>40777</v>
      </c>
      <c r="H57" s="27">
        <v>3101</v>
      </c>
      <c r="I57" s="26"/>
      <c r="J57" s="33"/>
      <c r="K57" s="26"/>
      <c r="L57" s="30"/>
      <c r="M57" s="12"/>
    </row>
    <row r="58" spans="2:13" ht="35.1" hidden="1" customHeight="1" thickBot="1">
      <c r="B58" s="184">
        <f>E58+E59</f>
        <v>11005</v>
      </c>
      <c r="C58" s="43">
        <f>E58-H58</f>
        <v>7855</v>
      </c>
      <c r="D58" s="16" t="s">
        <v>97</v>
      </c>
      <c r="E58" s="29">
        <v>7905</v>
      </c>
      <c r="F58" s="18">
        <v>40811</v>
      </c>
      <c r="G58" s="19">
        <v>40794</v>
      </c>
      <c r="H58" s="28">
        <v>50</v>
      </c>
      <c r="I58" s="19" t="s">
        <v>102</v>
      </c>
      <c r="J58" s="20">
        <v>7855</v>
      </c>
      <c r="K58" s="19"/>
      <c r="L58" s="20"/>
      <c r="M58" s="8"/>
    </row>
    <row r="59" spans="2:13" ht="35.1" hidden="1" customHeight="1" thickBot="1">
      <c r="B59" s="185"/>
      <c r="C59" s="44">
        <f>E59-H59-J59-L59</f>
        <v>0</v>
      </c>
      <c r="D59" s="23" t="s">
        <v>98</v>
      </c>
      <c r="E59" s="24">
        <v>3100</v>
      </c>
      <c r="F59" s="25">
        <v>40826</v>
      </c>
      <c r="G59" s="26">
        <v>40807</v>
      </c>
      <c r="H59" s="27">
        <v>3100</v>
      </c>
      <c r="I59" s="26"/>
      <c r="J59" s="33"/>
      <c r="K59" s="26"/>
      <c r="L59" s="30"/>
      <c r="M59" s="12"/>
    </row>
    <row r="60" spans="2:13" ht="35.1" hidden="1" customHeight="1" thickBot="1">
      <c r="B60" s="184">
        <f>E60+E61</f>
        <v>3150</v>
      </c>
      <c r="C60" s="43">
        <f>E60-H60</f>
        <v>0</v>
      </c>
      <c r="D60" s="16" t="s">
        <v>100</v>
      </c>
      <c r="E60" s="29">
        <v>50</v>
      </c>
      <c r="F60" s="18">
        <v>40841</v>
      </c>
      <c r="G60" s="19">
        <v>40826</v>
      </c>
      <c r="H60" s="28">
        <v>50</v>
      </c>
      <c r="I60" s="19"/>
      <c r="J60" s="20"/>
      <c r="K60" s="19"/>
      <c r="L60" s="20"/>
      <c r="M60" s="8"/>
    </row>
    <row r="61" spans="2:13" ht="35.1" hidden="1" customHeight="1" thickBot="1">
      <c r="B61" s="185"/>
      <c r="C61" s="44">
        <f>E61-H61-J61-L61</f>
        <v>-1</v>
      </c>
      <c r="D61" s="23" t="s">
        <v>101</v>
      </c>
      <c r="E61" s="24">
        <v>3100</v>
      </c>
      <c r="F61" s="25">
        <v>40857</v>
      </c>
      <c r="G61" s="26">
        <v>40844</v>
      </c>
      <c r="H61" s="27">
        <v>3101</v>
      </c>
      <c r="I61" s="26"/>
      <c r="J61" s="33"/>
      <c r="K61" s="26"/>
      <c r="L61" s="30"/>
      <c r="M61" s="12"/>
    </row>
    <row r="62" spans="2:13" ht="35.1" hidden="1" customHeight="1" thickBot="1">
      <c r="B62" s="184">
        <f>E62+E63</f>
        <v>3150</v>
      </c>
      <c r="C62" s="43">
        <f>E62-H62</f>
        <v>0</v>
      </c>
      <c r="D62" s="16" t="s">
        <v>103</v>
      </c>
      <c r="E62" s="29">
        <v>50</v>
      </c>
      <c r="F62" s="18">
        <v>40857</v>
      </c>
      <c r="G62" s="19">
        <v>40857</v>
      </c>
      <c r="H62" s="28">
        <v>50</v>
      </c>
      <c r="I62" s="19"/>
      <c r="J62" s="20"/>
      <c r="K62" s="19"/>
      <c r="L62" s="20"/>
      <c r="M62" s="8"/>
    </row>
    <row r="63" spans="2:13" ht="35.1" hidden="1" customHeight="1" thickBot="1">
      <c r="B63" s="185"/>
      <c r="C63" s="44">
        <f>E63-H63-J63-L63</f>
        <v>0</v>
      </c>
      <c r="D63" s="23" t="s">
        <v>101</v>
      </c>
      <c r="E63" s="24">
        <v>3100</v>
      </c>
      <c r="F63" s="25">
        <v>40872</v>
      </c>
      <c r="G63" s="26">
        <v>40875</v>
      </c>
      <c r="H63" s="27">
        <v>3100</v>
      </c>
      <c r="I63" s="26"/>
      <c r="J63" s="33"/>
      <c r="K63" s="26"/>
      <c r="L63" s="30"/>
      <c r="M63" s="12"/>
    </row>
    <row r="64" spans="2:13" ht="35.1" hidden="1" customHeight="1" thickBot="1">
      <c r="B64" s="184">
        <f>E64+E65</f>
        <v>3150</v>
      </c>
      <c r="C64" s="43">
        <f>E64-H64</f>
        <v>0</v>
      </c>
      <c r="D64" s="16" t="s">
        <v>105</v>
      </c>
      <c r="E64" s="29">
        <v>50</v>
      </c>
      <c r="F64" s="18"/>
      <c r="G64" s="19"/>
      <c r="H64" s="28">
        <v>50</v>
      </c>
      <c r="I64" s="19"/>
      <c r="J64" s="20"/>
      <c r="K64" s="19"/>
      <c r="L64" s="20"/>
      <c r="M64" s="8"/>
    </row>
    <row r="65" spans="2:13" ht="35.1" hidden="1" customHeight="1" thickBot="1">
      <c r="B65" s="185"/>
      <c r="C65" s="44">
        <f>E65-H65-J65-L65</f>
        <v>0</v>
      </c>
      <c r="D65" s="23" t="s">
        <v>106</v>
      </c>
      <c r="E65" s="24">
        <v>3100</v>
      </c>
      <c r="F65" s="25"/>
      <c r="G65" s="26">
        <v>40907</v>
      </c>
      <c r="H65" s="27">
        <v>3100</v>
      </c>
      <c r="I65" s="26"/>
      <c r="J65" s="33"/>
      <c r="K65" s="26"/>
      <c r="L65" s="30"/>
      <c r="M65" s="12"/>
    </row>
    <row r="66" spans="2:13" ht="35.1" hidden="1" customHeight="1" thickBot="1">
      <c r="B66" s="184">
        <f>E66+E67</f>
        <v>16000</v>
      </c>
      <c r="C66" s="43">
        <f>E66-H66</f>
        <v>0</v>
      </c>
      <c r="D66" s="16" t="s">
        <v>93</v>
      </c>
      <c r="E66" s="29">
        <v>10880.67</v>
      </c>
      <c r="F66" s="18">
        <v>41465</v>
      </c>
      <c r="G66" s="19">
        <v>41463</v>
      </c>
      <c r="H66" s="28">
        <v>10880.67</v>
      </c>
      <c r="I66" s="19"/>
      <c r="J66" s="20"/>
      <c r="K66" s="19"/>
      <c r="L66" s="20"/>
      <c r="M66" s="8"/>
    </row>
    <row r="67" spans="2:13" ht="35.1" hidden="1" customHeight="1" thickBot="1">
      <c r="B67" s="185"/>
      <c r="C67" s="44">
        <f>E67-H67-J67-L67</f>
        <v>0</v>
      </c>
      <c r="D67" s="23" t="s">
        <v>94</v>
      </c>
      <c r="E67" s="24">
        <f>H67</f>
        <v>5119.33</v>
      </c>
      <c r="F67" s="25">
        <v>41480</v>
      </c>
      <c r="G67" s="26">
        <v>41501</v>
      </c>
      <c r="H67" s="30">
        <v>5119.33</v>
      </c>
      <c r="I67" s="26"/>
      <c r="J67" s="33"/>
      <c r="K67" s="26"/>
      <c r="L67" s="30"/>
      <c r="M67" s="12"/>
    </row>
    <row r="68" spans="2:13" ht="35.1" hidden="1" customHeight="1" thickBot="1">
      <c r="B68" s="184">
        <f>E68+E69</f>
        <v>16000</v>
      </c>
      <c r="C68" s="43">
        <f>E68-H68</f>
        <v>0</v>
      </c>
      <c r="D68" s="34" t="s">
        <v>95</v>
      </c>
      <c r="E68" s="29">
        <v>9970</v>
      </c>
      <c r="F68" s="18">
        <v>41496</v>
      </c>
      <c r="G68" s="19">
        <v>41508</v>
      </c>
      <c r="H68" s="28">
        <v>9970</v>
      </c>
      <c r="I68" s="19"/>
      <c r="J68" s="20"/>
      <c r="K68" s="19"/>
      <c r="L68" s="20"/>
      <c r="M68" s="8"/>
    </row>
    <row r="69" spans="2:13" ht="35.1" hidden="1" customHeight="1" thickBot="1">
      <c r="B69" s="185"/>
      <c r="C69" s="44">
        <f>E69-H69-J69-L69</f>
        <v>0</v>
      </c>
      <c r="D69" s="23" t="s">
        <v>96</v>
      </c>
      <c r="E69" s="24">
        <v>6030</v>
      </c>
      <c r="F69" s="25">
        <v>41511</v>
      </c>
      <c r="G69" s="26">
        <v>41513</v>
      </c>
      <c r="H69" s="27">
        <v>6030</v>
      </c>
      <c r="I69" s="26"/>
      <c r="J69" s="33"/>
      <c r="K69" s="26"/>
      <c r="L69" s="30"/>
      <c r="M69" s="12"/>
    </row>
    <row r="70" spans="2:13" ht="35.1" hidden="1" customHeight="1" thickBot="1">
      <c r="B70" s="184">
        <f>E70+E71</f>
        <v>16000</v>
      </c>
      <c r="C70" s="43">
        <f>E70-H70</f>
        <v>0</v>
      </c>
      <c r="D70" s="34" t="s">
        <v>97</v>
      </c>
      <c r="E70" s="29">
        <v>9969</v>
      </c>
      <c r="F70" s="18">
        <v>41527</v>
      </c>
      <c r="G70" s="19">
        <v>41529</v>
      </c>
      <c r="H70" s="28">
        <v>9969</v>
      </c>
      <c r="I70" s="19"/>
      <c r="J70" s="20"/>
      <c r="K70" s="19"/>
      <c r="L70" s="20"/>
      <c r="M70" s="8"/>
    </row>
    <row r="71" spans="2:13" ht="35.1" hidden="1" customHeight="1" thickBot="1">
      <c r="B71" s="185"/>
      <c r="C71" s="44">
        <f>E71-H71-J71-L71</f>
        <v>0</v>
      </c>
      <c r="D71" s="23" t="s">
        <v>98</v>
      </c>
      <c r="E71" s="24">
        <v>6031</v>
      </c>
      <c r="F71" s="25">
        <v>41542</v>
      </c>
      <c r="G71" s="26">
        <v>41548</v>
      </c>
      <c r="H71" s="27">
        <v>6031</v>
      </c>
      <c r="I71" s="26"/>
      <c r="J71" s="33"/>
      <c r="K71" s="26"/>
      <c r="L71" s="30"/>
      <c r="M71" s="12"/>
    </row>
    <row r="72" spans="2:13" ht="35.1" hidden="1" customHeight="1" thickBot="1">
      <c r="B72" s="184">
        <f>E72+E73</f>
        <v>32001</v>
      </c>
      <c r="C72" s="43">
        <f>E72-H72</f>
        <v>0</v>
      </c>
      <c r="D72" s="34" t="s">
        <v>100</v>
      </c>
      <c r="E72" s="29">
        <f>H72</f>
        <v>9970</v>
      </c>
      <c r="F72" s="18">
        <v>41557</v>
      </c>
      <c r="G72" s="19">
        <v>41557</v>
      </c>
      <c r="H72" s="28">
        <v>9970</v>
      </c>
      <c r="I72" s="19"/>
      <c r="J72" s="20"/>
      <c r="K72" s="19"/>
      <c r="L72" s="20"/>
      <c r="M72" s="8"/>
    </row>
    <row r="73" spans="2:13" ht="35.1" hidden="1" customHeight="1" thickBot="1">
      <c r="B73" s="185"/>
      <c r="C73" s="44">
        <f>E73-H73-J73-L73</f>
        <v>0</v>
      </c>
      <c r="D73" s="23" t="s">
        <v>101</v>
      </c>
      <c r="E73" s="24">
        <f>H73+J73</f>
        <v>22031</v>
      </c>
      <c r="F73" s="25">
        <v>41572</v>
      </c>
      <c r="G73" s="26">
        <v>41572</v>
      </c>
      <c r="H73" s="27">
        <v>6031</v>
      </c>
      <c r="I73" s="26">
        <v>41586</v>
      </c>
      <c r="J73" s="33">
        <v>16000</v>
      </c>
      <c r="K73" s="26"/>
      <c r="L73" s="30"/>
      <c r="M73" s="12"/>
    </row>
    <row r="74" spans="2:13" ht="35.1" hidden="1" customHeight="1" thickBot="1">
      <c r="B74" s="184">
        <f>E74+E75</f>
        <v>16918.57</v>
      </c>
      <c r="C74" s="43">
        <f>E74-H74</f>
        <v>0</v>
      </c>
      <c r="D74" s="34" t="s">
        <v>103</v>
      </c>
      <c r="E74" s="29">
        <f>H74</f>
        <v>5288.57</v>
      </c>
      <c r="F74" s="18">
        <v>41588</v>
      </c>
      <c r="G74" s="19">
        <v>41600</v>
      </c>
      <c r="H74" s="28">
        <v>5288.57</v>
      </c>
      <c r="I74" s="19"/>
      <c r="J74" s="20"/>
      <c r="K74" s="19"/>
      <c r="L74" s="20"/>
      <c r="M74" s="8"/>
    </row>
    <row r="75" spans="2:13" ht="35.1" hidden="1" customHeight="1" thickBot="1">
      <c r="B75" s="185"/>
      <c r="C75" s="44">
        <f>E75-H75-J75-L75</f>
        <v>0</v>
      </c>
      <c r="D75" s="23" t="s">
        <v>104</v>
      </c>
      <c r="E75" s="24">
        <f>H75+J75</f>
        <v>11630</v>
      </c>
      <c r="F75" s="25">
        <v>41603</v>
      </c>
      <c r="G75" s="26">
        <v>41610</v>
      </c>
      <c r="H75" s="27">
        <v>6030</v>
      </c>
      <c r="I75" s="26">
        <v>41610</v>
      </c>
      <c r="J75" s="33">
        <v>5600</v>
      </c>
      <c r="K75" s="26"/>
      <c r="L75" s="30"/>
      <c r="M75" s="12"/>
    </row>
    <row r="76" spans="2:13" ht="35.1" hidden="1" customHeight="1" thickBot="1">
      <c r="B76" s="184">
        <f>E76+E77</f>
        <v>6030</v>
      </c>
      <c r="C76" s="43">
        <f>E76-H76</f>
        <v>0</v>
      </c>
      <c r="D76" s="34" t="s">
        <v>105</v>
      </c>
      <c r="E76" s="58"/>
      <c r="F76" s="18">
        <v>41618</v>
      </c>
      <c r="G76" s="13">
        <v>41618</v>
      </c>
      <c r="H76" s="59"/>
      <c r="I76" s="13"/>
      <c r="J76" s="14"/>
      <c r="K76" s="13"/>
      <c r="L76" s="14"/>
      <c r="M76" s="8"/>
    </row>
    <row r="77" spans="2:13" ht="35.1" hidden="1" customHeight="1" thickBot="1">
      <c r="B77" s="185"/>
      <c r="C77" s="44">
        <f>E77-H77-J77-L77</f>
        <v>0</v>
      </c>
      <c r="D77" s="23" t="s">
        <v>106</v>
      </c>
      <c r="E77" s="24">
        <v>6030</v>
      </c>
      <c r="F77" s="25">
        <v>41633</v>
      </c>
      <c r="G77" s="26">
        <v>41628</v>
      </c>
      <c r="H77" s="27">
        <v>6030</v>
      </c>
      <c r="I77" s="26"/>
      <c r="J77" s="33"/>
      <c r="K77" s="26"/>
      <c r="L77" s="30"/>
      <c r="M77" s="12"/>
    </row>
    <row r="78" spans="2:13" ht="35.1" hidden="1" customHeight="1" thickBot="1">
      <c r="B78" s="184">
        <f>E78+E79</f>
        <v>11031</v>
      </c>
      <c r="C78" s="57">
        <f>E78-H78</f>
        <v>0</v>
      </c>
      <c r="D78" s="34" t="s">
        <v>107</v>
      </c>
      <c r="E78" s="70">
        <v>5000</v>
      </c>
      <c r="F78" s="36">
        <v>41649</v>
      </c>
      <c r="G78" s="13">
        <v>41635</v>
      </c>
      <c r="H78" s="14">
        <v>5000</v>
      </c>
      <c r="I78" s="13">
        <v>41649</v>
      </c>
      <c r="J78" s="14"/>
      <c r="K78" s="13"/>
      <c r="L78" s="14"/>
      <c r="M78" s="8"/>
    </row>
    <row r="79" spans="2:13" ht="35.1" hidden="1" customHeight="1" thickBot="1">
      <c r="B79" s="185"/>
      <c r="C79" s="44">
        <f>E79-H79-J79-L79</f>
        <v>0</v>
      </c>
      <c r="D79" s="23" t="s">
        <v>108</v>
      </c>
      <c r="E79" s="24">
        <v>6031</v>
      </c>
      <c r="F79" s="25">
        <v>41664</v>
      </c>
      <c r="G79" s="26">
        <v>41668</v>
      </c>
      <c r="H79" s="27">
        <v>6031</v>
      </c>
      <c r="I79" s="26"/>
      <c r="J79" s="33"/>
      <c r="K79" s="26"/>
      <c r="L79" s="30"/>
      <c r="M79" s="12"/>
    </row>
    <row r="80" spans="2:13" ht="35.1" hidden="1" customHeight="1" thickBot="1">
      <c r="B80" s="184">
        <f>E80+E81</f>
        <v>16000</v>
      </c>
      <c r="C80" s="43">
        <f>E80-H80</f>
        <v>0</v>
      </c>
      <c r="D80" s="34" t="s">
        <v>76</v>
      </c>
      <c r="E80" s="29">
        <f>H80</f>
        <v>9969</v>
      </c>
      <c r="F80" s="18">
        <v>41680</v>
      </c>
      <c r="G80" s="19">
        <v>41681</v>
      </c>
      <c r="H80" s="20">
        <v>9969</v>
      </c>
      <c r="I80" s="19"/>
      <c r="J80" s="20"/>
      <c r="K80" s="19"/>
      <c r="L80" s="20"/>
      <c r="M80" s="8"/>
    </row>
    <row r="81" spans="2:13" ht="35.1" hidden="1" customHeight="1" thickBot="1">
      <c r="B81" s="185"/>
      <c r="C81" s="44">
        <f>E81-H81-J81-L81</f>
        <v>0</v>
      </c>
      <c r="D81" s="23" t="s">
        <v>72</v>
      </c>
      <c r="E81" s="24">
        <f>H81+J81</f>
        <v>6031</v>
      </c>
      <c r="F81" s="25">
        <v>41695</v>
      </c>
      <c r="G81" s="26">
        <v>41730</v>
      </c>
      <c r="H81" s="27">
        <v>5000</v>
      </c>
      <c r="I81" s="26">
        <v>41736</v>
      </c>
      <c r="J81" s="33">
        <v>1031</v>
      </c>
      <c r="K81" s="26"/>
      <c r="L81" s="30"/>
      <c r="M81" s="12"/>
    </row>
    <row r="82" spans="2:13" ht="35.1" hidden="1" customHeight="1" thickBot="1">
      <c r="B82" s="184">
        <f>E82+E83</f>
        <v>15999</v>
      </c>
      <c r="C82" s="43">
        <f>E82-H82</f>
        <v>0</v>
      </c>
      <c r="D82" s="34" t="s">
        <v>75</v>
      </c>
      <c r="E82" s="29">
        <f>H82</f>
        <v>9969</v>
      </c>
      <c r="F82" s="18">
        <v>41708</v>
      </c>
      <c r="G82" s="19">
        <v>41717</v>
      </c>
      <c r="H82" s="20">
        <v>9969</v>
      </c>
      <c r="I82" s="19"/>
      <c r="J82" s="20"/>
      <c r="K82" s="19"/>
      <c r="L82" s="20"/>
      <c r="M82" s="8"/>
    </row>
    <row r="83" spans="2:13" ht="35.1" hidden="1" customHeight="1" thickBot="1">
      <c r="B83" s="185"/>
      <c r="C83" s="44">
        <f>E83-H83-J83-L83</f>
        <v>0</v>
      </c>
      <c r="D83" s="23" t="s">
        <v>71</v>
      </c>
      <c r="E83" s="24">
        <f>H83+J83</f>
        <v>6030</v>
      </c>
      <c r="F83" s="25">
        <v>41723</v>
      </c>
      <c r="G83" s="26">
        <v>41740</v>
      </c>
      <c r="H83" s="27">
        <v>6030</v>
      </c>
      <c r="I83" s="26"/>
      <c r="J83" s="33"/>
      <c r="K83" s="26"/>
      <c r="L83" s="30"/>
      <c r="M83" s="12"/>
    </row>
    <row r="84" spans="2:13" ht="35.1" hidden="1" customHeight="1" thickBot="1">
      <c r="B84" s="184">
        <f>E84+E85</f>
        <v>16000</v>
      </c>
      <c r="C84" s="43">
        <f>E84-H84</f>
        <v>0</v>
      </c>
      <c r="D84" s="34" t="s">
        <v>74</v>
      </c>
      <c r="E84" s="29">
        <f t="shared" ref="E84:E99" si="4">H84</f>
        <v>9969</v>
      </c>
      <c r="F84" s="18">
        <v>41739</v>
      </c>
      <c r="G84" s="19">
        <v>41743</v>
      </c>
      <c r="H84" s="20">
        <v>9969</v>
      </c>
      <c r="I84" s="19"/>
      <c r="J84" s="20"/>
      <c r="K84" s="19"/>
      <c r="L84" s="20"/>
      <c r="M84" s="8"/>
    </row>
    <row r="85" spans="2:13" ht="35.1" hidden="1" customHeight="1" thickBot="1">
      <c r="B85" s="185"/>
      <c r="C85" s="44">
        <f>E85-H85-J85-L85</f>
        <v>0</v>
      </c>
      <c r="D85" s="23" t="s">
        <v>69</v>
      </c>
      <c r="E85" s="24">
        <f t="shared" si="4"/>
        <v>6031</v>
      </c>
      <c r="F85" s="25">
        <v>41754</v>
      </c>
      <c r="G85" s="26">
        <v>41754</v>
      </c>
      <c r="H85" s="27">
        <v>6031</v>
      </c>
      <c r="I85" s="26"/>
      <c r="J85" s="33"/>
      <c r="K85" s="26"/>
      <c r="L85" s="30"/>
      <c r="M85" s="12"/>
    </row>
    <row r="86" spans="2:13" ht="35.1" hidden="1" customHeight="1" thickBot="1">
      <c r="B86" s="184">
        <f>E86+E87</f>
        <v>16000</v>
      </c>
      <c r="C86" s="43">
        <f>E86-H86</f>
        <v>0</v>
      </c>
      <c r="D86" s="34" t="s">
        <v>73</v>
      </c>
      <c r="E86" s="29">
        <f t="shared" si="4"/>
        <v>9970</v>
      </c>
      <c r="F86" s="18">
        <v>41769</v>
      </c>
      <c r="G86" s="19">
        <v>41767</v>
      </c>
      <c r="H86" s="20">
        <v>9970</v>
      </c>
      <c r="I86" s="19"/>
      <c r="J86" s="20"/>
      <c r="K86" s="19"/>
      <c r="L86" s="20"/>
      <c r="M86" s="8"/>
    </row>
    <row r="87" spans="2:13" ht="35.1" hidden="1" customHeight="1" thickBot="1">
      <c r="B87" s="185"/>
      <c r="C87" s="44">
        <f>E87-H87-J87-L87</f>
        <v>0</v>
      </c>
      <c r="D87" s="23" t="s">
        <v>70</v>
      </c>
      <c r="E87" s="24">
        <f t="shared" si="4"/>
        <v>6030</v>
      </c>
      <c r="F87" s="25">
        <v>41784</v>
      </c>
      <c r="G87" s="26">
        <v>41785</v>
      </c>
      <c r="H87" s="27">
        <v>6030</v>
      </c>
      <c r="I87" s="26"/>
      <c r="J87" s="33"/>
      <c r="K87" s="26"/>
      <c r="L87" s="30"/>
      <c r="M87" s="12"/>
    </row>
    <row r="88" spans="2:13" ht="35.1" hidden="1" customHeight="1" thickBot="1">
      <c r="B88" s="184">
        <f>E88+E89</f>
        <v>16000</v>
      </c>
      <c r="C88" s="43">
        <f>E88-H88</f>
        <v>0</v>
      </c>
      <c r="D88" s="34" t="s">
        <v>91</v>
      </c>
      <c r="E88" s="29">
        <f t="shared" si="4"/>
        <v>9969</v>
      </c>
      <c r="F88" s="18">
        <v>41800</v>
      </c>
      <c r="G88" s="19">
        <v>41796</v>
      </c>
      <c r="H88" s="20">
        <v>9969</v>
      </c>
      <c r="I88" s="19"/>
      <c r="J88" s="20"/>
      <c r="K88" s="19"/>
      <c r="L88" s="20"/>
      <c r="M88" s="8"/>
    </row>
    <row r="89" spans="2:13" ht="35.1" hidden="1" customHeight="1" thickBot="1">
      <c r="B89" s="185"/>
      <c r="C89" s="44">
        <f>E89-H89-J89-L89</f>
        <v>0</v>
      </c>
      <c r="D89" s="23" t="s">
        <v>92</v>
      </c>
      <c r="E89" s="24">
        <f t="shared" si="4"/>
        <v>6031</v>
      </c>
      <c r="F89" s="25">
        <v>41815</v>
      </c>
      <c r="G89" s="26">
        <v>41814</v>
      </c>
      <c r="H89" s="27">
        <v>6031</v>
      </c>
      <c r="I89" s="26"/>
      <c r="J89" s="33"/>
      <c r="K89" s="26"/>
      <c r="L89" s="30"/>
      <c r="M89" s="12"/>
    </row>
    <row r="90" spans="2:13" ht="35.1" hidden="1" customHeight="1" thickBot="1">
      <c r="B90" s="184">
        <f>E90+E91</f>
        <v>16000</v>
      </c>
      <c r="C90" s="43">
        <f>E90-H90</f>
        <v>0</v>
      </c>
      <c r="D90" s="34" t="s">
        <v>93</v>
      </c>
      <c r="E90" s="29">
        <f t="shared" si="4"/>
        <v>9970</v>
      </c>
      <c r="F90" s="18">
        <v>41830</v>
      </c>
      <c r="G90" s="19">
        <v>41829</v>
      </c>
      <c r="H90" s="20">
        <v>9970</v>
      </c>
      <c r="I90" s="19"/>
      <c r="J90" s="20"/>
      <c r="K90" s="19"/>
      <c r="L90" s="20"/>
      <c r="M90" s="8"/>
    </row>
    <row r="91" spans="2:13" ht="35.1" hidden="1" customHeight="1" thickBot="1">
      <c r="B91" s="185"/>
      <c r="C91" s="44">
        <f>E91-H91-J91-L91</f>
        <v>0</v>
      </c>
      <c r="D91" s="23" t="s">
        <v>94</v>
      </c>
      <c r="E91" s="24">
        <f t="shared" si="4"/>
        <v>6030</v>
      </c>
      <c r="F91" s="25">
        <v>41845</v>
      </c>
      <c r="G91" s="26">
        <v>41844</v>
      </c>
      <c r="H91" s="27">
        <v>6030</v>
      </c>
      <c r="I91" s="26"/>
      <c r="J91" s="33"/>
      <c r="K91" s="26"/>
      <c r="L91" s="30"/>
      <c r="M91" s="12"/>
    </row>
    <row r="92" spans="2:13" ht="35.1" hidden="1" customHeight="1" thickBot="1">
      <c r="B92" s="184">
        <f>E92+E93</f>
        <v>16000</v>
      </c>
      <c r="C92" s="43">
        <f>E92-H92</f>
        <v>0</v>
      </c>
      <c r="D92" s="34" t="s">
        <v>95</v>
      </c>
      <c r="E92" s="29">
        <f t="shared" si="4"/>
        <v>9969</v>
      </c>
      <c r="F92" s="18">
        <v>41861</v>
      </c>
      <c r="G92" s="19">
        <v>41859</v>
      </c>
      <c r="H92" s="20">
        <v>9969</v>
      </c>
      <c r="I92" s="19"/>
      <c r="J92" s="20"/>
      <c r="K92" s="19"/>
      <c r="L92" s="20"/>
      <c r="M92" s="8"/>
    </row>
    <row r="93" spans="2:13" ht="35.1" hidden="1" customHeight="1" thickBot="1">
      <c r="B93" s="185"/>
      <c r="C93" s="44">
        <f>E93-H93-J93-L93</f>
        <v>0</v>
      </c>
      <c r="D93" s="23" t="s">
        <v>96</v>
      </c>
      <c r="E93" s="24">
        <f t="shared" si="4"/>
        <v>6031</v>
      </c>
      <c r="F93" s="25">
        <v>41876</v>
      </c>
      <c r="G93" s="26">
        <v>41876</v>
      </c>
      <c r="H93" s="27">
        <v>6031</v>
      </c>
      <c r="I93" s="26"/>
      <c r="J93" s="33"/>
      <c r="K93" s="26"/>
      <c r="L93" s="30"/>
      <c r="M93" s="12"/>
    </row>
    <row r="94" spans="2:13" ht="35.1" hidden="1" customHeight="1" thickBot="1">
      <c r="B94" s="184">
        <f>E94+E95</f>
        <v>15999.67</v>
      </c>
      <c r="C94" s="43">
        <f>E94-H94</f>
        <v>0</v>
      </c>
      <c r="D94" s="34" t="s">
        <v>97</v>
      </c>
      <c r="E94" s="29">
        <f t="shared" si="4"/>
        <v>12318.67</v>
      </c>
      <c r="F94" s="18">
        <v>41892</v>
      </c>
      <c r="G94" s="19">
        <v>41892</v>
      </c>
      <c r="H94" s="20">
        <v>12318.67</v>
      </c>
      <c r="I94" s="19"/>
      <c r="J94" s="20"/>
      <c r="K94" s="19"/>
      <c r="L94" s="20"/>
      <c r="M94" s="8"/>
    </row>
    <row r="95" spans="2:13" ht="35.1" hidden="1" customHeight="1" thickBot="1">
      <c r="B95" s="185"/>
      <c r="C95" s="44">
        <f>E95-H95-J95-L95</f>
        <v>0</v>
      </c>
      <c r="D95" s="23" t="s">
        <v>98</v>
      </c>
      <c r="E95" s="24">
        <f t="shared" si="4"/>
        <v>3681</v>
      </c>
      <c r="F95" s="25">
        <v>41907</v>
      </c>
      <c r="G95" s="26">
        <v>41907</v>
      </c>
      <c r="H95" s="27">
        <v>3681</v>
      </c>
      <c r="I95" s="26"/>
      <c r="J95" s="33"/>
      <c r="K95" s="26"/>
      <c r="L95" s="30"/>
      <c r="M95" s="12"/>
    </row>
    <row r="96" spans="2:13" ht="35.1" customHeight="1" thickBot="1">
      <c r="B96" s="184">
        <f>E96+E97</f>
        <v>16000.18</v>
      </c>
      <c r="C96" s="43">
        <f>E96-H96</f>
        <v>0</v>
      </c>
      <c r="D96" s="34" t="s">
        <v>109</v>
      </c>
      <c r="E96" s="29">
        <f t="shared" si="4"/>
        <v>7745.18</v>
      </c>
      <c r="F96" s="18">
        <v>41922</v>
      </c>
      <c r="G96" s="19">
        <v>41920</v>
      </c>
      <c r="H96" s="20">
        <v>7745.18</v>
      </c>
      <c r="I96" s="19"/>
      <c r="J96" s="20"/>
      <c r="K96" s="19"/>
      <c r="L96" s="20"/>
      <c r="M96" s="8"/>
    </row>
    <row r="97" spans="2:20" ht="35.1" customHeight="1" thickBot="1">
      <c r="B97" s="185"/>
      <c r="C97" s="44">
        <f>E97-H97-J97-L97</f>
        <v>0</v>
      </c>
      <c r="D97" s="23" t="s">
        <v>101</v>
      </c>
      <c r="E97" s="24">
        <f t="shared" si="4"/>
        <v>8255</v>
      </c>
      <c r="F97" s="25">
        <v>41937</v>
      </c>
      <c r="G97" s="26">
        <v>41935</v>
      </c>
      <c r="H97" s="27">
        <v>8255</v>
      </c>
      <c r="I97" s="26"/>
      <c r="J97" s="33"/>
      <c r="K97" s="26"/>
      <c r="L97" s="30"/>
      <c r="M97" s="12"/>
    </row>
    <row r="98" spans="2:20" ht="35.1" customHeight="1" thickBot="1">
      <c r="B98" s="184">
        <f>E98+E99</f>
        <v>16000</v>
      </c>
      <c r="C98" s="43">
        <f>E98-H98</f>
        <v>0</v>
      </c>
      <c r="D98" s="34" t="s">
        <v>110</v>
      </c>
      <c r="E98" s="29">
        <f t="shared" si="4"/>
        <v>9969</v>
      </c>
      <c r="F98" s="18">
        <v>41953</v>
      </c>
      <c r="G98" s="19">
        <v>41953</v>
      </c>
      <c r="H98" s="20">
        <v>9969</v>
      </c>
      <c r="I98" s="19"/>
      <c r="J98" s="20"/>
      <c r="K98" s="19"/>
      <c r="L98" s="20"/>
      <c r="M98" s="8"/>
    </row>
    <row r="99" spans="2:20" ht="35.1" customHeight="1" thickBot="1">
      <c r="B99" s="185"/>
      <c r="C99" s="44">
        <f>E99-H99-J99-L99</f>
        <v>0</v>
      </c>
      <c r="D99" s="23" t="s">
        <v>104</v>
      </c>
      <c r="E99" s="24">
        <f t="shared" si="4"/>
        <v>6031</v>
      </c>
      <c r="F99" s="25">
        <v>41968</v>
      </c>
      <c r="G99" s="26">
        <v>41968</v>
      </c>
      <c r="H99" s="27">
        <v>6031</v>
      </c>
      <c r="I99" s="26"/>
      <c r="J99" s="33"/>
      <c r="K99" s="26"/>
      <c r="L99" s="30"/>
      <c r="M99" s="12"/>
    </row>
    <row r="100" spans="2:20" ht="35.1" customHeight="1" thickBot="1">
      <c r="B100" s="184">
        <f>E100+E101</f>
        <v>16000</v>
      </c>
      <c r="C100" s="43">
        <f>E100-H100-J100</f>
        <v>0</v>
      </c>
      <c r="D100" s="34" t="s">
        <v>111</v>
      </c>
      <c r="E100" s="29">
        <f>H100+J100</f>
        <v>9970</v>
      </c>
      <c r="F100" s="18">
        <v>41983</v>
      </c>
      <c r="G100" s="19">
        <v>41983</v>
      </c>
      <c r="H100" s="20">
        <v>5600</v>
      </c>
      <c r="I100" s="19">
        <v>41983</v>
      </c>
      <c r="J100" s="20">
        <v>4370</v>
      </c>
      <c r="K100" s="19"/>
      <c r="L100" s="20"/>
      <c r="M100" s="8"/>
    </row>
    <row r="101" spans="2:20" ht="35.1" customHeight="1" thickBot="1">
      <c r="B101" s="185"/>
      <c r="C101" s="44">
        <f>E101-H101-J101-L101</f>
        <v>0</v>
      </c>
      <c r="D101" s="23" t="s">
        <v>106</v>
      </c>
      <c r="E101" s="72">
        <f>H101</f>
        <v>6030</v>
      </c>
      <c r="F101" s="25">
        <v>41998</v>
      </c>
      <c r="G101" s="26">
        <v>41998</v>
      </c>
      <c r="H101" s="27">
        <v>6030</v>
      </c>
      <c r="I101" s="26"/>
      <c r="J101" s="33"/>
      <c r="K101" s="26"/>
      <c r="L101" s="30"/>
      <c r="M101" s="12"/>
    </row>
    <row r="102" spans="2:20" ht="24.95" customHeight="1" thickBot="1">
      <c r="B102" s="190">
        <f>E102+E103</f>
        <v>16001</v>
      </c>
      <c r="C102" s="43">
        <f>E102-H102</f>
        <v>0</v>
      </c>
      <c r="D102" s="34" t="s">
        <v>116</v>
      </c>
      <c r="E102" s="29">
        <f>H102</f>
        <v>5600</v>
      </c>
      <c r="F102" s="18">
        <v>42014</v>
      </c>
      <c r="G102" s="19">
        <v>41997</v>
      </c>
      <c r="H102" s="20">
        <v>5600</v>
      </c>
      <c r="I102" s="19"/>
      <c r="J102" s="20"/>
      <c r="K102" s="19"/>
      <c r="L102" s="20"/>
      <c r="M102" s="8"/>
    </row>
    <row r="103" spans="2:20" ht="24.95" customHeight="1" thickBot="1">
      <c r="B103" s="192"/>
      <c r="C103" s="44">
        <f>E103-H103-J103-L103</f>
        <v>0</v>
      </c>
      <c r="D103" s="23" t="s">
        <v>117</v>
      </c>
      <c r="E103" s="72">
        <f>H103+J103</f>
        <v>10401</v>
      </c>
      <c r="F103" s="25">
        <v>42029</v>
      </c>
      <c r="G103" s="26">
        <v>42039</v>
      </c>
      <c r="H103" s="33">
        <v>6031</v>
      </c>
      <c r="I103" s="26">
        <v>42003</v>
      </c>
      <c r="J103" s="33">
        <v>4370</v>
      </c>
      <c r="K103" s="26"/>
      <c r="L103" s="30"/>
      <c r="M103" s="12"/>
    </row>
    <row r="104" spans="2:20" ht="24.95" customHeight="1">
      <c r="B104" s="190">
        <f>E104+E105+E106</f>
        <v>17000</v>
      </c>
      <c r="C104" s="47">
        <f t="shared" ref="C104:C115" si="5">E104-H104-J104-L104</f>
        <v>0</v>
      </c>
      <c r="D104" s="34" t="s">
        <v>118</v>
      </c>
      <c r="E104" s="48">
        <f>H104+J104</f>
        <v>13000</v>
      </c>
      <c r="F104" s="18">
        <v>42029</v>
      </c>
      <c r="G104" s="19">
        <v>42027</v>
      </c>
      <c r="H104" s="49">
        <v>12000</v>
      </c>
      <c r="I104" s="19">
        <v>42039</v>
      </c>
      <c r="J104" s="49">
        <v>1000</v>
      </c>
      <c r="K104" s="19"/>
      <c r="L104" s="49">
        <v>0</v>
      </c>
      <c r="M104" s="45"/>
      <c r="O104" s="11"/>
      <c r="P104" s="8"/>
      <c r="Q104" s="8"/>
      <c r="R104" s="8"/>
      <c r="S104" s="8"/>
      <c r="T104" s="8"/>
    </row>
    <row r="105" spans="2:20" ht="24.95" customHeight="1">
      <c r="B105" s="191"/>
      <c r="C105" s="81">
        <f>E105-H105-J105-L105</f>
        <v>0</v>
      </c>
      <c r="D105" s="82" t="s">
        <v>122</v>
      </c>
      <c r="E105" s="83">
        <f>H105+J105+L105</f>
        <v>0</v>
      </c>
      <c r="F105" s="84">
        <v>42045</v>
      </c>
      <c r="G105" s="85"/>
      <c r="H105" s="86"/>
      <c r="I105" s="85"/>
      <c r="J105" s="86">
        <v>0</v>
      </c>
      <c r="K105" s="85"/>
      <c r="L105" s="86">
        <v>0</v>
      </c>
      <c r="M105" s="45"/>
      <c r="O105" s="11"/>
      <c r="P105" s="8"/>
      <c r="Q105" s="8"/>
      <c r="R105" s="8"/>
      <c r="S105" s="8"/>
      <c r="T105" s="8"/>
    </row>
    <row r="106" spans="2:20" ht="24.95" customHeight="1" thickBot="1">
      <c r="B106" s="192"/>
      <c r="C106" s="89">
        <f t="shared" si="5"/>
        <v>0</v>
      </c>
      <c r="D106" s="90" t="s">
        <v>124</v>
      </c>
      <c r="E106" s="91">
        <f>H106+J106</f>
        <v>4000</v>
      </c>
      <c r="F106" s="92">
        <v>42060</v>
      </c>
      <c r="G106" s="93">
        <v>42074</v>
      </c>
      <c r="H106" s="94">
        <v>4000</v>
      </c>
      <c r="I106" s="93"/>
      <c r="J106" s="94">
        <v>0</v>
      </c>
      <c r="K106" s="95"/>
      <c r="L106" s="94">
        <v>0</v>
      </c>
      <c r="M106" s="69"/>
      <c r="O106" s="11"/>
      <c r="P106" s="8"/>
      <c r="Q106" s="69"/>
      <c r="R106" s="8"/>
      <c r="S106" s="8"/>
      <c r="T106" s="8"/>
    </row>
    <row r="107" spans="2:20" ht="24.95" customHeight="1">
      <c r="B107" s="190">
        <f>E107+E109+E108</f>
        <v>18030</v>
      </c>
      <c r="C107" s="47">
        <f t="shared" si="5"/>
        <v>0</v>
      </c>
      <c r="D107" s="34" t="s">
        <v>119</v>
      </c>
      <c r="E107" s="48">
        <f>H107+J107</f>
        <v>5600</v>
      </c>
      <c r="F107" s="18">
        <v>42060</v>
      </c>
      <c r="G107" s="19">
        <v>42062</v>
      </c>
      <c r="H107" s="49">
        <v>5600</v>
      </c>
      <c r="I107" s="19"/>
      <c r="J107" s="49">
        <v>0</v>
      </c>
      <c r="K107" s="19"/>
      <c r="L107" s="49">
        <v>0</v>
      </c>
      <c r="M107" s="45"/>
      <c r="O107" s="11"/>
      <c r="P107" s="8"/>
      <c r="Q107" s="8"/>
      <c r="R107" s="8"/>
      <c r="S107" s="8"/>
      <c r="T107" s="8"/>
    </row>
    <row r="108" spans="2:20" ht="24.95" customHeight="1">
      <c r="B108" s="191"/>
      <c r="C108" s="81">
        <f t="shared" si="5"/>
        <v>0</v>
      </c>
      <c r="D108" s="82" t="s">
        <v>123</v>
      </c>
      <c r="E108" s="83">
        <f>H108+J108+L108</f>
        <v>4369</v>
      </c>
      <c r="F108" s="84">
        <v>42073</v>
      </c>
      <c r="G108" s="85">
        <v>42068</v>
      </c>
      <c r="H108" s="86">
        <v>4369</v>
      </c>
      <c r="I108" s="85"/>
      <c r="J108" s="86">
        <v>0</v>
      </c>
      <c r="K108" s="85"/>
      <c r="L108" s="86">
        <v>0</v>
      </c>
      <c r="M108" s="45"/>
      <c r="O108" s="11"/>
      <c r="P108" s="8"/>
      <c r="Q108" s="8"/>
      <c r="R108" s="8"/>
      <c r="S108" s="8"/>
      <c r="T108" s="8"/>
    </row>
    <row r="109" spans="2:20" ht="24.95" customHeight="1" thickBot="1">
      <c r="B109" s="192"/>
      <c r="C109" s="89">
        <f t="shared" si="5"/>
        <v>0</v>
      </c>
      <c r="D109" s="90" t="s">
        <v>125</v>
      </c>
      <c r="E109" s="91">
        <f>H109+J109</f>
        <v>8061</v>
      </c>
      <c r="F109" s="92">
        <v>42088</v>
      </c>
      <c r="G109" s="93"/>
      <c r="H109" s="94">
        <v>8061</v>
      </c>
      <c r="I109" s="93"/>
      <c r="J109" s="94"/>
      <c r="K109" s="95"/>
      <c r="L109" s="94">
        <v>0</v>
      </c>
      <c r="M109" s="69"/>
      <c r="O109" s="11"/>
      <c r="P109" s="8"/>
      <c r="Q109" s="69"/>
      <c r="R109" s="8"/>
      <c r="S109" s="8"/>
      <c r="T109" s="8"/>
    </row>
    <row r="110" spans="2:20" ht="24.95" customHeight="1">
      <c r="B110" s="190">
        <f>E110+E112+E111</f>
        <v>16000</v>
      </c>
      <c r="C110" s="47">
        <f t="shared" si="5"/>
        <v>0</v>
      </c>
      <c r="D110" s="34" t="s">
        <v>120</v>
      </c>
      <c r="E110" s="48">
        <f>H110+J110</f>
        <v>2600</v>
      </c>
      <c r="F110" s="18">
        <v>42088</v>
      </c>
      <c r="G110" s="19">
        <v>42088</v>
      </c>
      <c r="H110" s="49">
        <v>2600</v>
      </c>
      <c r="I110" s="19"/>
      <c r="J110" s="49">
        <v>0</v>
      </c>
      <c r="K110" s="19"/>
      <c r="L110" s="49">
        <v>0</v>
      </c>
      <c r="M110" s="45"/>
      <c r="O110" s="11"/>
      <c r="P110" s="8"/>
      <c r="Q110" s="8"/>
      <c r="R110" s="8"/>
      <c r="S110" s="8"/>
      <c r="T110" s="8"/>
    </row>
    <row r="111" spans="2:20" ht="24.95" customHeight="1">
      <c r="B111" s="191"/>
      <c r="C111" s="81">
        <f t="shared" si="5"/>
        <v>0</v>
      </c>
      <c r="D111" s="82" t="s">
        <v>126</v>
      </c>
      <c r="E111" s="83">
        <f>H111+L111</f>
        <v>7049.52</v>
      </c>
      <c r="F111" s="84">
        <v>42104</v>
      </c>
      <c r="G111" s="85">
        <v>42076</v>
      </c>
      <c r="H111" s="96">
        <v>4521.88</v>
      </c>
      <c r="I111" s="85"/>
      <c r="J111" s="96">
        <v>0</v>
      </c>
      <c r="K111" s="85"/>
      <c r="L111" s="86">
        <v>2527.64</v>
      </c>
      <c r="M111" s="45"/>
      <c r="O111" s="11"/>
      <c r="P111" s="8"/>
      <c r="Q111" s="8"/>
      <c r="R111" s="8"/>
      <c r="S111" s="8"/>
      <c r="T111" s="8"/>
    </row>
    <row r="112" spans="2:20" ht="24.95" customHeight="1" thickBot="1">
      <c r="B112" s="192"/>
      <c r="C112" s="89">
        <f t="shared" si="5"/>
        <v>0</v>
      </c>
      <c r="D112" s="90" t="s">
        <v>127</v>
      </c>
      <c r="E112" s="91">
        <f>H112+J112</f>
        <v>6350.48</v>
      </c>
      <c r="F112" s="92">
        <v>42119</v>
      </c>
      <c r="G112" s="93"/>
      <c r="H112" s="98">
        <v>6350.48</v>
      </c>
      <c r="I112" s="93"/>
      <c r="J112" s="94">
        <v>0</v>
      </c>
      <c r="K112" s="95"/>
      <c r="L112" s="94">
        <v>0</v>
      </c>
      <c r="M112" s="69"/>
      <c r="O112" s="11"/>
      <c r="P112" s="8"/>
      <c r="Q112" s="69"/>
      <c r="R112" s="8"/>
      <c r="S112" s="8"/>
      <c r="T112" s="8"/>
    </row>
    <row r="113" spans="2:20" ht="24.95" customHeight="1">
      <c r="B113" s="190">
        <f>E113+E115+E114</f>
        <v>19592.18</v>
      </c>
      <c r="C113" s="66">
        <f t="shared" si="5"/>
        <v>0</v>
      </c>
      <c r="D113" s="67" t="s">
        <v>121</v>
      </c>
      <c r="E113" s="68">
        <f>H113+J113</f>
        <v>19592.18</v>
      </c>
      <c r="F113" s="36">
        <v>42088</v>
      </c>
      <c r="G113" s="13"/>
      <c r="H113" s="59">
        <v>7634.52</v>
      </c>
      <c r="I113" s="64"/>
      <c r="J113" s="97">
        <v>11957.66</v>
      </c>
      <c r="K113" s="64"/>
      <c r="L113" s="65">
        <v>0</v>
      </c>
      <c r="M113" s="45"/>
      <c r="O113" s="11"/>
      <c r="P113" s="8"/>
      <c r="Q113" s="8"/>
      <c r="R113" s="8"/>
      <c r="S113" s="8"/>
      <c r="T113" s="8"/>
    </row>
    <row r="114" spans="2:20" ht="24.95" customHeight="1">
      <c r="B114" s="191"/>
      <c r="C114" s="74">
        <f t="shared" si="5"/>
        <v>0</v>
      </c>
      <c r="D114" s="75" t="s">
        <v>128</v>
      </c>
      <c r="E114" s="88">
        <f>H114+J114+L114</f>
        <v>0</v>
      </c>
      <c r="F114" s="76">
        <v>42104</v>
      </c>
      <c r="G114" s="77"/>
      <c r="H114" s="78">
        <v>0</v>
      </c>
      <c r="I114" s="79"/>
      <c r="J114" s="80">
        <v>0</v>
      </c>
      <c r="K114" s="79"/>
      <c r="L114" s="80">
        <v>0</v>
      </c>
      <c r="M114" s="45"/>
      <c r="O114" s="11"/>
      <c r="P114" s="8"/>
      <c r="Q114" s="8"/>
      <c r="R114" s="8"/>
      <c r="S114" s="8"/>
      <c r="T114" s="8"/>
    </row>
    <row r="115" spans="2:20" ht="24.95" customHeight="1" thickBot="1">
      <c r="B115" s="192"/>
      <c r="C115" s="87">
        <f t="shared" si="5"/>
        <v>0</v>
      </c>
      <c r="D115" s="60" t="s">
        <v>129</v>
      </c>
      <c r="E115" s="73">
        <f>H115+J115</f>
        <v>0</v>
      </c>
      <c r="F115" s="61">
        <v>42119</v>
      </c>
      <c r="G115" s="62"/>
      <c r="H115" s="71">
        <v>0</v>
      </c>
      <c r="I115" s="62"/>
      <c r="J115" s="71">
        <v>0</v>
      </c>
      <c r="K115" s="63"/>
      <c r="L115" s="71">
        <v>0</v>
      </c>
      <c r="M115" s="69"/>
      <c r="O115" s="11"/>
      <c r="P115" s="8"/>
      <c r="Q115" s="69"/>
      <c r="R115" s="8"/>
      <c r="S115" s="8"/>
      <c r="T115" s="8"/>
    </row>
  </sheetData>
  <mergeCells count="54">
    <mergeCell ref="B104:B106"/>
    <mergeCell ref="B107:B109"/>
    <mergeCell ref="B110:B112"/>
    <mergeCell ref="B113:B115"/>
    <mergeCell ref="B98:B99"/>
    <mergeCell ref="B100:B101"/>
    <mergeCell ref="B102:B103"/>
    <mergeCell ref="B96:B97"/>
    <mergeCell ref="B84:B85"/>
    <mergeCell ref="B86:B87"/>
    <mergeCell ref="B88:B89"/>
    <mergeCell ref="B90:B91"/>
    <mergeCell ref="B92:B93"/>
    <mergeCell ref="B18:B19"/>
    <mergeCell ref="B94:B95"/>
    <mergeCell ref="B36:B37"/>
    <mergeCell ref="B32:B33"/>
    <mergeCell ref="B44:B45"/>
    <mergeCell ref="B46:B47"/>
    <mergeCell ref="B58:B59"/>
    <mergeCell ref="B52:B53"/>
    <mergeCell ref="B54:B55"/>
    <mergeCell ref="B38:B39"/>
    <mergeCell ref="B4:B5"/>
    <mergeCell ref="B12:B13"/>
    <mergeCell ref="B10:B11"/>
    <mergeCell ref="B8:B9"/>
    <mergeCell ref="B6:B7"/>
    <mergeCell ref="B48:B49"/>
    <mergeCell ref="B40:B41"/>
    <mergeCell ref="B42:B43"/>
    <mergeCell ref="B16:B17"/>
    <mergeCell ref="B14:B15"/>
    <mergeCell ref="B20:B21"/>
    <mergeCell ref="B28:B29"/>
    <mergeCell ref="B30:B31"/>
    <mergeCell ref="B34:B35"/>
    <mergeCell ref="B22:B23"/>
    <mergeCell ref="B24:B25"/>
    <mergeCell ref="B26:B27"/>
    <mergeCell ref="B68:B69"/>
    <mergeCell ref="B64:B65"/>
    <mergeCell ref="B60:B61"/>
    <mergeCell ref="B50:B51"/>
    <mergeCell ref="B78:B79"/>
    <mergeCell ref="B66:B67"/>
    <mergeCell ref="B62:B63"/>
    <mergeCell ref="B56:B57"/>
    <mergeCell ref="B82:B83"/>
    <mergeCell ref="B70:B71"/>
    <mergeCell ref="B72:B73"/>
    <mergeCell ref="B74:B75"/>
    <mergeCell ref="B76:B77"/>
    <mergeCell ref="B80:B81"/>
  </mergeCells>
  <phoneticPr fontId="1" type="noConversion"/>
  <conditionalFormatting sqref="B107:B109">
    <cfRule type="iconSet" priority="20">
      <iconSet iconSet="3Symbols2">
        <cfvo type="percent" val="0"/>
        <cfvo type="num" val="8000"/>
        <cfvo type="num" val="16000"/>
      </iconSet>
    </cfRule>
  </conditionalFormatting>
  <conditionalFormatting sqref="B110:B112">
    <cfRule type="iconSet" priority="17">
      <iconSet iconSet="3Symbols2">
        <cfvo type="percent" val="0"/>
        <cfvo type="num" val="8000"/>
        <cfvo type="num" val="16000"/>
      </iconSet>
    </cfRule>
  </conditionalFormatting>
  <conditionalFormatting sqref="B113:B115">
    <cfRule type="iconSet" priority="14">
      <iconSet iconSet="3Symbols2">
        <cfvo type="percent" val="0"/>
        <cfvo type="num" val="8000"/>
        <cfvo type="num" val="16000"/>
      </iconSet>
    </cfRule>
  </conditionalFormatting>
  <conditionalFormatting sqref="E115">
    <cfRule type="iconSet" priority="8">
      <iconSet iconSet="3Symbols2">
        <cfvo type="percent" val="0"/>
        <cfvo type="num" val="3015"/>
        <cfvo type="num" val="6030"/>
      </iconSet>
    </cfRule>
  </conditionalFormatting>
  <conditionalFormatting sqref="E114">
    <cfRule type="iconSet" priority="7">
      <iconSet iconSet="3Symbols2">
        <cfvo type="percent" val="0"/>
        <cfvo type="num" val="2185"/>
        <cfvo type="num" val="4370"/>
      </iconSet>
    </cfRule>
  </conditionalFormatting>
  <conditionalFormatting sqref="E113">
    <cfRule type="iconSet" priority="4">
      <iconSet iconSet="3Symbols2">
        <cfvo type="percent" val="0"/>
        <cfvo type="num" val="2800"/>
        <cfvo type="num" val="5600"/>
      </iconSet>
    </cfRule>
  </conditionalFormatting>
  <pageMargins left="0.75" right="0.75" top="1" bottom="1" header="0.5" footer="0.5"/>
  <pageSetup paperSize="9" scale="66" orientation="landscape" r:id="rId1"/>
  <headerFooter alignWithMargins="0"/>
  <ignoredErrors>
    <ignoredError sqref="C6:C7 B28 C44:C48 C43 C49:C52 C53:C55 C57:C60 C62 C64 C66 E100 C100 C98 C96 C102 E108 E114 E105 E11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I178"/>
  <sheetViews>
    <sheetView showGridLines="0" tabSelected="1" zoomScale="85" zoomScaleNormal="85" workbookViewId="0">
      <pane ySplit="2" topLeftCell="A60" activePane="bottomLeft" state="frozen"/>
      <selection pane="bottomLeft" activeCell="G60" sqref="G60"/>
    </sheetView>
  </sheetViews>
  <sheetFormatPr defaultRowHeight="19.5"/>
  <cols>
    <col min="1" max="1" width="1.69921875" style="1" customWidth="1"/>
    <col min="2" max="2" width="23.69921875" style="1" customWidth="1"/>
    <col min="3" max="3" width="6.19921875" style="1" customWidth="1"/>
    <col min="4" max="4" width="10.69921875" style="1" customWidth="1"/>
    <col min="5" max="6" width="6.19921875" style="1" customWidth="1"/>
    <col min="7" max="7" width="12.69921875" style="1" customWidth="1"/>
    <col min="8" max="23" width="3.19921875" style="1" customWidth="1"/>
    <col min="24" max="16384" width="8.796875" style="1"/>
  </cols>
  <sheetData>
    <row r="1" spans="1:139" ht="93">
      <c r="C1" s="120" t="s">
        <v>164</v>
      </c>
      <c r="D1" s="120" t="s">
        <v>157</v>
      </c>
      <c r="E1" s="120" t="s">
        <v>130</v>
      </c>
      <c r="F1" s="120" t="s">
        <v>156</v>
      </c>
      <c r="G1" s="129" t="s">
        <v>179</v>
      </c>
      <c r="H1" s="146" t="s">
        <v>131</v>
      </c>
      <c r="I1" s="147" t="s">
        <v>135</v>
      </c>
      <c r="J1" s="147" t="s">
        <v>182</v>
      </c>
      <c r="K1" s="147" t="s">
        <v>134</v>
      </c>
      <c r="L1" s="147" t="s">
        <v>183</v>
      </c>
      <c r="M1" s="148" t="s">
        <v>169</v>
      </c>
      <c r="N1" s="149" t="s">
        <v>170</v>
      </c>
      <c r="O1" s="150" t="s">
        <v>171</v>
      </c>
      <c r="P1" s="150" t="s">
        <v>172</v>
      </c>
      <c r="Q1" s="150" t="s">
        <v>133</v>
      </c>
      <c r="R1" s="150" t="s">
        <v>174</v>
      </c>
      <c r="S1" s="150" t="s">
        <v>184</v>
      </c>
      <c r="T1" s="150" t="s">
        <v>185</v>
      </c>
      <c r="U1" s="151" t="s">
        <v>186</v>
      </c>
      <c r="V1" s="146" t="s">
        <v>132</v>
      </c>
      <c r="W1" s="148" t="s">
        <v>173</v>
      </c>
    </row>
    <row r="2" spans="1:139" ht="21" thickBot="1">
      <c r="B2" s="125" t="s">
        <v>24</v>
      </c>
      <c r="C2" s="125" t="s">
        <v>115</v>
      </c>
      <c r="D2" s="125" t="s">
        <v>1</v>
      </c>
      <c r="E2" s="125" t="s">
        <v>11</v>
      </c>
      <c r="F2" s="125" t="s">
        <v>0</v>
      </c>
      <c r="G2" s="141"/>
      <c r="H2" s="152"/>
      <c r="I2" s="153"/>
      <c r="J2" s="153"/>
      <c r="K2" s="153"/>
      <c r="L2" s="153"/>
      <c r="M2" s="154"/>
      <c r="N2" s="155"/>
      <c r="O2" s="156"/>
      <c r="P2" s="156"/>
      <c r="Q2" s="156"/>
      <c r="R2" s="156"/>
      <c r="S2" s="156"/>
      <c r="T2" s="156"/>
      <c r="U2" s="157"/>
      <c r="V2" s="152"/>
      <c r="W2" s="154"/>
    </row>
    <row r="3" spans="1:139" s="101" customFormat="1" ht="21" customHeight="1">
      <c r="A3" s="99"/>
      <c r="B3" s="107" t="s">
        <v>137</v>
      </c>
      <c r="C3" s="115">
        <v>380</v>
      </c>
      <c r="D3" s="108">
        <v>0.37</v>
      </c>
      <c r="E3" s="108">
        <v>2730</v>
      </c>
      <c r="F3" s="108">
        <v>9.9</v>
      </c>
      <c r="G3" s="142" t="s">
        <v>180</v>
      </c>
      <c r="H3" s="130" t="s">
        <v>131</v>
      </c>
      <c r="I3" s="121"/>
      <c r="J3" s="121"/>
      <c r="K3" s="121" t="s">
        <v>134</v>
      </c>
      <c r="L3" s="121"/>
      <c r="M3" s="131"/>
      <c r="N3" s="130" t="s">
        <v>170</v>
      </c>
      <c r="O3" s="121" t="s">
        <v>171</v>
      </c>
      <c r="P3" s="121" t="s">
        <v>172</v>
      </c>
      <c r="Q3" s="121" t="s">
        <v>133</v>
      </c>
      <c r="R3" s="121" t="s">
        <v>174</v>
      </c>
      <c r="S3" s="121"/>
      <c r="T3" s="121"/>
      <c r="U3" s="131"/>
      <c r="V3" s="130" t="s">
        <v>132</v>
      </c>
      <c r="W3" s="131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</row>
    <row r="4" spans="1:139" s="104" customFormat="1" ht="21" customHeight="1">
      <c r="A4" s="103"/>
      <c r="B4" s="109" t="s">
        <v>136</v>
      </c>
      <c r="C4" s="116">
        <v>380</v>
      </c>
      <c r="D4" s="110">
        <v>0.37</v>
      </c>
      <c r="E4" s="110">
        <v>3000</v>
      </c>
      <c r="F4" s="110">
        <v>14</v>
      </c>
      <c r="G4" s="143" t="s">
        <v>163</v>
      </c>
      <c r="H4" s="132"/>
      <c r="I4" s="122" t="s">
        <v>135</v>
      </c>
      <c r="J4" s="122" t="s">
        <v>182</v>
      </c>
      <c r="K4" s="122"/>
      <c r="L4" s="122" t="s">
        <v>183</v>
      </c>
      <c r="M4" s="133"/>
      <c r="N4" s="132"/>
      <c r="O4" s="122"/>
      <c r="P4" s="122"/>
      <c r="Q4" s="122"/>
      <c r="R4" s="122"/>
      <c r="S4" s="122"/>
      <c r="T4" s="122"/>
      <c r="U4" s="133"/>
      <c r="V4" s="132" t="s">
        <v>132</v>
      </c>
      <c r="W4" s="13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</row>
    <row r="5" spans="1:139" s="106" customFormat="1" ht="21" customHeight="1">
      <c r="A5" s="105"/>
      <c r="B5" s="111" t="s">
        <v>139</v>
      </c>
      <c r="C5" s="117">
        <v>380</v>
      </c>
      <c r="D5" s="112">
        <v>0.55000000000000004</v>
      </c>
      <c r="E5" s="112">
        <v>2730</v>
      </c>
      <c r="F5" s="112">
        <v>9.9</v>
      </c>
      <c r="G5" s="144" t="s">
        <v>180</v>
      </c>
      <c r="H5" s="134" t="s">
        <v>131</v>
      </c>
      <c r="I5" s="123"/>
      <c r="J5" s="123"/>
      <c r="K5" s="123" t="s">
        <v>134</v>
      </c>
      <c r="L5" s="123"/>
      <c r="M5" s="135"/>
      <c r="N5" s="134" t="s">
        <v>170</v>
      </c>
      <c r="O5" s="123" t="s">
        <v>171</v>
      </c>
      <c r="P5" s="123" t="s">
        <v>172</v>
      </c>
      <c r="Q5" s="123" t="s">
        <v>133</v>
      </c>
      <c r="R5" s="123" t="s">
        <v>174</v>
      </c>
      <c r="S5" s="123"/>
      <c r="T5" s="123"/>
      <c r="U5" s="135"/>
      <c r="V5" s="134" t="s">
        <v>132</v>
      </c>
      <c r="W5" s="13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</row>
    <row r="6" spans="1:139" s="102" customFormat="1" ht="21" customHeight="1">
      <c r="A6" s="100"/>
      <c r="B6" s="113" t="s">
        <v>138</v>
      </c>
      <c r="C6" s="118">
        <v>380</v>
      </c>
      <c r="D6" s="114">
        <v>0.55000000000000004</v>
      </c>
      <c r="E6" s="114">
        <v>3000</v>
      </c>
      <c r="F6" s="114">
        <v>14.5</v>
      </c>
      <c r="G6" s="145" t="s">
        <v>163</v>
      </c>
      <c r="H6" s="136"/>
      <c r="I6" s="124" t="s">
        <v>135</v>
      </c>
      <c r="J6" s="124" t="s">
        <v>182</v>
      </c>
      <c r="K6" s="124"/>
      <c r="L6" s="124" t="s">
        <v>183</v>
      </c>
      <c r="M6" s="137"/>
      <c r="N6" s="136"/>
      <c r="O6" s="124"/>
      <c r="P6" s="124"/>
      <c r="Q6" s="124"/>
      <c r="R6" s="124"/>
      <c r="S6" s="124"/>
      <c r="T6" s="124"/>
      <c r="U6" s="137"/>
      <c r="V6" s="136" t="s">
        <v>132</v>
      </c>
      <c r="W6" s="137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</row>
    <row r="7" spans="1:139" s="104" customFormat="1" ht="21" customHeight="1">
      <c r="A7" s="103"/>
      <c r="B7" s="109" t="s">
        <v>141</v>
      </c>
      <c r="C7" s="116">
        <v>380</v>
      </c>
      <c r="D7" s="110">
        <v>0.75</v>
      </c>
      <c r="E7" s="110">
        <v>2820</v>
      </c>
      <c r="F7" s="110">
        <v>15.6</v>
      </c>
      <c r="G7" s="143" t="s">
        <v>180</v>
      </c>
      <c r="H7" s="132" t="s">
        <v>131</v>
      </c>
      <c r="I7" s="122"/>
      <c r="J7" s="122"/>
      <c r="K7" s="122" t="s">
        <v>134</v>
      </c>
      <c r="L7" s="122"/>
      <c r="M7" s="133"/>
      <c r="N7" s="132" t="s">
        <v>170</v>
      </c>
      <c r="O7" s="122" t="s">
        <v>171</v>
      </c>
      <c r="P7" s="122" t="s">
        <v>172</v>
      </c>
      <c r="Q7" s="122" t="s">
        <v>133</v>
      </c>
      <c r="R7" s="122" t="s">
        <v>174</v>
      </c>
      <c r="S7" s="122"/>
      <c r="T7" s="122"/>
      <c r="U7" s="133"/>
      <c r="V7" s="132" t="s">
        <v>132</v>
      </c>
      <c r="W7" s="13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</row>
    <row r="8" spans="1:139" s="106" customFormat="1" ht="21" customHeight="1">
      <c r="A8" s="105"/>
      <c r="B8" s="111" t="s">
        <v>140</v>
      </c>
      <c r="C8" s="117">
        <v>380</v>
      </c>
      <c r="D8" s="112">
        <v>0.75</v>
      </c>
      <c r="E8" s="112">
        <v>3000</v>
      </c>
      <c r="F8" s="112">
        <v>17.5</v>
      </c>
      <c r="G8" s="144" t="s">
        <v>163</v>
      </c>
      <c r="H8" s="134"/>
      <c r="I8" s="123" t="s">
        <v>135</v>
      </c>
      <c r="J8" s="123" t="s">
        <v>182</v>
      </c>
      <c r="K8" s="123"/>
      <c r="L8" s="123" t="s">
        <v>183</v>
      </c>
      <c r="M8" s="135"/>
      <c r="N8" s="134"/>
      <c r="O8" s="123"/>
      <c r="P8" s="123"/>
      <c r="Q8" s="123"/>
      <c r="R8" s="123"/>
      <c r="S8" s="123"/>
      <c r="T8" s="123"/>
      <c r="U8" s="135"/>
      <c r="V8" s="134" t="s">
        <v>132</v>
      </c>
      <c r="W8" s="13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</row>
    <row r="9" spans="1:139" s="102" customFormat="1" ht="21" customHeight="1">
      <c r="A9" s="100"/>
      <c r="B9" s="113" t="s">
        <v>142</v>
      </c>
      <c r="C9" s="118">
        <v>380</v>
      </c>
      <c r="D9" s="114">
        <v>1.1000000000000001</v>
      </c>
      <c r="E9" s="114">
        <v>2800</v>
      </c>
      <c r="F9" s="114">
        <v>15.6</v>
      </c>
      <c r="G9" s="145" t="s">
        <v>180</v>
      </c>
      <c r="H9" s="136" t="s">
        <v>131</v>
      </c>
      <c r="I9" s="124"/>
      <c r="J9" s="124"/>
      <c r="K9" s="124" t="s">
        <v>134</v>
      </c>
      <c r="L9" s="124"/>
      <c r="M9" s="137"/>
      <c r="N9" s="136" t="s">
        <v>170</v>
      </c>
      <c r="O9" s="124" t="s">
        <v>171</v>
      </c>
      <c r="P9" s="124" t="s">
        <v>172</v>
      </c>
      <c r="Q9" s="124" t="str">
        <f>$Q$3</f>
        <v>У2</v>
      </c>
      <c r="R9" s="124" t="s">
        <v>174</v>
      </c>
      <c r="S9" s="124"/>
      <c r="T9" s="124"/>
      <c r="U9" s="137"/>
      <c r="V9" s="136" t="s">
        <v>132</v>
      </c>
      <c r="W9" s="137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</row>
    <row r="10" spans="1:139" s="104" customFormat="1" ht="21" customHeight="1">
      <c r="A10" s="103"/>
      <c r="B10" s="109" t="s">
        <v>143</v>
      </c>
      <c r="C10" s="116">
        <v>380</v>
      </c>
      <c r="D10" s="110">
        <v>1.1000000000000001</v>
      </c>
      <c r="E10" s="110">
        <v>3000</v>
      </c>
      <c r="F10" s="110">
        <v>18.5</v>
      </c>
      <c r="G10" s="143" t="s">
        <v>163</v>
      </c>
      <c r="H10" s="132"/>
      <c r="I10" s="122" t="s">
        <v>135</v>
      </c>
      <c r="J10" s="122" t="s">
        <v>182</v>
      </c>
      <c r="K10" s="122"/>
      <c r="L10" s="122" t="s">
        <v>183</v>
      </c>
      <c r="M10" s="133"/>
      <c r="N10" s="132"/>
      <c r="O10" s="122"/>
      <c r="P10" s="122"/>
      <c r="Q10" s="122"/>
      <c r="R10" s="122"/>
      <c r="S10" s="122"/>
      <c r="T10" s="122"/>
      <c r="U10" s="133"/>
      <c r="V10" s="132" t="s">
        <v>132</v>
      </c>
      <c r="W10" s="13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</row>
    <row r="11" spans="1:139" s="106" customFormat="1" ht="21" customHeight="1">
      <c r="A11" s="105"/>
      <c r="B11" s="111" t="s">
        <v>144</v>
      </c>
      <c r="C11" s="117">
        <v>380</v>
      </c>
      <c r="D11" s="112">
        <v>1.5</v>
      </c>
      <c r="E11" s="112">
        <v>2880</v>
      </c>
      <c r="F11" s="112">
        <v>21.2</v>
      </c>
      <c r="G11" s="144" t="s">
        <v>180</v>
      </c>
      <c r="H11" s="134" t="s">
        <v>131</v>
      </c>
      <c r="I11" s="123"/>
      <c r="J11" s="123"/>
      <c r="K11" s="123" t="s">
        <v>134</v>
      </c>
      <c r="L11" s="123"/>
      <c r="M11" s="135"/>
      <c r="N11" s="134" t="s">
        <v>170</v>
      </c>
      <c r="O11" s="123" t="s">
        <v>171</v>
      </c>
      <c r="P11" s="123" t="s">
        <v>172</v>
      </c>
      <c r="Q11" s="123" t="s">
        <v>133</v>
      </c>
      <c r="R11" s="123" t="s">
        <v>174</v>
      </c>
      <c r="S11" s="123"/>
      <c r="T11" s="123"/>
      <c r="U11" s="135"/>
      <c r="V11" s="134" t="s">
        <v>132</v>
      </c>
      <c r="W11" s="13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</row>
    <row r="12" spans="1:139" s="102" customFormat="1" ht="21" customHeight="1">
      <c r="A12" s="100"/>
      <c r="B12" s="113" t="s">
        <v>145</v>
      </c>
      <c r="C12" s="118">
        <v>380</v>
      </c>
      <c r="D12" s="114">
        <v>1.5</v>
      </c>
      <c r="E12" s="114">
        <v>3000</v>
      </c>
      <c r="F12" s="114">
        <v>24.5</v>
      </c>
      <c r="G12" s="145" t="s">
        <v>163</v>
      </c>
      <c r="H12" s="136"/>
      <c r="I12" s="124" t="s">
        <v>135</v>
      </c>
      <c r="J12" s="124" t="s">
        <v>182</v>
      </c>
      <c r="K12" s="124"/>
      <c r="L12" s="124" t="s">
        <v>183</v>
      </c>
      <c r="M12" s="137"/>
      <c r="N12" s="136"/>
      <c r="O12" s="124"/>
      <c r="P12" s="124"/>
      <c r="Q12" s="124"/>
      <c r="R12" s="124"/>
      <c r="S12" s="124"/>
      <c r="T12" s="124"/>
      <c r="U12" s="137"/>
      <c r="V12" s="136" t="s">
        <v>132</v>
      </c>
      <c r="W12" s="137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</row>
    <row r="13" spans="1:139" s="104" customFormat="1" ht="21" customHeight="1">
      <c r="A13" s="103"/>
      <c r="B13" s="109" t="s">
        <v>146</v>
      </c>
      <c r="C13" s="116">
        <v>380</v>
      </c>
      <c r="D13" s="110">
        <v>2.2000000000000002</v>
      </c>
      <c r="E13" s="110">
        <v>2860</v>
      </c>
      <c r="F13" s="110">
        <v>21.2</v>
      </c>
      <c r="G13" s="143" t="s">
        <v>180</v>
      </c>
      <c r="H13" s="132" t="s">
        <v>131</v>
      </c>
      <c r="I13" s="122"/>
      <c r="J13" s="122"/>
      <c r="K13" s="122" t="s">
        <v>134</v>
      </c>
      <c r="L13" s="122"/>
      <c r="M13" s="133"/>
      <c r="N13" s="132" t="s">
        <v>170</v>
      </c>
      <c r="O13" s="122" t="s">
        <v>171</v>
      </c>
      <c r="P13" s="122" t="s">
        <v>172</v>
      </c>
      <c r="Q13" s="122" t="s">
        <v>133</v>
      </c>
      <c r="R13" s="122" t="s">
        <v>174</v>
      </c>
      <c r="S13" s="122"/>
      <c r="T13" s="122"/>
      <c r="U13" s="133"/>
      <c r="V13" s="132" t="s">
        <v>132</v>
      </c>
      <c r="W13" s="13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</row>
    <row r="14" spans="1:139" s="106" customFormat="1" ht="21" customHeight="1">
      <c r="A14" s="105"/>
      <c r="B14" s="111" t="s">
        <v>147</v>
      </c>
      <c r="C14" s="117">
        <v>380</v>
      </c>
      <c r="D14" s="112">
        <v>2.2000000000000002</v>
      </c>
      <c r="E14" s="112">
        <v>3000</v>
      </c>
      <c r="F14" s="112">
        <v>28</v>
      </c>
      <c r="G14" s="144" t="s">
        <v>163</v>
      </c>
      <c r="H14" s="134"/>
      <c r="I14" s="123" t="s">
        <v>135</v>
      </c>
      <c r="J14" s="123" t="s">
        <v>182</v>
      </c>
      <c r="K14" s="123"/>
      <c r="L14" s="123" t="s">
        <v>183</v>
      </c>
      <c r="M14" s="135"/>
      <c r="N14" s="134"/>
      <c r="O14" s="123"/>
      <c r="P14" s="123"/>
      <c r="Q14" s="123"/>
      <c r="R14" s="123"/>
      <c r="S14" s="123"/>
      <c r="T14" s="123"/>
      <c r="U14" s="135"/>
      <c r="V14" s="134" t="s">
        <v>132</v>
      </c>
      <c r="W14" s="13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</row>
    <row r="15" spans="1:139" s="102" customFormat="1" ht="21" customHeight="1">
      <c r="A15" s="100"/>
      <c r="B15" s="113" t="s">
        <v>148</v>
      </c>
      <c r="C15" s="118">
        <v>380</v>
      </c>
      <c r="D15" s="114">
        <v>3</v>
      </c>
      <c r="E15" s="114">
        <v>2860</v>
      </c>
      <c r="F15" s="114">
        <v>24</v>
      </c>
      <c r="G15" s="145" t="s">
        <v>180</v>
      </c>
      <c r="H15" s="136" t="s">
        <v>131</v>
      </c>
      <c r="I15" s="124"/>
      <c r="J15" s="124"/>
      <c r="K15" s="124" t="s">
        <v>134</v>
      </c>
      <c r="L15" s="124"/>
      <c r="M15" s="137"/>
      <c r="N15" s="136" t="s">
        <v>170</v>
      </c>
      <c r="O15" s="124" t="s">
        <v>171</v>
      </c>
      <c r="P15" s="124" t="s">
        <v>172</v>
      </c>
      <c r="Q15" s="124" t="s">
        <v>133</v>
      </c>
      <c r="R15" s="124" t="s">
        <v>174</v>
      </c>
      <c r="S15" s="124"/>
      <c r="T15" s="124"/>
      <c r="U15" s="137"/>
      <c r="V15" s="136" t="s">
        <v>132</v>
      </c>
      <c r="W15" s="137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</row>
    <row r="16" spans="1:139" s="104" customFormat="1" ht="21" customHeight="1">
      <c r="A16" s="103"/>
      <c r="B16" s="109" t="s">
        <v>149</v>
      </c>
      <c r="C16" s="116">
        <v>380</v>
      </c>
      <c r="D16" s="110">
        <v>3</v>
      </c>
      <c r="E16" s="110">
        <v>3000</v>
      </c>
      <c r="F16" s="110">
        <v>45</v>
      </c>
      <c r="G16" s="143" t="s">
        <v>163</v>
      </c>
      <c r="H16" s="132" t="s">
        <v>131</v>
      </c>
      <c r="I16" s="122"/>
      <c r="J16" s="122" t="s">
        <v>182</v>
      </c>
      <c r="K16" s="122" t="s">
        <v>134</v>
      </c>
      <c r="L16" s="122"/>
      <c r="M16" s="133"/>
      <c r="N16" s="132"/>
      <c r="O16" s="122"/>
      <c r="P16" s="122"/>
      <c r="Q16" s="122"/>
      <c r="R16" s="122"/>
      <c r="S16" s="122"/>
      <c r="T16" s="122"/>
      <c r="U16" s="133"/>
      <c r="V16" s="132" t="s">
        <v>132</v>
      </c>
      <c r="W16" s="13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</row>
    <row r="17" spans="1:139" s="106" customFormat="1" ht="21" customHeight="1">
      <c r="A17" s="105"/>
      <c r="B17" s="111" t="s">
        <v>150</v>
      </c>
      <c r="C17" s="117">
        <v>380</v>
      </c>
      <c r="D17" s="112">
        <v>4</v>
      </c>
      <c r="E17" s="112">
        <v>2850</v>
      </c>
      <c r="F17" s="112">
        <v>32.6</v>
      </c>
      <c r="G17" s="144" t="s">
        <v>180</v>
      </c>
      <c r="H17" s="134" t="s">
        <v>131</v>
      </c>
      <c r="I17" s="123"/>
      <c r="J17" s="123"/>
      <c r="K17" s="123" t="s">
        <v>134</v>
      </c>
      <c r="L17" s="123"/>
      <c r="M17" s="135"/>
      <c r="N17" s="134" t="s">
        <v>170</v>
      </c>
      <c r="O17" s="123" t="s">
        <v>171</v>
      </c>
      <c r="P17" s="123" t="s">
        <v>172</v>
      </c>
      <c r="Q17" s="123" t="s">
        <v>133</v>
      </c>
      <c r="R17" s="123" t="s">
        <v>174</v>
      </c>
      <c r="S17" s="123"/>
      <c r="T17" s="123"/>
      <c r="U17" s="135"/>
      <c r="V17" s="134" t="s">
        <v>132</v>
      </c>
      <c r="W17" s="13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</row>
    <row r="18" spans="1:139" s="102" customFormat="1" ht="21" customHeight="1">
      <c r="A18" s="100"/>
      <c r="B18" s="113" t="s">
        <v>151</v>
      </c>
      <c r="C18" s="118">
        <v>380</v>
      </c>
      <c r="D18" s="114">
        <v>4</v>
      </c>
      <c r="E18" s="114">
        <v>3000</v>
      </c>
      <c r="F18" s="114">
        <v>47</v>
      </c>
      <c r="G18" s="145" t="s">
        <v>163</v>
      </c>
      <c r="H18" s="136" t="s">
        <v>131</v>
      </c>
      <c r="I18" s="124"/>
      <c r="J18" s="124" t="s">
        <v>182</v>
      </c>
      <c r="K18" s="124" t="s">
        <v>134</v>
      </c>
      <c r="L18" s="124"/>
      <c r="M18" s="137"/>
      <c r="N18" s="136"/>
      <c r="O18" s="124"/>
      <c r="P18" s="124"/>
      <c r="Q18" s="124"/>
      <c r="R18" s="124"/>
      <c r="S18" s="124"/>
      <c r="T18" s="124"/>
      <c r="U18" s="137"/>
      <c r="V18" s="136" t="s">
        <v>132</v>
      </c>
      <c r="W18" s="137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</row>
    <row r="19" spans="1:139" s="104" customFormat="1" ht="21" customHeight="1">
      <c r="A19" s="103"/>
      <c r="B19" s="109" t="s">
        <v>152</v>
      </c>
      <c r="C19" s="116">
        <v>380</v>
      </c>
      <c r="D19" s="110">
        <v>5.5</v>
      </c>
      <c r="E19" s="110">
        <v>2850</v>
      </c>
      <c r="F19" s="110">
        <v>32.6</v>
      </c>
      <c r="G19" s="143" t="s">
        <v>180</v>
      </c>
      <c r="H19" s="132" t="s">
        <v>131</v>
      </c>
      <c r="I19" s="122"/>
      <c r="J19" s="122"/>
      <c r="K19" s="122" t="s">
        <v>134</v>
      </c>
      <c r="L19" s="122"/>
      <c r="M19" s="133"/>
      <c r="N19" s="132" t="s">
        <v>170</v>
      </c>
      <c r="O19" s="122" t="s">
        <v>171</v>
      </c>
      <c r="P19" s="122" t="s">
        <v>172</v>
      </c>
      <c r="Q19" s="122" t="s">
        <v>133</v>
      </c>
      <c r="R19" s="122" t="s">
        <v>174</v>
      </c>
      <c r="S19" s="122"/>
      <c r="T19" s="122"/>
      <c r="U19" s="133"/>
      <c r="V19" s="132" t="s">
        <v>132</v>
      </c>
      <c r="W19" s="13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</row>
    <row r="20" spans="1:139" s="106" customFormat="1" ht="21" customHeight="1">
      <c r="A20" s="105"/>
      <c r="B20" s="111" t="s">
        <v>153</v>
      </c>
      <c r="C20" s="117">
        <v>380</v>
      </c>
      <c r="D20" s="112">
        <v>5.5</v>
      </c>
      <c r="E20" s="112">
        <v>3000</v>
      </c>
      <c r="F20" s="112">
        <v>53</v>
      </c>
      <c r="G20" s="144" t="s">
        <v>163</v>
      </c>
      <c r="H20" s="134" t="s">
        <v>131</v>
      </c>
      <c r="I20" s="123"/>
      <c r="J20" s="123" t="s">
        <v>182</v>
      </c>
      <c r="K20" s="123" t="s">
        <v>134</v>
      </c>
      <c r="L20" s="123"/>
      <c r="M20" s="135"/>
      <c r="N20" s="134"/>
      <c r="O20" s="123"/>
      <c r="P20" s="123"/>
      <c r="Q20" s="123"/>
      <c r="R20" s="123"/>
      <c r="S20" s="123"/>
      <c r="T20" s="123"/>
      <c r="U20" s="135"/>
      <c r="V20" s="134" t="s">
        <v>132</v>
      </c>
      <c r="W20" s="13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</row>
    <row r="21" spans="1:139" s="102" customFormat="1" ht="21" customHeight="1">
      <c r="A21" s="100"/>
      <c r="B21" s="113" t="s">
        <v>154</v>
      </c>
      <c r="C21" s="118">
        <v>380</v>
      </c>
      <c r="D21" s="114">
        <v>7.5</v>
      </c>
      <c r="E21" s="114">
        <v>2900</v>
      </c>
      <c r="F21" s="114">
        <v>52.4</v>
      </c>
      <c r="G21" s="145" t="s">
        <v>180</v>
      </c>
      <c r="H21" s="136" t="s">
        <v>131</v>
      </c>
      <c r="I21" s="124"/>
      <c r="J21" s="124"/>
      <c r="K21" s="124" t="s">
        <v>134</v>
      </c>
      <c r="L21" s="124"/>
      <c r="M21" s="137"/>
      <c r="N21" s="136" t="s">
        <v>170</v>
      </c>
      <c r="O21" s="124" t="s">
        <v>171</v>
      </c>
      <c r="P21" s="124" t="s">
        <v>172</v>
      </c>
      <c r="Q21" s="124" t="s">
        <v>133</v>
      </c>
      <c r="R21" s="124" t="s">
        <v>174</v>
      </c>
      <c r="S21" s="124"/>
      <c r="T21" s="124"/>
      <c r="U21" s="137"/>
      <c r="V21" s="136" t="s">
        <v>132</v>
      </c>
      <c r="W21" s="137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</row>
    <row r="22" spans="1:139" s="104" customFormat="1" ht="21" customHeight="1">
      <c r="A22" s="103"/>
      <c r="B22" s="109" t="s">
        <v>155</v>
      </c>
      <c r="C22" s="116">
        <v>380</v>
      </c>
      <c r="D22" s="110">
        <v>7.5</v>
      </c>
      <c r="E22" s="110">
        <v>3000</v>
      </c>
      <c r="F22" s="110">
        <v>68</v>
      </c>
      <c r="G22" s="143" t="s">
        <v>163</v>
      </c>
      <c r="H22" s="132" t="s">
        <v>131</v>
      </c>
      <c r="I22" s="122"/>
      <c r="J22" s="122" t="s">
        <v>182</v>
      </c>
      <c r="K22" s="122" t="s">
        <v>134</v>
      </c>
      <c r="L22" s="122"/>
      <c r="M22" s="133"/>
      <c r="N22" s="132"/>
      <c r="O22" s="122"/>
      <c r="P22" s="122"/>
      <c r="Q22" s="122"/>
      <c r="R22" s="122"/>
      <c r="S22" s="122"/>
      <c r="T22" s="122"/>
      <c r="U22" s="133"/>
      <c r="V22" s="132" t="s">
        <v>132</v>
      </c>
      <c r="W22" s="13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</row>
    <row r="23" spans="1:139" s="106" customFormat="1" ht="21" customHeight="1">
      <c r="A23" s="105"/>
      <c r="B23" s="111" t="s">
        <v>13</v>
      </c>
      <c r="C23" s="117">
        <v>380</v>
      </c>
      <c r="D23" s="112">
        <v>11</v>
      </c>
      <c r="E23" s="112">
        <v>2910</v>
      </c>
      <c r="F23" s="112">
        <v>95</v>
      </c>
      <c r="G23" s="144" t="s">
        <v>181</v>
      </c>
      <c r="H23" s="134" t="s">
        <v>131</v>
      </c>
      <c r="I23" s="123"/>
      <c r="J23" s="123"/>
      <c r="K23" s="123"/>
      <c r="L23" s="123"/>
      <c r="M23" s="135"/>
      <c r="N23" s="134" t="s">
        <v>170</v>
      </c>
      <c r="O23" s="123" t="s">
        <v>171</v>
      </c>
      <c r="P23" s="123" t="s">
        <v>172</v>
      </c>
      <c r="Q23" s="123" t="s">
        <v>133</v>
      </c>
      <c r="R23" s="123"/>
      <c r="S23" s="123"/>
      <c r="T23" s="123"/>
      <c r="U23" s="135"/>
      <c r="V23" s="134" t="s">
        <v>132</v>
      </c>
      <c r="W23" s="135" t="s">
        <v>173</v>
      </c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</row>
    <row r="24" spans="1:139" s="102" customFormat="1" ht="21" customHeight="1">
      <c r="A24" s="100"/>
      <c r="B24" s="113" t="s">
        <v>14</v>
      </c>
      <c r="C24" s="118">
        <v>380</v>
      </c>
      <c r="D24" s="114">
        <v>15</v>
      </c>
      <c r="E24" s="114">
        <v>2930</v>
      </c>
      <c r="F24" s="114">
        <v>170</v>
      </c>
      <c r="G24" s="145" t="s">
        <v>181</v>
      </c>
      <c r="H24" s="136" t="s">
        <v>131</v>
      </c>
      <c r="I24" s="124"/>
      <c r="J24" s="124"/>
      <c r="K24" s="124"/>
      <c r="L24" s="124"/>
      <c r="M24" s="137"/>
      <c r="N24" s="136" t="s">
        <v>170</v>
      </c>
      <c r="O24" s="124" t="s">
        <v>171</v>
      </c>
      <c r="P24" s="124" t="s">
        <v>172</v>
      </c>
      <c r="Q24" s="124" t="s">
        <v>133</v>
      </c>
      <c r="R24" s="124"/>
      <c r="S24" s="124"/>
      <c r="T24" s="124"/>
      <c r="U24" s="137"/>
      <c r="V24" s="136" t="s">
        <v>132</v>
      </c>
      <c r="W24" s="137" t="s">
        <v>173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</row>
    <row r="25" spans="1:139" s="104" customFormat="1" ht="21" customHeight="1">
      <c r="A25" s="103"/>
      <c r="B25" s="109" t="s">
        <v>15</v>
      </c>
      <c r="C25" s="116">
        <v>380</v>
      </c>
      <c r="D25" s="110">
        <v>18.5</v>
      </c>
      <c r="E25" s="110">
        <v>2930</v>
      </c>
      <c r="F25" s="110">
        <v>180</v>
      </c>
      <c r="G25" s="143" t="s">
        <v>181</v>
      </c>
      <c r="H25" s="132" t="s">
        <v>131</v>
      </c>
      <c r="I25" s="122"/>
      <c r="J25" s="122"/>
      <c r="K25" s="122"/>
      <c r="L25" s="122"/>
      <c r="M25" s="133"/>
      <c r="N25" s="132" t="s">
        <v>170</v>
      </c>
      <c r="O25" s="122" t="s">
        <v>171</v>
      </c>
      <c r="P25" s="122" t="s">
        <v>172</v>
      </c>
      <c r="Q25" s="122" t="s">
        <v>133</v>
      </c>
      <c r="R25" s="122"/>
      <c r="S25" s="122"/>
      <c r="T25" s="122"/>
      <c r="U25" s="133"/>
      <c r="V25" s="132" t="s">
        <v>132</v>
      </c>
      <c r="W25" s="133" t="s">
        <v>173</v>
      </c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</row>
    <row r="26" spans="1:139" s="106" customFormat="1" ht="21" customHeight="1">
      <c r="A26" s="105"/>
      <c r="B26" s="111" t="s">
        <v>16</v>
      </c>
      <c r="C26" s="117">
        <v>380</v>
      </c>
      <c r="D26" s="112">
        <v>22</v>
      </c>
      <c r="E26" s="112">
        <v>2910</v>
      </c>
      <c r="F26" s="112">
        <v>198</v>
      </c>
      <c r="G26" s="144" t="s">
        <v>181</v>
      </c>
      <c r="H26" s="134" t="s">
        <v>131</v>
      </c>
      <c r="I26" s="123"/>
      <c r="J26" s="123"/>
      <c r="K26" s="123"/>
      <c r="L26" s="123"/>
      <c r="M26" s="135"/>
      <c r="N26" s="134" t="s">
        <v>170</v>
      </c>
      <c r="O26" s="123" t="s">
        <v>171</v>
      </c>
      <c r="P26" s="123" t="s">
        <v>172</v>
      </c>
      <c r="Q26" s="123" t="s">
        <v>133</v>
      </c>
      <c r="R26" s="123"/>
      <c r="S26" s="123"/>
      <c r="T26" s="123"/>
      <c r="U26" s="135"/>
      <c r="V26" s="134" t="s">
        <v>132</v>
      </c>
      <c r="W26" s="135" t="s">
        <v>173</v>
      </c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</row>
    <row r="27" spans="1:139" s="102" customFormat="1" ht="21" customHeight="1">
      <c r="A27" s="100"/>
      <c r="B27" s="113" t="s">
        <v>17</v>
      </c>
      <c r="C27" s="118">
        <v>380</v>
      </c>
      <c r="D27" s="114">
        <v>30</v>
      </c>
      <c r="E27" s="114">
        <v>2925</v>
      </c>
      <c r="F27" s="114">
        <v>221</v>
      </c>
      <c r="G27" s="145" t="s">
        <v>181</v>
      </c>
      <c r="H27" s="136" t="s">
        <v>131</v>
      </c>
      <c r="I27" s="124"/>
      <c r="J27" s="124"/>
      <c r="K27" s="124"/>
      <c r="L27" s="124"/>
      <c r="M27" s="137"/>
      <c r="N27" s="136" t="s">
        <v>170</v>
      </c>
      <c r="O27" s="124" t="s">
        <v>171</v>
      </c>
      <c r="P27" s="124" t="s">
        <v>172</v>
      </c>
      <c r="Q27" s="124" t="s">
        <v>133</v>
      </c>
      <c r="R27" s="124"/>
      <c r="S27" s="124"/>
      <c r="T27" s="124"/>
      <c r="U27" s="137"/>
      <c r="V27" s="136" t="s">
        <v>132</v>
      </c>
      <c r="W27" s="137" t="s">
        <v>173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</row>
    <row r="28" spans="1:139" s="104" customFormat="1" ht="21" customHeight="1">
      <c r="A28" s="103"/>
      <c r="B28" s="109" t="s">
        <v>18</v>
      </c>
      <c r="C28" s="116">
        <v>380</v>
      </c>
      <c r="D28" s="110">
        <v>37</v>
      </c>
      <c r="E28" s="110">
        <v>2940</v>
      </c>
      <c r="F28" s="110">
        <v>295</v>
      </c>
      <c r="G28" s="143" t="s">
        <v>181</v>
      </c>
      <c r="H28" s="132" t="s">
        <v>131</v>
      </c>
      <c r="I28" s="122"/>
      <c r="J28" s="122"/>
      <c r="K28" s="122"/>
      <c r="L28" s="122"/>
      <c r="M28" s="133"/>
      <c r="N28" s="132" t="s">
        <v>170</v>
      </c>
      <c r="O28" s="122" t="s">
        <v>171</v>
      </c>
      <c r="P28" s="122" t="s">
        <v>172</v>
      </c>
      <c r="Q28" s="122" t="s">
        <v>133</v>
      </c>
      <c r="R28" s="122"/>
      <c r="S28" s="122"/>
      <c r="T28" s="122"/>
      <c r="U28" s="133"/>
      <c r="V28" s="132" t="s">
        <v>132</v>
      </c>
      <c r="W28" s="133" t="s">
        <v>173</v>
      </c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</row>
    <row r="29" spans="1:139" s="106" customFormat="1" ht="21" customHeight="1">
      <c r="A29" s="105"/>
      <c r="B29" s="111" t="s">
        <v>19</v>
      </c>
      <c r="C29" s="117">
        <v>380</v>
      </c>
      <c r="D29" s="112">
        <v>45</v>
      </c>
      <c r="E29" s="112">
        <v>2940</v>
      </c>
      <c r="F29" s="112">
        <v>315</v>
      </c>
      <c r="G29" s="144" t="s">
        <v>181</v>
      </c>
      <c r="H29" s="134" t="s">
        <v>131</v>
      </c>
      <c r="I29" s="123"/>
      <c r="J29" s="123"/>
      <c r="K29" s="123"/>
      <c r="L29" s="123"/>
      <c r="M29" s="135"/>
      <c r="N29" s="134" t="s">
        <v>170</v>
      </c>
      <c r="O29" s="123" t="s">
        <v>171</v>
      </c>
      <c r="P29" s="123" t="s">
        <v>172</v>
      </c>
      <c r="Q29" s="123" t="s">
        <v>133</v>
      </c>
      <c r="R29" s="123"/>
      <c r="S29" s="123"/>
      <c r="T29" s="123"/>
      <c r="U29" s="135"/>
      <c r="V29" s="134" t="s">
        <v>132</v>
      </c>
      <c r="W29" s="135" t="s">
        <v>173</v>
      </c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</row>
    <row r="30" spans="1:139" s="102" customFormat="1" ht="21" customHeight="1">
      <c r="A30" s="100"/>
      <c r="B30" s="113" t="s">
        <v>12</v>
      </c>
      <c r="C30" s="118">
        <v>380</v>
      </c>
      <c r="D30" s="114">
        <v>55</v>
      </c>
      <c r="E30" s="114">
        <v>2955</v>
      </c>
      <c r="F30" s="114">
        <v>371</v>
      </c>
      <c r="G30" s="145" t="s">
        <v>181</v>
      </c>
      <c r="H30" s="136" t="s">
        <v>131</v>
      </c>
      <c r="I30" s="124"/>
      <c r="J30" s="124"/>
      <c r="K30" s="124"/>
      <c r="L30" s="124"/>
      <c r="M30" s="137"/>
      <c r="N30" s="136" t="s">
        <v>170</v>
      </c>
      <c r="O30" s="124" t="s">
        <v>171</v>
      </c>
      <c r="P30" s="124" t="s">
        <v>172</v>
      </c>
      <c r="Q30" s="124" t="s">
        <v>133</v>
      </c>
      <c r="R30" s="124"/>
      <c r="S30" s="124"/>
      <c r="T30" s="124"/>
      <c r="U30" s="137"/>
      <c r="V30" s="136" t="s">
        <v>132</v>
      </c>
      <c r="W30" s="137" t="s">
        <v>173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</row>
    <row r="31" spans="1:139" s="104" customFormat="1" ht="21" customHeight="1">
      <c r="A31" s="103"/>
      <c r="B31" s="109" t="s">
        <v>20</v>
      </c>
      <c r="C31" s="116">
        <v>380</v>
      </c>
      <c r="D31" s="110">
        <v>75</v>
      </c>
      <c r="E31" s="110">
        <v>2960</v>
      </c>
      <c r="F31" s="110">
        <v>615</v>
      </c>
      <c r="G31" s="143" t="s">
        <v>181</v>
      </c>
      <c r="H31" s="132" t="s">
        <v>131</v>
      </c>
      <c r="I31" s="122"/>
      <c r="J31" s="122"/>
      <c r="K31" s="122"/>
      <c r="L31" s="122"/>
      <c r="M31" s="133"/>
      <c r="N31" s="132" t="s">
        <v>170</v>
      </c>
      <c r="O31" s="122" t="s">
        <v>171</v>
      </c>
      <c r="P31" s="122" t="s">
        <v>172</v>
      </c>
      <c r="Q31" s="122" t="s">
        <v>133</v>
      </c>
      <c r="R31" s="122"/>
      <c r="S31" s="122"/>
      <c r="T31" s="122"/>
      <c r="U31" s="133"/>
      <c r="V31" s="132" t="s">
        <v>132</v>
      </c>
      <c r="W31" s="133" t="s">
        <v>173</v>
      </c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</row>
    <row r="32" spans="1:139" s="106" customFormat="1" ht="21" customHeight="1">
      <c r="A32" s="105"/>
      <c r="B32" s="111" t="s">
        <v>21</v>
      </c>
      <c r="C32" s="117">
        <v>380</v>
      </c>
      <c r="D32" s="112">
        <v>90</v>
      </c>
      <c r="E32" s="112">
        <v>2955</v>
      </c>
      <c r="F32" s="112">
        <v>645</v>
      </c>
      <c r="G32" s="144" t="s">
        <v>181</v>
      </c>
      <c r="H32" s="134" t="s">
        <v>131</v>
      </c>
      <c r="I32" s="123"/>
      <c r="J32" s="123"/>
      <c r="K32" s="123"/>
      <c r="L32" s="123"/>
      <c r="M32" s="135"/>
      <c r="N32" s="134" t="s">
        <v>170</v>
      </c>
      <c r="O32" s="123" t="s">
        <v>171</v>
      </c>
      <c r="P32" s="123" t="s">
        <v>172</v>
      </c>
      <c r="Q32" s="123" t="s">
        <v>133</v>
      </c>
      <c r="R32" s="123"/>
      <c r="S32" s="123"/>
      <c r="T32" s="123"/>
      <c r="U32" s="135"/>
      <c r="V32" s="134" t="s">
        <v>132</v>
      </c>
      <c r="W32" s="135" t="s">
        <v>173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</row>
    <row r="33" spans="1:139" s="102" customFormat="1" ht="21" customHeight="1">
      <c r="A33" s="100"/>
      <c r="B33" s="113" t="s">
        <v>22</v>
      </c>
      <c r="C33" s="118">
        <v>380</v>
      </c>
      <c r="D33" s="114">
        <v>110</v>
      </c>
      <c r="E33" s="114">
        <v>2965</v>
      </c>
      <c r="F33" s="114">
        <v>855</v>
      </c>
      <c r="G33" s="145" t="s">
        <v>181</v>
      </c>
      <c r="H33" s="136" t="s">
        <v>131</v>
      </c>
      <c r="I33" s="124"/>
      <c r="J33" s="124"/>
      <c r="K33" s="124"/>
      <c r="L33" s="124"/>
      <c r="M33" s="137"/>
      <c r="N33" s="136" t="s">
        <v>170</v>
      </c>
      <c r="O33" s="124" t="s">
        <v>171</v>
      </c>
      <c r="P33" s="124" t="s">
        <v>172</v>
      </c>
      <c r="Q33" s="124" t="s">
        <v>133</v>
      </c>
      <c r="R33" s="124"/>
      <c r="S33" s="124"/>
      <c r="T33" s="124"/>
      <c r="U33" s="137"/>
      <c r="V33" s="136" t="s">
        <v>132</v>
      </c>
      <c r="W33" s="137" t="s">
        <v>173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</row>
    <row r="34" spans="1:139" s="104" customFormat="1" ht="21" customHeight="1">
      <c r="A34" s="103"/>
      <c r="B34" s="109" t="s">
        <v>23</v>
      </c>
      <c r="C34" s="116">
        <v>380</v>
      </c>
      <c r="D34" s="110">
        <v>132</v>
      </c>
      <c r="E34" s="110">
        <v>2965</v>
      </c>
      <c r="F34" s="110">
        <v>940</v>
      </c>
      <c r="G34" s="143" t="s">
        <v>181</v>
      </c>
      <c r="H34" s="132" t="s">
        <v>131</v>
      </c>
      <c r="I34" s="122"/>
      <c r="J34" s="122"/>
      <c r="K34" s="122"/>
      <c r="L34" s="122"/>
      <c r="M34" s="133"/>
      <c r="N34" s="132" t="s">
        <v>170</v>
      </c>
      <c r="O34" s="122" t="s">
        <v>171</v>
      </c>
      <c r="P34" s="122" t="s">
        <v>172</v>
      </c>
      <c r="Q34" s="122" t="s">
        <v>133</v>
      </c>
      <c r="R34" s="122"/>
      <c r="S34" s="122"/>
      <c r="T34" s="122"/>
      <c r="U34" s="133"/>
      <c r="V34" s="132" t="s">
        <v>132</v>
      </c>
      <c r="W34" s="133" t="s">
        <v>173</v>
      </c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</row>
    <row r="35" spans="1:139" s="106" customFormat="1" ht="21" customHeight="1">
      <c r="A35" s="105"/>
      <c r="B35" s="111" t="s">
        <v>165</v>
      </c>
      <c r="C35" s="117">
        <v>380</v>
      </c>
      <c r="D35" s="112">
        <v>160</v>
      </c>
      <c r="E35" s="112">
        <v>3000</v>
      </c>
      <c r="F35" s="112">
        <v>1120</v>
      </c>
      <c r="G35" s="144" t="s">
        <v>162</v>
      </c>
      <c r="H35" s="134" t="s">
        <v>131</v>
      </c>
      <c r="I35" s="123"/>
      <c r="J35" s="123"/>
      <c r="K35" s="123"/>
      <c r="L35" s="123"/>
      <c r="M35" s="135"/>
      <c r="N35" s="134"/>
      <c r="O35" s="123"/>
      <c r="P35" s="123"/>
      <c r="Q35" s="123" t="s">
        <v>133</v>
      </c>
      <c r="R35" s="123"/>
      <c r="S35" s="123"/>
      <c r="T35" s="123"/>
      <c r="U35" s="135"/>
      <c r="V35" s="134" t="s">
        <v>132</v>
      </c>
      <c r="W35" s="13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</row>
    <row r="36" spans="1:139" s="102" customFormat="1" ht="21" customHeight="1">
      <c r="A36" s="100"/>
      <c r="B36" s="113" t="s">
        <v>113</v>
      </c>
      <c r="C36" s="118">
        <v>380</v>
      </c>
      <c r="D36" s="114">
        <v>160</v>
      </c>
      <c r="E36" s="114">
        <v>3000</v>
      </c>
      <c r="F36" s="114"/>
      <c r="G36" s="145" t="s">
        <v>162</v>
      </c>
      <c r="H36" s="136"/>
      <c r="I36" s="124"/>
      <c r="J36" s="124"/>
      <c r="K36" s="124" t="s">
        <v>134</v>
      </c>
      <c r="L36" s="124"/>
      <c r="M36" s="137" t="s">
        <v>169</v>
      </c>
      <c r="N36" s="136"/>
      <c r="O36" s="124"/>
      <c r="P36" s="124"/>
      <c r="Q36" s="124" t="s">
        <v>133</v>
      </c>
      <c r="R36" s="124"/>
      <c r="S36" s="124"/>
      <c r="T36" s="124"/>
      <c r="U36" s="137"/>
      <c r="V36" s="136" t="s">
        <v>132</v>
      </c>
      <c r="W36" s="137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</row>
    <row r="37" spans="1:139" s="104" customFormat="1" ht="21" customHeight="1">
      <c r="A37" s="103"/>
      <c r="B37" s="109" t="s">
        <v>175</v>
      </c>
      <c r="C37" s="116">
        <v>380</v>
      </c>
      <c r="D37" s="110">
        <v>160</v>
      </c>
      <c r="E37" s="110">
        <v>3000</v>
      </c>
      <c r="F37" s="110"/>
      <c r="G37" s="143" t="s">
        <v>162</v>
      </c>
      <c r="H37" s="132"/>
      <c r="I37" s="122"/>
      <c r="J37" s="122"/>
      <c r="K37" s="122"/>
      <c r="L37" s="122"/>
      <c r="M37" s="133" t="s">
        <v>169</v>
      </c>
      <c r="N37" s="132"/>
      <c r="O37" s="122"/>
      <c r="P37" s="122"/>
      <c r="Q37" s="122"/>
      <c r="R37" s="122" t="s">
        <v>174</v>
      </c>
      <c r="S37" s="122"/>
      <c r="T37" s="122"/>
      <c r="U37" s="133"/>
      <c r="V37" s="132" t="s">
        <v>132</v>
      </c>
      <c r="W37" s="13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</row>
    <row r="38" spans="1:139" s="106" customFormat="1" ht="21" customHeight="1">
      <c r="A38" s="105"/>
      <c r="B38" s="111" t="s">
        <v>177</v>
      </c>
      <c r="C38" s="117">
        <v>380</v>
      </c>
      <c r="D38" s="112">
        <v>160</v>
      </c>
      <c r="E38" s="112">
        <v>3000</v>
      </c>
      <c r="F38" s="112"/>
      <c r="G38" s="144" t="s">
        <v>162</v>
      </c>
      <c r="H38" s="134"/>
      <c r="I38" s="123"/>
      <c r="J38" s="123"/>
      <c r="K38" s="123" t="s">
        <v>134</v>
      </c>
      <c r="L38" s="123"/>
      <c r="M38" s="135" t="s">
        <v>169</v>
      </c>
      <c r="N38" s="134"/>
      <c r="O38" s="123"/>
      <c r="P38" s="123"/>
      <c r="Q38" s="123" t="s">
        <v>133</v>
      </c>
      <c r="R38" s="123"/>
      <c r="S38" s="123"/>
      <c r="T38" s="123"/>
      <c r="U38" s="135"/>
      <c r="V38" s="134" t="s">
        <v>132</v>
      </c>
      <c r="W38" s="13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</row>
    <row r="39" spans="1:139" s="102" customFormat="1" ht="21" customHeight="1">
      <c r="A39" s="100"/>
      <c r="B39" s="113" t="s">
        <v>166</v>
      </c>
      <c r="C39" s="118">
        <v>380</v>
      </c>
      <c r="D39" s="114">
        <v>200</v>
      </c>
      <c r="E39" s="114">
        <v>3000</v>
      </c>
      <c r="F39" s="114">
        <v>1190</v>
      </c>
      <c r="G39" s="145" t="s">
        <v>162</v>
      </c>
      <c r="H39" s="136" t="s">
        <v>131</v>
      </c>
      <c r="I39" s="124"/>
      <c r="J39" s="124"/>
      <c r="K39" s="124"/>
      <c r="L39" s="124"/>
      <c r="M39" s="137"/>
      <c r="N39" s="136"/>
      <c r="O39" s="124"/>
      <c r="P39" s="124"/>
      <c r="Q39" s="124" t="s">
        <v>133</v>
      </c>
      <c r="R39" s="124"/>
      <c r="S39" s="124"/>
      <c r="T39" s="124"/>
      <c r="U39" s="137"/>
      <c r="V39" s="136" t="s">
        <v>132</v>
      </c>
      <c r="W39" s="137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</row>
    <row r="40" spans="1:139" s="104" customFormat="1" ht="21" customHeight="1">
      <c r="A40" s="103"/>
      <c r="B40" s="109" t="s">
        <v>114</v>
      </c>
      <c r="C40" s="116">
        <v>380</v>
      </c>
      <c r="D40" s="110">
        <v>200</v>
      </c>
      <c r="E40" s="110">
        <v>3000</v>
      </c>
      <c r="F40" s="110"/>
      <c r="G40" s="143" t="s">
        <v>162</v>
      </c>
      <c r="H40" s="132"/>
      <c r="I40" s="122"/>
      <c r="J40" s="122"/>
      <c r="K40" s="122" t="s">
        <v>134</v>
      </c>
      <c r="L40" s="122"/>
      <c r="M40" s="133" t="s">
        <v>169</v>
      </c>
      <c r="N40" s="132"/>
      <c r="O40" s="122"/>
      <c r="P40" s="122"/>
      <c r="Q40" s="122" t="s">
        <v>133</v>
      </c>
      <c r="R40" s="122"/>
      <c r="S40" s="122"/>
      <c r="T40" s="122"/>
      <c r="U40" s="133"/>
      <c r="V40" s="132" t="s">
        <v>132</v>
      </c>
      <c r="W40" s="13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</row>
    <row r="41" spans="1:139" s="106" customFormat="1" ht="21" customHeight="1">
      <c r="A41" s="105"/>
      <c r="B41" s="111" t="s">
        <v>176</v>
      </c>
      <c r="C41" s="117">
        <v>380</v>
      </c>
      <c r="D41" s="112">
        <v>200</v>
      </c>
      <c r="E41" s="112">
        <v>3000</v>
      </c>
      <c r="F41" s="112"/>
      <c r="G41" s="144" t="s">
        <v>162</v>
      </c>
      <c r="H41" s="134"/>
      <c r="I41" s="123"/>
      <c r="J41" s="123"/>
      <c r="K41" s="123"/>
      <c r="L41" s="123"/>
      <c r="M41" s="135" t="s">
        <v>169</v>
      </c>
      <c r="N41" s="134"/>
      <c r="O41" s="123"/>
      <c r="P41" s="123"/>
      <c r="Q41" s="123"/>
      <c r="R41" s="123" t="s">
        <v>174</v>
      </c>
      <c r="S41" s="123"/>
      <c r="T41" s="123"/>
      <c r="U41" s="135"/>
      <c r="V41" s="134" t="s">
        <v>132</v>
      </c>
      <c r="W41" s="13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</row>
    <row r="42" spans="1:139" s="102" customFormat="1" ht="21" customHeight="1">
      <c r="A42" s="100"/>
      <c r="B42" s="113" t="s">
        <v>178</v>
      </c>
      <c r="C42" s="118">
        <v>380</v>
      </c>
      <c r="D42" s="114">
        <v>200</v>
      </c>
      <c r="E42" s="114">
        <v>3000</v>
      </c>
      <c r="F42" s="114"/>
      <c r="G42" s="145" t="s">
        <v>162</v>
      </c>
      <c r="H42" s="136"/>
      <c r="I42" s="124"/>
      <c r="J42" s="124"/>
      <c r="K42" s="124" t="s">
        <v>134</v>
      </c>
      <c r="L42" s="124"/>
      <c r="M42" s="137" t="s">
        <v>169</v>
      </c>
      <c r="N42" s="136"/>
      <c r="O42" s="124"/>
      <c r="P42" s="124"/>
      <c r="Q42" s="124" t="s">
        <v>133</v>
      </c>
      <c r="R42" s="124"/>
      <c r="S42" s="124"/>
      <c r="T42" s="124"/>
      <c r="U42" s="137"/>
      <c r="V42" s="136" t="s">
        <v>132</v>
      </c>
      <c r="W42" s="137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</row>
    <row r="43" spans="1:139" s="104" customFormat="1" ht="21" customHeight="1">
      <c r="A43" s="103"/>
      <c r="B43" s="109" t="s">
        <v>167</v>
      </c>
      <c r="C43" s="116">
        <v>380</v>
      </c>
      <c r="D43" s="110">
        <v>250</v>
      </c>
      <c r="E43" s="110">
        <v>3000</v>
      </c>
      <c r="F43" s="110">
        <v>1540</v>
      </c>
      <c r="G43" s="143" t="s">
        <v>162</v>
      </c>
      <c r="H43" s="132" t="s">
        <v>131</v>
      </c>
      <c r="I43" s="122"/>
      <c r="J43" s="122"/>
      <c r="K43" s="122" t="s">
        <v>134</v>
      </c>
      <c r="L43" s="122"/>
      <c r="M43" s="133" t="s">
        <v>169</v>
      </c>
      <c r="N43" s="132"/>
      <c r="O43" s="122"/>
      <c r="P43" s="122"/>
      <c r="Q43" s="122" t="s">
        <v>133</v>
      </c>
      <c r="R43" s="122"/>
      <c r="S43" s="122"/>
      <c r="T43" s="122"/>
      <c r="U43" s="133"/>
      <c r="V43" s="132" t="s">
        <v>132</v>
      </c>
      <c r="W43" s="13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</row>
    <row r="44" spans="1:139" s="106" customFormat="1" ht="21" customHeight="1">
      <c r="A44" s="105"/>
      <c r="B44" s="111" t="s">
        <v>168</v>
      </c>
      <c r="C44" s="117">
        <v>380</v>
      </c>
      <c r="D44" s="112">
        <v>315</v>
      </c>
      <c r="E44" s="112">
        <v>3000</v>
      </c>
      <c r="F44" s="112">
        <v>1750</v>
      </c>
      <c r="G44" s="144" t="s">
        <v>162</v>
      </c>
      <c r="H44" s="134" t="s">
        <v>131</v>
      </c>
      <c r="I44" s="123"/>
      <c r="J44" s="123"/>
      <c r="K44" s="123" t="s">
        <v>134</v>
      </c>
      <c r="L44" s="123"/>
      <c r="M44" s="135" t="s">
        <v>169</v>
      </c>
      <c r="N44" s="134"/>
      <c r="O44" s="123"/>
      <c r="P44" s="123"/>
      <c r="Q44" s="123" t="s">
        <v>133</v>
      </c>
      <c r="R44" s="123"/>
      <c r="S44" s="123"/>
      <c r="T44" s="123"/>
      <c r="U44" s="135"/>
      <c r="V44" s="134" t="s">
        <v>132</v>
      </c>
      <c r="W44" s="13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</row>
    <row r="45" spans="1:139" s="105" customFormat="1" ht="21" customHeight="1">
      <c r="B45" s="113" t="s">
        <v>59</v>
      </c>
      <c r="C45" s="118">
        <v>6000</v>
      </c>
      <c r="D45" s="114">
        <v>200</v>
      </c>
      <c r="E45" s="114">
        <v>3000</v>
      </c>
      <c r="F45" s="114">
        <v>1720</v>
      </c>
      <c r="G45" s="126" t="s">
        <v>163</v>
      </c>
      <c r="H45" s="136"/>
      <c r="I45" s="124"/>
      <c r="J45" s="124"/>
      <c r="K45" s="124"/>
      <c r="L45" s="124"/>
      <c r="M45" s="137"/>
      <c r="N45" s="136"/>
      <c r="O45" s="124"/>
      <c r="P45" s="124"/>
      <c r="Q45" s="124" t="s">
        <v>133</v>
      </c>
      <c r="R45" s="124"/>
      <c r="S45" s="124" t="s">
        <v>184</v>
      </c>
      <c r="T45" s="124" t="s">
        <v>185</v>
      </c>
      <c r="U45" s="137" t="s">
        <v>186</v>
      </c>
      <c r="V45" s="136"/>
      <c r="W45" s="137"/>
    </row>
    <row r="46" spans="1:139" ht="21" customHeight="1">
      <c r="B46" s="109" t="s">
        <v>158</v>
      </c>
      <c r="C46" s="116">
        <v>6000</v>
      </c>
      <c r="D46" s="110">
        <v>200</v>
      </c>
      <c r="E46" s="110">
        <v>3000</v>
      </c>
      <c r="F46" s="110">
        <v>1790</v>
      </c>
      <c r="G46" s="127" t="s">
        <v>162</v>
      </c>
      <c r="H46" s="132" t="s">
        <v>131</v>
      </c>
      <c r="I46" s="122"/>
      <c r="J46" s="122"/>
      <c r="K46" s="122"/>
      <c r="L46" s="122"/>
      <c r="M46" s="133"/>
      <c r="N46" s="132" t="s">
        <v>170</v>
      </c>
      <c r="O46" s="122"/>
      <c r="P46" s="122" t="s">
        <v>172</v>
      </c>
      <c r="Q46" s="122" t="s">
        <v>133</v>
      </c>
      <c r="R46" s="122"/>
      <c r="S46" s="122" t="s">
        <v>184</v>
      </c>
      <c r="T46" s="122"/>
      <c r="U46" s="133"/>
      <c r="V46" s="132"/>
      <c r="W46" s="133" t="s">
        <v>187</v>
      </c>
    </row>
    <row r="47" spans="1:139" ht="21" customHeight="1">
      <c r="B47" s="111" t="s">
        <v>60</v>
      </c>
      <c r="C47" s="117">
        <v>6000</v>
      </c>
      <c r="D47" s="112">
        <v>250</v>
      </c>
      <c r="E47" s="112">
        <v>3000</v>
      </c>
      <c r="F47" s="112">
        <v>1850</v>
      </c>
      <c r="G47" s="128" t="s">
        <v>163</v>
      </c>
      <c r="H47" s="134"/>
      <c r="I47" s="123"/>
      <c r="J47" s="123"/>
      <c r="K47" s="123"/>
      <c r="L47" s="123"/>
      <c r="M47" s="135"/>
      <c r="N47" s="134"/>
      <c r="O47" s="123"/>
      <c r="P47" s="123"/>
      <c r="Q47" s="123" t="s">
        <v>133</v>
      </c>
      <c r="R47" s="123"/>
      <c r="S47" s="123" t="s">
        <v>184</v>
      </c>
      <c r="T47" s="123" t="s">
        <v>185</v>
      </c>
      <c r="U47" s="135" t="s">
        <v>186</v>
      </c>
      <c r="V47" s="134"/>
      <c r="W47" s="135"/>
    </row>
    <row r="48" spans="1:139" ht="21" customHeight="1">
      <c r="B48" s="113" t="s">
        <v>159</v>
      </c>
      <c r="C48" s="118">
        <v>6000</v>
      </c>
      <c r="D48" s="114">
        <v>250</v>
      </c>
      <c r="E48" s="114">
        <v>3000</v>
      </c>
      <c r="F48" s="114">
        <v>1920</v>
      </c>
      <c r="G48" s="126" t="s">
        <v>162</v>
      </c>
      <c r="H48" s="136" t="s">
        <v>131</v>
      </c>
      <c r="I48" s="124"/>
      <c r="J48" s="124"/>
      <c r="K48" s="124"/>
      <c r="L48" s="124"/>
      <c r="M48" s="137"/>
      <c r="N48" s="136" t="s">
        <v>170</v>
      </c>
      <c r="O48" s="124"/>
      <c r="P48" s="124" t="s">
        <v>172</v>
      </c>
      <c r="Q48" s="124" t="s">
        <v>133</v>
      </c>
      <c r="R48" s="124"/>
      <c r="S48" s="124" t="s">
        <v>184</v>
      </c>
      <c r="T48" s="124"/>
      <c r="U48" s="137"/>
      <c r="V48" s="136"/>
      <c r="W48" s="137" t="s">
        <v>187</v>
      </c>
    </row>
    <row r="49" spans="2:23" ht="21" customHeight="1">
      <c r="B49" s="109" t="s">
        <v>61</v>
      </c>
      <c r="C49" s="116">
        <v>6000</v>
      </c>
      <c r="D49" s="110">
        <v>315</v>
      </c>
      <c r="E49" s="110">
        <v>3000</v>
      </c>
      <c r="F49" s="110">
        <v>2100</v>
      </c>
      <c r="G49" s="127" t="s">
        <v>163</v>
      </c>
      <c r="H49" s="132"/>
      <c r="I49" s="122"/>
      <c r="J49" s="122"/>
      <c r="K49" s="122"/>
      <c r="L49" s="122"/>
      <c r="M49" s="133"/>
      <c r="N49" s="132"/>
      <c r="O49" s="122"/>
      <c r="P49" s="122"/>
      <c r="Q49" s="122" t="s">
        <v>133</v>
      </c>
      <c r="R49" s="122"/>
      <c r="S49" s="122" t="s">
        <v>184</v>
      </c>
      <c r="T49" s="122" t="s">
        <v>185</v>
      </c>
      <c r="U49" s="133" t="s">
        <v>186</v>
      </c>
      <c r="V49" s="132"/>
      <c r="W49" s="133"/>
    </row>
    <row r="50" spans="2:23" ht="21" customHeight="1">
      <c r="B50" s="111" t="s">
        <v>160</v>
      </c>
      <c r="C50" s="117">
        <v>6000</v>
      </c>
      <c r="D50" s="112">
        <v>315</v>
      </c>
      <c r="E50" s="112">
        <v>3000</v>
      </c>
      <c r="F50" s="112">
        <v>2230</v>
      </c>
      <c r="G50" s="128" t="s">
        <v>162</v>
      </c>
      <c r="H50" s="134" t="s">
        <v>131</v>
      </c>
      <c r="I50" s="123"/>
      <c r="J50" s="123"/>
      <c r="K50" s="123"/>
      <c r="L50" s="123"/>
      <c r="M50" s="135"/>
      <c r="N50" s="134" t="s">
        <v>170</v>
      </c>
      <c r="O50" s="123"/>
      <c r="P50" s="123" t="s">
        <v>172</v>
      </c>
      <c r="Q50" s="123" t="s">
        <v>133</v>
      </c>
      <c r="R50" s="123"/>
      <c r="S50" s="123" t="s">
        <v>184</v>
      </c>
      <c r="T50" s="123"/>
      <c r="U50" s="135"/>
      <c r="V50" s="134"/>
      <c r="W50" s="135" t="s">
        <v>187</v>
      </c>
    </row>
    <row r="51" spans="2:23" ht="21" customHeight="1">
      <c r="B51" s="113" t="s">
        <v>62</v>
      </c>
      <c r="C51" s="118">
        <v>6000</v>
      </c>
      <c r="D51" s="114">
        <v>400</v>
      </c>
      <c r="E51" s="114">
        <v>3000</v>
      </c>
      <c r="F51" s="114">
        <v>2350</v>
      </c>
      <c r="G51" s="126" t="s">
        <v>163</v>
      </c>
      <c r="H51" s="136"/>
      <c r="I51" s="124"/>
      <c r="J51" s="124"/>
      <c r="K51" s="124"/>
      <c r="L51" s="124"/>
      <c r="M51" s="137"/>
      <c r="N51" s="136"/>
      <c r="O51" s="124"/>
      <c r="P51" s="124"/>
      <c r="Q51" s="124" t="s">
        <v>133</v>
      </c>
      <c r="R51" s="124"/>
      <c r="S51" s="124" t="s">
        <v>184</v>
      </c>
      <c r="T51" s="124" t="s">
        <v>185</v>
      </c>
      <c r="U51" s="137" t="s">
        <v>186</v>
      </c>
      <c r="V51" s="136"/>
      <c r="W51" s="137"/>
    </row>
    <row r="52" spans="2:23" ht="21" customHeight="1">
      <c r="B52" s="109" t="s">
        <v>161</v>
      </c>
      <c r="C52" s="116">
        <v>6000</v>
      </c>
      <c r="D52" s="110">
        <v>400</v>
      </c>
      <c r="E52" s="110">
        <v>3000</v>
      </c>
      <c r="F52" s="110">
        <v>2585</v>
      </c>
      <c r="G52" s="127" t="s">
        <v>162</v>
      </c>
      <c r="H52" s="132" t="s">
        <v>131</v>
      </c>
      <c r="I52" s="122"/>
      <c r="J52" s="122"/>
      <c r="K52" s="122"/>
      <c r="L52" s="122"/>
      <c r="M52" s="133"/>
      <c r="N52" s="132" t="s">
        <v>170</v>
      </c>
      <c r="O52" s="122"/>
      <c r="P52" s="122" t="s">
        <v>172</v>
      </c>
      <c r="Q52" s="122" t="s">
        <v>133</v>
      </c>
      <c r="R52" s="122"/>
      <c r="S52" s="122" t="s">
        <v>184</v>
      </c>
      <c r="T52" s="122"/>
      <c r="U52" s="133"/>
      <c r="V52" s="132"/>
      <c r="W52" s="133" t="s">
        <v>187</v>
      </c>
    </row>
    <row r="53" spans="2:23" ht="21" customHeight="1">
      <c r="B53" s="111" t="s">
        <v>63</v>
      </c>
      <c r="C53" s="117">
        <v>6000</v>
      </c>
      <c r="D53" s="112">
        <v>500</v>
      </c>
      <c r="E53" s="112">
        <v>3000</v>
      </c>
      <c r="F53" s="112">
        <v>3150</v>
      </c>
      <c r="G53" s="128" t="s">
        <v>163</v>
      </c>
      <c r="H53" s="134"/>
      <c r="I53" s="123"/>
      <c r="J53" s="123"/>
      <c r="K53" s="123"/>
      <c r="L53" s="123"/>
      <c r="M53" s="135"/>
      <c r="N53" s="134"/>
      <c r="O53" s="123"/>
      <c r="P53" s="123"/>
      <c r="Q53" s="123" t="s">
        <v>133</v>
      </c>
      <c r="R53" s="123"/>
      <c r="S53" s="123" t="s">
        <v>184</v>
      </c>
      <c r="T53" s="123" t="s">
        <v>185</v>
      </c>
      <c r="U53" s="135" t="s">
        <v>186</v>
      </c>
      <c r="V53" s="134"/>
      <c r="W53" s="135"/>
    </row>
    <row r="54" spans="2:23" ht="21" customHeight="1">
      <c r="B54" s="113" t="s">
        <v>64</v>
      </c>
      <c r="C54" s="118">
        <v>6000</v>
      </c>
      <c r="D54" s="114">
        <v>630</v>
      </c>
      <c r="E54" s="114">
        <v>3000</v>
      </c>
      <c r="F54" s="114">
        <v>3400</v>
      </c>
      <c r="G54" s="126" t="s">
        <v>163</v>
      </c>
      <c r="H54" s="136"/>
      <c r="I54" s="124"/>
      <c r="J54" s="124"/>
      <c r="K54" s="124"/>
      <c r="L54" s="124"/>
      <c r="M54" s="137"/>
      <c r="N54" s="136"/>
      <c r="O54" s="124"/>
      <c r="P54" s="124"/>
      <c r="Q54" s="124" t="s">
        <v>133</v>
      </c>
      <c r="R54" s="124"/>
      <c r="S54" s="124" t="s">
        <v>184</v>
      </c>
      <c r="T54" s="124" t="s">
        <v>185</v>
      </c>
      <c r="U54" s="137" t="s">
        <v>186</v>
      </c>
      <c r="V54" s="136"/>
      <c r="W54" s="137"/>
    </row>
    <row r="55" spans="2:23" ht="21" customHeight="1">
      <c r="B55" s="109" t="s">
        <v>65</v>
      </c>
      <c r="C55" s="116">
        <v>6000</v>
      </c>
      <c r="D55" s="110">
        <v>800</v>
      </c>
      <c r="E55" s="110">
        <v>3000</v>
      </c>
      <c r="F55" s="110">
        <v>4870</v>
      </c>
      <c r="G55" s="127" t="s">
        <v>163</v>
      </c>
      <c r="H55" s="132"/>
      <c r="I55" s="122"/>
      <c r="J55" s="122"/>
      <c r="K55" s="122"/>
      <c r="L55" s="122"/>
      <c r="M55" s="133"/>
      <c r="N55" s="132"/>
      <c r="O55" s="122"/>
      <c r="P55" s="122"/>
      <c r="Q55" s="122" t="s">
        <v>133</v>
      </c>
      <c r="R55" s="122"/>
      <c r="S55" s="122" t="s">
        <v>184</v>
      </c>
      <c r="T55" s="122" t="s">
        <v>185</v>
      </c>
      <c r="U55" s="133" t="s">
        <v>186</v>
      </c>
      <c r="V55" s="132"/>
      <c r="W55" s="133"/>
    </row>
    <row r="56" spans="2:23" ht="21" customHeight="1" thickBot="1">
      <c r="B56" s="111" t="s">
        <v>66</v>
      </c>
      <c r="C56" s="117">
        <v>6000</v>
      </c>
      <c r="D56" s="112">
        <v>1000</v>
      </c>
      <c r="E56" s="112">
        <v>3000</v>
      </c>
      <c r="F56" s="112">
        <v>5250</v>
      </c>
      <c r="G56" s="128" t="s">
        <v>163</v>
      </c>
      <c r="H56" s="138"/>
      <c r="I56" s="139"/>
      <c r="J56" s="139"/>
      <c r="K56" s="139"/>
      <c r="L56" s="139"/>
      <c r="M56" s="140"/>
      <c r="N56" s="138"/>
      <c r="O56" s="139"/>
      <c r="P56" s="139"/>
      <c r="Q56" s="139" t="s">
        <v>133</v>
      </c>
      <c r="R56" s="139"/>
      <c r="S56" s="139" t="s">
        <v>184</v>
      </c>
      <c r="T56" s="139" t="s">
        <v>185</v>
      </c>
      <c r="U56" s="140" t="s">
        <v>186</v>
      </c>
      <c r="V56" s="138"/>
      <c r="W56" s="140"/>
    </row>
    <row r="57" spans="2:23">
      <c r="C57" s="119"/>
      <c r="G57" s="119"/>
    </row>
    <row r="58" spans="2:23">
      <c r="G58" s="119"/>
    </row>
    <row r="59" spans="2:23" ht="24">
      <c r="B59" s="158" t="s">
        <v>57</v>
      </c>
      <c r="C59" s="159" t="s">
        <v>5</v>
      </c>
      <c r="D59" s="182">
        <v>10</v>
      </c>
      <c r="G59" s="119"/>
    </row>
    <row r="60" spans="2:23" ht="23.25">
      <c r="B60" s="158" t="s">
        <v>3</v>
      </c>
      <c r="C60" s="159" t="s">
        <v>6</v>
      </c>
      <c r="D60" s="182">
        <v>50</v>
      </c>
      <c r="G60" s="119"/>
    </row>
    <row r="61" spans="2:23" ht="24">
      <c r="B61" s="158" t="s">
        <v>58</v>
      </c>
      <c r="C61" s="160" t="s">
        <v>2</v>
      </c>
      <c r="D61" s="182">
        <v>1000</v>
      </c>
      <c r="G61" s="119"/>
    </row>
    <row r="62" spans="2:23" ht="23.25">
      <c r="B62" s="158" t="s">
        <v>25</v>
      </c>
      <c r="C62" s="161" t="s">
        <v>51</v>
      </c>
      <c r="D62" s="182">
        <v>75</v>
      </c>
      <c r="G62" s="119"/>
    </row>
    <row r="63" spans="2:23" ht="20.25" hidden="1">
      <c r="B63" s="162" t="s">
        <v>4</v>
      </c>
      <c r="C63" s="159"/>
      <c r="D63" s="168">
        <v>367.2</v>
      </c>
      <c r="G63" s="119"/>
    </row>
    <row r="64" spans="2:23" ht="35.25">
      <c r="B64" s="158" t="s">
        <v>7</v>
      </c>
      <c r="C64" s="159" t="s">
        <v>8</v>
      </c>
      <c r="D64" s="167">
        <f>D59*D60*D61/D62/D63/1000*100/D66</f>
        <v>1.8155410312273059</v>
      </c>
      <c r="G64" s="119"/>
    </row>
    <row r="65" spans="2:23" ht="20.25" hidden="1">
      <c r="B65" s="158" t="s">
        <v>26</v>
      </c>
      <c r="C65" s="159"/>
      <c r="D65" s="163">
        <f>IF(D64&lt;=20,1.25,IF(D64&lt;=50,1.2,IF(D64&lt;=300,1.15,1.1)))</f>
        <v>1.25</v>
      </c>
      <c r="G65" s="119"/>
    </row>
    <row r="66" spans="2:23" ht="26.25">
      <c r="B66" s="158" t="s">
        <v>112</v>
      </c>
      <c r="C66" s="164"/>
      <c r="D66" s="165">
        <v>1</v>
      </c>
      <c r="G66" s="119"/>
    </row>
    <row r="67" spans="2:23" ht="39">
      <c r="B67" s="166" t="s">
        <v>10</v>
      </c>
      <c r="C67" s="159" t="s">
        <v>9</v>
      </c>
      <c r="D67" s="167">
        <f>D64*D65</f>
        <v>2.2694262890341323</v>
      </c>
      <c r="G67" s="119"/>
    </row>
    <row r="68" spans="2:23">
      <c r="G68" s="119"/>
    </row>
    <row r="69" spans="2:23" s="169" customFormat="1" ht="39.950000000000003" customHeight="1">
      <c r="B69" s="193" t="str">
        <f>INDEX($B$3:$W$56,MATCH($D$69,$D$3:$D$56,0),1)</f>
        <v>4ВР 90L</v>
      </c>
      <c r="C69" s="193">
        <f>INDEX($B$3:$W$56,MATCH($D$69,$D$3:$D$56,0),2)</f>
        <v>380</v>
      </c>
      <c r="D69" s="194">
        <f t="array" ref="D69">MIN(IF($D$3:$D$56&gt;$D$67,$D$3:$D$56))</f>
        <v>3</v>
      </c>
      <c r="E69" s="193">
        <f>INDEX($B$3:$W$56,MATCH($D$69,$D$3:$D$56,0),4)</f>
        <v>2860</v>
      </c>
      <c r="F69" s="193">
        <f>INDEX($B$3:$W$56,MATCH($D$69,$D$3:$D$56,0),5)</f>
        <v>24</v>
      </c>
      <c r="G69" s="193" t="str">
        <f>INDEX($B$3:$W$56,MATCH($D$69,$D$3:$D$56,0),6)</f>
        <v>г.Могилев</v>
      </c>
      <c r="H69" s="170" t="str">
        <f>INDEX($B$3:$W$56,MATCH($D$69,$D$3:$D$56,0),7)</f>
        <v>1ExdIIBT4</v>
      </c>
      <c r="I69" s="170">
        <f>INDEX($B$3:$W$56,MATCH($D$69,$D$3:$D$56,0),8)</f>
        <v>0</v>
      </c>
      <c r="J69" s="170">
        <f>INDEX($B$3:$W$56,MATCH($D$69,$D$3:$D$56,0),9)</f>
        <v>0</v>
      </c>
      <c r="K69" s="170" t="str">
        <f>INDEX($B$3:$W$56,MATCH($D$69,$D$3:$D$56,0),10)</f>
        <v>1ExdeIIBT4</v>
      </c>
      <c r="L69" s="170">
        <f>INDEX($B$3:$W$56,MATCH($D$69,$D$3:$D$56,0),11)</f>
        <v>0</v>
      </c>
      <c r="M69" s="170">
        <f>INDEX($B$3:$W$56,MATCH($D$69,$D$3:$D$56,0),12)</f>
        <v>0</v>
      </c>
      <c r="N69" s="170" t="str">
        <f>INDEX($B$3:$W$56,MATCH($D$69,$D$3:$D$56,0),13)</f>
        <v>УХЛ1</v>
      </c>
      <c r="O69" s="170" t="str">
        <f>INDEX($B$3:$W$56,MATCH($D$69,$D$3:$D$56,0),14)</f>
        <v>У1</v>
      </c>
      <c r="P69" s="170" t="str">
        <f>INDEX($B$3:$W$56,MATCH($D$69,$D$3:$D$56,0),15)</f>
        <v>УХЛ2</v>
      </c>
      <c r="Q69" s="170" t="str">
        <f>INDEX($B$3:$W$56,MATCH($D$69,$D$3:$D$56,0),16)</f>
        <v>У2</v>
      </c>
      <c r="R69" s="170" t="str">
        <f>INDEX($B$3:$W$56,MATCH($D$69,$D$3:$D$56,0),17)</f>
        <v>УХЛ4</v>
      </c>
      <c r="S69" s="170">
        <f>INDEX($B$3:$W$56,MATCH($D$69,$D$3:$D$56,0),18)</f>
        <v>0</v>
      </c>
      <c r="T69" s="170">
        <f>INDEX($B$3:$W$56,MATCH($D$69,$D$3:$D$56,0),19)</f>
        <v>0</v>
      </c>
      <c r="U69" s="170">
        <f>INDEX($B$3:$W$56,MATCH($D$69,$D$3:$D$56,0),20)</f>
        <v>0</v>
      </c>
      <c r="V69" s="170" t="str">
        <f>INDEX($B$3:$W$56,MATCH($D$69,$D$3:$D$56,0),21)</f>
        <v>IP54</v>
      </c>
      <c r="W69" s="170">
        <f>INDEX($B$3:$W$56,MATCH($D$69,$D$3:$D$56,0),22)</f>
        <v>0</v>
      </c>
    </row>
    <row r="70" spans="2:23" s="169" customFormat="1" ht="39.950000000000003" customHeight="1" thickBot="1">
      <c r="B70" s="170" t="e">
        <f>INDEX($B$3:$W$56,MATCH($D$70,$D$3:$D$56,0),1)</f>
        <v>#N/A</v>
      </c>
      <c r="C70" s="170" t="e">
        <f>INDEX($B$3:$W$56,MATCH($D$70,$D$3:$D$56,0),2)</f>
        <v>#N/A</v>
      </c>
      <c r="D70" s="180"/>
      <c r="E70" s="170" t="e">
        <f>INDEX($B$3:$W$56,MATCH($D$70,$D$3:$D$56,0),4)</f>
        <v>#N/A</v>
      </c>
      <c r="F70" s="170" t="e">
        <f>INDEX($B$3:$W$56,MATCH($D$70,$D$3:$D$56,0),5)</f>
        <v>#N/A</v>
      </c>
      <c r="G70" s="170" t="e">
        <f>INDEX($B$3:$W$56,MATCH($D$70,$D$3:$D$56,0),6)</f>
        <v>#N/A</v>
      </c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2:23" ht="93">
      <c r="C71" s="179" t="s">
        <v>164</v>
      </c>
      <c r="D71" s="171" t="s">
        <v>157</v>
      </c>
      <c r="E71" s="171" t="s">
        <v>130</v>
      </c>
      <c r="F71" s="171" t="s">
        <v>156</v>
      </c>
      <c r="G71" s="172" t="s">
        <v>179</v>
      </c>
      <c r="H71" s="173" t="s">
        <v>131</v>
      </c>
      <c r="I71" s="174" t="s">
        <v>135</v>
      </c>
      <c r="J71" s="174" t="s">
        <v>182</v>
      </c>
      <c r="K71" s="174" t="s">
        <v>134</v>
      </c>
      <c r="L71" s="174" t="s">
        <v>183</v>
      </c>
      <c r="M71" s="175" t="s">
        <v>169</v>
      </c>
      <c r="N71" s="176" t="s">
        <v>170</v>
      </c>
      <c r="O71" s="177" t="s">
        <v>171</v>
      </c>
      <c r="P71" s="177" t="s">
        <v>172</v>
      </c>
      <c r="Q71" s="177" t="s">
        <v>133</v>
      </c>
      <c r="R71" s="177" t="s">
        <v>174</v>
      </c>
      <c r="S71" s="177" t="s">
        <v>184</v>
      </c>
      <c r="T71" s="177" t="s">
        <v>185</v>
      </c>
      <c r="U71" s="178" t="s">
        <v>186</v>
      </c>
      <c r="V71" s="173" t="s">
        <v>132</v>
      </c>
      <c r="W71" s="175" t="s">
        <v>173</v>
      </c>
    </row>
    <row r="72" spans="2:23">
      <c r="G72" s="119"/>
    </row>
    <row r="73" spans="2:23">
      <c r="G73" s="119"/>
    </row>
    <row r="74" spans="2:23">
      <c r="G74" s="119"/>
    </row>
    <row r="75" spans="2:23">
      <c r="G75" s="119"/>
    </row>
    <row r="76" spans="2:23">
      <c r="G76" s="119"/>
    </row>
    <row r="77" spans="2:23" ht="20.25" thickBot="1">
      <c r="G77" s="119"/>
    </row>
    <row r="78" spans="2:23" ht="20.25" thickBot="1">
      <c r="D78" s="181"/>
      <c r="G78" s="119"/>
    </row>
    <row r="79" spans="2:23">
      <c r="G79" s="119"/>
    </row>
    <row r="80" spans="2:23">
      <c r="G80" s="119"/>
    </row>
    <row r="81" spans="7:7">
      <c r="G81" s="119"/>
    </row>
    <row r="82" spans="7:7">
      <c r="G82" s="119"/>
    </row>
    <row r="83" spans="7:7">
      <c r="G83" s="119"/>
    </row>
    <row r="84" spans="7:7">
      <c r="G84" s="119"/>
    </row>
    <row r="85" spans="7:7">
      <c r="G85" s="119"/>
    </row>
    <row r="86" spans="7:7">
      <c r="G86" s="119"/>
    </row>
    <row r="87" spans="7:7">
      <c r="G87" s="119"/>
    </row>
    <row r="88" spans="7:7">
      <c r="G88" s="119"/>
    </row>
    <row r="89" spans="7:7">
      <c r="G89" s="119"/>
    </row>
    <row r="90" spans="7:7">
      <c r="G90" s="119"/>
    </row>
    <row r="91" spans="7:7">
      <c r="G91" s="119"/>
    </row>
    <row r="92" spans="7:7">
      <c r="G92" s="119"/>
    </row>
    <row r="93" spans="7:7">
      <c r="G93" s="119"/>
    </row>
    <row r="94" spans="7:7">
      <c r="G94" s="119"/>
    </row>
    <row r="95" spans="7:7">
      <c r="G95" s="119"/>
    </row>
    <row r="96" spans="7:7">
      <c r="G96" s="119"/>
    </row>
    <row r="97" spans="7:7">
      <c r="G97" s="119"/>
    </row>
    <row r="98" spans="7:7">
      <c r="G98" s="119"/>
    </row>
    <row r="99" spans="7:7">
      <c r="G99" s="119"/>
    </row>
    <row r="100" spans="7:7">
      <c r="G100" s="119"/>
    </row>
    <row r="101" spans="7:7">
      <c r="G101" s="119"/>
    </row>
    <row r="102" spans="7:7">
      <c r="G102" s="119"/>
    </row>
    <row r="103" spans="7:7">
      <c r="G103" s="119"/>
    </row>
    <row r="104" spans="7:7">
      <c r="G104" s="119"/>
    </row>
    <row r="105" spans="7:7">
      <c r="G105" s="119"/>
    </row>
    <row r="106" spans="7:7">
      <c r="G106" s="119"/>
    </row>
    <row r="107" spans="7:7">
      <c r="G107" s="119"/>
    </row>
    <row r="108" spans="7:7">
      <c r="G108" s="119"/>
    </row>
    <row r="109" spans="7:7">
      <c r="G109" s="119"/>
    </row>
    <row r="110" spans="7:7">
      <c r="G110" s="119"/>
    </row>
    <row r="111" spans="7:7">
      <c r="G111" s="119"/>
    </row>
    <row r="112" spans="7:7">
      <c r="G112" s="119"/>
    </row>
    <row r="113" spans="7:7">
      <c r="G113" s="119"/>
    </row>
    <row r="114" spans="7:7">
      <c r="G114" s="119"/>
    </row>
    <row r="115" spans="7:7">
      <c r="G115" s="119"/>
    </row>
    <row r="116" spans="7:7">
      <c r="G116" s="119"/>
    </row>
    <row r="117" spans="7:7">
      <c r="G117" s="119"/>
    </row>
    <row r="118" spans="7:7">
      <c r="G118" s="119"/>
    </row>
    <row r="119" spans="7:7">
      <c r="G119" s="119"/>
    </row>
    <row r="120" spans="7:7">
      <c r="G120" s="119"/>
    </row>
    <row r="121" spans="7:7">
      <c r="G121" s="119"/>
    </row>
    <row r="122" spans="7:7">
      <c r="G122" s="119"/>
    </row>
    <row r="123" spans="7:7">
      <c r="G123" s="119"/>
    </row>
    <row r="124" spans="7:7">
      <c r="G124" s="119"/>
    </row>
    <row r="125" spans="7:7">
      <c r="G125" s="119"/>
    </row>
    <row r="126" spans="7:7">
      <c r="G126" s="119"/>
    </row>
    <row r="127" spans="7:7">
      <c r="G127" s="119"/>
    </row>
    <row r="128" spans="7:7">
      <c r="G128" s="119"/>
    </row>
    <row r="129" spans="7:7">
      <c r="G129" s="119"/>
    </row>
    <row r="130" spans="7:7">
      <c r="G130" s="119"/>
    </row>
    <row r="131" spans="7:7">
      <c r="G131" s="119"/>
    </row>
    <row r="132" spans="7:7">
      <c r="G132" s="119"/>
    </row>
    <row r="133" spans="7:7">
      <c r="G133" s="119"/>
    </row>
    <row r="134" spans="7:7">
      <c r="G134" s="119"/>
    </row>
    <row r="135" spans="7:7">
      <c r="G135" s="119"/>
    </row>
    <row r="136" spans="7:7">
      <c r="G136" s="119"/>
    </row>
    <row r="137" spans="7:7">
      <c r="G137" s="119"/>
    </row>
    <row r="138" spans="7:7">
      <c r="G138" s="119"/>
    </row>
    <row r="139" spans="7:7">
      <c r="G139" s="119"/>
    </row>
    <row r="140" spans="7:7">
      <c r="G140" s="119"/>
    </row>
    <row r="141" spans="7:7">
      <c r="G141" s="119"/>
    </row>
    <row r="142" spans="7:7">
      <c r="G142" s="119"/>
    </row>
    <row r="143" spans="7:7">
      <c r="G143" s="119"/>
    </row>
    <row r="144" spans="7:7">
      <c r="G144" s="119"/>
    </row>
    <row r="145" spans="7:7">
      <c r="G145" s="119"/>
    </row>
    <row r="146" spans="7:7">
      <c r="G146" s="119"/>
    </row>
    <row r="147" spans="7:7">
      <c r="G147" s="119"/>
    </row>
    <row r="148" spans="7:7">
      <c r="G148" s="119"/>
    </row>
    <row r="149" spans="7:7">
      <c r="G149" s="119"/>
    </row>
    <row r="150" spans="7:7">
      <c r="G150" s="119"/>
    </row>
    <row r="151" spans="7:7">
      <c r="G151" s="119"/>
    </row>
    <row r="152" spans="7:7">
      <c r="G152" s="119"/>
    </row>
    <row r="153" spans="7:7">
      <c r="G153" s="119"/>
    </row>
    <row r="154" spans="7:7">
      <c r="G154" s="119"/>
    </row>
    <row r="155" spans="7:7">
      <c r="G155" s="119"/>
    </row>
    <row r="156" spans="7:7">
      <c r="G156" s="119"/>
    </row>
    <row r="157" spans="7:7">
      <c r="G157" s="119"/>
    </row>
    <row r="158" spans="7:7">
      <c r="G158" s="119"/>
    </row>
    <row r="159" spans="7:7">
      <c r="G159" s="119"/>
    </row>
    <row r="160" spans="7:7">
      <c r="G160" s="119"/>
    </row>
    <row r="161" spans="7:7">
      <c r="G161" s="119"/>
    </row>
    <row r="162" spans="7:7">
      <c r="G162" s="119"/>
    </row>
    <row r="163" spans="7:7">
      <c r="G163" s="119"/>
    </row>
    <row r="164" spans="7:7">
      <c r="G164" s="119"/>
    </row>
    <row r="165" spans="7:7">
      <c r="G165" s="119"/>
    </row>
    <row r="166" spans="7:7">
      <c r="G166" s="119"/>
    </row>
    <row r="167" spans="7:7">
      <c r="G167" s="119"/>
    </row>
    <row r="168" spans="7:7">
      <c r="G168" s="119"/>
    </row>
    <row r="169" spans="7:7">
      <c r="G169" s="119"/>
    </row>
    <row r="170" spans="7:7">
      <c r="G170" s="119"/>
    </row>
    <row r="171" spans="7:7">
      <c r="G171" s="119"/>
    </row>
    <row r="172" spans="7:7">
      <c r="G172" s="119"/>
    </row>
    <row r="173" spans="7:7">
      <c r="G173" s="119"/>
    </row>
    <row r="174" spans="7:7">
      <c r="G174" s="119"/>
    </row>
    <row r="175" spans="7:7">
      <c r="G175" s="119"/>
    </row>
    <row r="176" spans="7:7">
      <c r="G176" s="119"/>
    </row>
    <row r="177" spans="7:7">
      <c r="G177" s="119"/>
    </row>
    <row r="178" spans="7:7">
      <c r="G178" s="119"/>
    </row>
  </sheetData>
  <conditionalFormatting sqref="H2:H69">
    <cfRule type="containsText" dxfId="15" priority="29" stopIfTrue="1" operator="containsText" text="1ExdIIBT4">
      <formula>NOT(ISERROR(SEARCH("1ExdIIBT4",H2)))</formula>
    </cfRule>
  </conditionalFormatting>
  <conditionalFormatting sqref="K3:K69">
    <cfRule type="containsText" dxfId="14" priority="28" stopIfTrue="1" operator="containsText" text="1ExdeIIBT4">
      <formula>NOT(ISERROR(SEARCH("1ExdeIIBT4",K3)))</formula>
    </cfRule>
  </conditionalFormatting>
  <conditionalFormatting sqref="M3:M69">
    <cfRule type="containsText" dxfId="13" priority="27" stopIfTrue="1" operator="containsText" text="2ExdeIIBT4">
      <formula>NOT(ISERROR(SEARCH("2ExdeIIBT4",M3)))</formula>
    </cfRule>
  </conditionalFormatting>
  <conditionalFormatting sqref="N3:N69">
    <cfRule type="containsText" dxfId="12" priority="26" stopIfTrue="1" operator="containsText" text="УХЛ1">
      <formula>NOT(ISERROR(SEARCH("УХЛ1",N3)))</formula>
    </cfRule>
  </conditionalFormatting>
  <conditionalFormatting sqref="O3:O69">
    <cfRule type="containsText" dxfId="11" priority="25" stopIfTrue="1" operator="containsText" text="У1">
      <formula>NOT(ISERROR(SEARCH("У1",O3)))</formula>
    </cfRule>
  </conditionalFormatting>
  <conditionalFormatting sqref="P3:P69">
    <cfRule type="containsText" dxfId="10" priority="24" stopIfTrue="1" operator="containsText" text="УХЛ2">
      <formula>NOT(ISERROR(SEARCH("УХЛ2",P3)))</formula>
    </cfRule>
  </conditionalFormatting>
  <conditionalFormatting sqref="Q3:Q69">
    <cfRule type="containsText" dxfId="9" priority="23" stopIfTrue="1" operator="containsText" text="У2">
      <formula>NOT(ISERROR(SEARCH("У2",Q3)))</formula>
    </cfRule>
  </conditionalFormatting>
  <conditionalFormatting sqref="V3:V69">
    <cfRule type="containsText" dxfId="8" priority="21" stopIfTrue="1" operator="containsText" text="IP54">
      <formula>NOT(ISERROR(SEARCH("IP54",V3)))</formula>
    </cfRule>
  </conditionalFormatting>
  <conditionalFormatting sqref="W3:W69">
    <cfRule type="containsText" dxfId="7" priority="20" stopIfTrue="1" operator="containsText" text="IP55">
      <formula>NOT(ISERROR(SEARCH("IP55",W3)))</formula>
    </cfRule>
  </conditionalFormatting>
  <conditionalFormatting sqref="R3:R69">
    <cfRule type="containsText" dxfId="6" priority="19" stopIfTrue="1" operator="containsText" text="УХЛ4">
      <formula>NOT(ISERROR(SEARCH("УХЛ4",R3)))</formula>
    </cfRule>
  </conditionalFormatting>
  <conditionalFormatting sqref="I3:I69">
    <cfRule type="containsText" dxfId="5" priority="6" stopIfTrue="1" operator="containsText" text="1ExdIIBT5">
      <formula>NOT(ISERROR(SEARCH("1ExdIIBT5",I3)))</formula>
    </cfRule>
  </conditionalFormatting>
  <conditionalFormatting sqref="J2:J69">
    <cfRule type="containsText" dxfId="4" priority="5" stopIfTrue="1" operator="containsText" text="1ExdIICT4">
      <formula>NOT(ISERROR(SEARCH("1ExdIICT4",J2)))</formula>
    </cfRule>
  </conditionalFormatting>
  <conditionalFormatting sqref="L2:L69">
    <cfRule type="containsText" dxfId="3" priority="4" stopIfTrue="1" operator="containsText" text="1ExdeIIBT5">
      <formula>NOT(ISERROR(SEARCH("1ExdeIIBT5",L2)))</formula>
    </cfRule>
  </conditionalFormatting>
  <conditionalFormatting sqref="S3:S69">
    <cfRule type="containsText" dxfId="2" priority="3" stopIfTrue="1" operator="containsText" text="У5">
      <formula>NOT(ISERROR(SEARCH("У5",S3)))</formula>
    </cfRule>
  </conditionalFormatting>
  <conditionalFormatting sqref="T3:T69">
    <cfRule type="containsText" dxfId="1" priority="2" stopIfTrue="1" operator="containsText" text="Т2">
      <formula>NOT(ISERROR(SEARCH("Т2",T3)))</formula>
    </cfRule>
  </conditionalFormatting>
  <conditionalFormatting sqref="U3:U69">
    <cfRule type="containsText" dxfId="0" priority="1" stopIfTrue="1" operator="containsText" text="Т5">
      <formula>NOT(ISERROR(SEARCH("Т5",U3)))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noname</cp:lastModifiedBy>
  <cp:lastPrinted>2015-06-25T05:14:44Z</cp:lastPrinted>
  <dcterms:created xsi:type="dcterms:W3CDTF">1996-10-08T23:32:33Z</dcterms:created>
  <dcterms:modified xsi:type="dcterms:W3CDTF">2015-10-21T08:42:34Z</dcterms:modified>
</cp:coreProperties>
</file>