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7.xml" ContentType="application/vnd.openxmlformats-officedocument.spreadsheetml.table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5.xml" ContentType="application/vnd.openxmlformats-officedocument.spreadsheetml.table+xml"/>
  <Override PartName="/xl/tables/table8.xml" ContentType="application/vnd.openxmlformats-officedocument.spreadsheetml.table+xml"/>
  <Override PartName="/xl/tables/table6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8300" tabRatio="786" activeTab="3"/>
  </bookViews>
  <sheets>
    <sheet name="БД" sheetId="1" r:id="rId1"/>
    <sheet name="Учёт" sheetId="2" r:id="rId2"/>
    <sheet name="Лист2" sheetId="3" r:id="rId3"/>
    <sheet name="Лист1" sheetId="4" r:id="rId4"/>
    <sheet name="Отчёт" sheetId="5" r:id="rId5"/>
  </sheets>
  <definedNames>
    <definedName name="_125мм">'БД'!$L$12</definedName>
    <definedName name="_250мм">'БД'!$L$14</definedName>
    <definedName name="_xlfn.IFERROR" hidden="1">#NAME?</definedName>
    <definedName name="_xlfn.SUMIFS" hidden="1">#NAME?</definedName>
    <definedName name="AristoRod">'БД'!$J$20</definedName>
    <definedName name="Concave_13">'БД'!$K$14</definedName>
    <definedName name="Pipe_9">'БД'!$K$12</definedName>
    <definedName name="PowerArc">'БД'!$J$16</definedName>
    <definedName name="PowerBridge">'БД'!$J$18</definedName>
    <definedName name="АН_348">'БД'!$I$14</definedName>
    <definedName name="АН_47">'БД'!$I$12</definedName>
    <definedName name="АН_67">'БД'!$I$16</definedName>
    <definedName name="Вид_операции">'БД'!#REF!</definedName>
    <definedName name="Ед._измерения">'БД'!$E$3:$E$21</definedName>
    <definedName name="Керамические_подкладки">'БД'!$K$3:$K$4</definedName>
    <definedName name="Круги_шлифовальные">'БД'!$L$3:$L$4</definedName>
    <definedName name="Материал">'БД'!$G$3:$G$8</definedName>
    <definedName name="Материал1">'БД'!$B$3:$B$21</definedName>
    <definedName name="Св_08Г2С">'БД'!$J$22</definedName>
    <definedName name="Св_10ГНА">'БД'!$J$24</definedName>
    <definedName name="Св_10НМА">'БД'!$J$12:$J$13</definedName>
    <definedName name="Сварочная_проволока">'БД'!$J$3:$J$8</definedName>
    <definedName name="Стеклоткань">'БД'!$M$3</definedName>
    <definedName name="УОНИ_13\55">'БД'!$H$12:$H$13</definedName>
    <definedName name="УОНИИ_13\55">'БД'!$H$15:$H$16</definedName>
    <definedName name="Участок">'БД'!$O$3:$O$6</definedName>
    <definedName name="Флюс">'БД'!$I$3:$I$5</definedName>
    <definedName name="Электроды">'БД'!$H$3:$H$4</definedName>
  </definedNames>
  <calcPr fullCalcOnLoad="1"/>
</workbook>
</file>

<file path=xl/sharedStrings.xml><?xml version="1.0" encoding="utf-8"?>
<sst xmlns="http://schemas.openxmlformats.org/spreadsheetml/2006/main" count="263" uniqueCount="48">
  <si>
    <t>Маркировка</t>
  </si>
  <si>
    <t>№ партии</t>
  </si>
  <si>
    <t>PowerArc</t>
  </si>
  <si>
    <t>PowerBridge</t>
  </si>
  <si>
    <t>Материал</t>
  </si>
  <si>
    <t>Диаметр (мм)</t>
  </si>
  <si>
    <t xml:space="preserve">Электроды </t>
  </si>
  <si>
    <t>Электроды</t>
  </si>
  <si>
    <t>Флюс</t>
  </si>
  <si>
    <t>AristoRod</t>
  </si>
  <si>
    <t>Стеклоткань</t>
  </si>
  <si>
    <t>Т3</t>
  </si>
  <si>
    <t>Ед. измерения</t>
  </si>
  <si>
    <t>кг.</t>
  </si>
  <si>
    <t>м2</t>
  </si>
  <si>
    <t>шт</t>
  </si>
  <si>
    <t>Сварочная_проволока</t>
  </si>
  <si>
    <t>Керамические_подкладки</t>
  </si>
  <si>
    <t>Круги_шлифовальные</t>
  </si>
  <si>
    <t>УОНИ_13\55</t>
  </si>
  <si>
    <t>УОНИИ_13\55</t>
  </si>
  <si>
    <t>Ед._измерения</t>
  </si>
  <si>
    <t>-</t>
  </si>
  <si>
    <t>АН_47</t>
  </si>
  <si>
    <t>АН_348</t>
  </si>
  <si>
    <t>АН_67</t>
  </si>
  <si>
    <t>Св_10НМА</t>
  </si>
  <si>
    <t>Св_08Г2С</t>
  </si>
  <si>
    <t>Св_10ГНА</t>
  </si>
  <si>
    <t>Pipe_9</t>
  </si>
  <si>
    <t>Concave_13</t>
  </si>
  <si>
    <t>_125мм</t>
  </si>
  <si>
    <t>_250мм</t>
  </si>
  <si>
    <t>Приход</t>
  </si>
  <si>
    <t>Расход</t>
  </si>
  <si>
    <t>Участок</t>
  </si>
  <si>
    <t>Дата</t>
  </si>
  <si>
    <t>СКЛАД</t>
  </si>
  <si>
    <t>Диаметр 4 мм</t>
  </si>
  <si>
    <t>Диаметр 3 мм</t>
  </si>
  <si>
    <t>Диаметр 1,6</t>
  </si>
  <si>
    <t>Диаметр 2 мм</t>
  </si>
  <si>
    <t>Диаметр 1,2 мм</t>
  </si>
  <si>
    <t xml:space="preserve"> Диаметр 1,2 мм</t>
  </si>
  <si>
    <t>Диаметр 1,6 мм</t>
  </si>
  <si>
    <t>Остаток</t>
  </si>
  <si>
    <t>74у</t>
  </si>
  <si>
    <t>75у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</si>
</sst>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[$-F800]dddd\,\ mmmm\ dd\,\ yyyy"/>
  </numFmts>
  <fonts count="45"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10"/>
      <color indexed="18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2"/>
    </font>
    <font>
      <sz val="12"/>
      <color indexed="8"/>
      <name val="Times New Roman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2"/>
    </font>
    <font>
      <sz val="12"/>
      <color theme="1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14" fontId="44" fillId="0" borderId="0" xfId="0" applyNumberFormat="1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14" fontId="44" fillId="0" borderId="0" xfId="0" applyNumberFormat="1" applyFont="1" applyAlignment="1">
      <alignment horizontal="center"/>
    </xf>
    <xf numFmtId="0" fontId="44" fillId="0" borderId="0" xfId="0" applyNumberFormat="1" applyFont="1" applyAlignment="1">
      <alignment horizontal="center"/>
    </xf>
    <xf numFmtId="0" fontId="44" fillId="0" borderId="0" xfId="0" applyNumberFormat="1" applyFont="1" applyAlignment="1">
      <alignment horizontal="center"/>
    </xf>
    <xf numFmtId="0" fontId="43" fillId="0" borderId="0" xfId="0" applyNumberFormat="1" applyFont="1" applyAlignment="1">
      <alignment horizontal="center"/>
    </xf>
    <xf numFmtId="14" fontId="44" fillId="0" borderId="0" xfId="0" applyNumberFormat="1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NumberFormat="1" applyFont="1" applyAlignment="1">
      <alignment horizontal="center"/>
    </xf>
    <xf numFmtId="14" fontId="44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22" fontId="44" fillId="0" borderId="0" xfId="0" applyNumberFormat="1" applyFont="1" applyAlignment="1">
      <alignment/>
    </xf>
    <xf numFmtId="22" fontId="44" fillId="0" borderId="0" xfId="0" applyNumberFormat="1" applyFont="1" applyAlignment="1">
      <alignment horizontal="center"/>
    </xf>
    <xf numFmtId="164" fontId="44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G2:G8" comment="" totalsRowShown="0">
  <autoFilter ref="G2:G8"/>
  <tableColumns count="1">
    <tableColumn id="1" name="Материал"/>
  </tableColumns>
  <tableStyleInfo name="" showFirstColumn="0" showLastColumn="0" showRowStripes="1" showColumnStripes="0"/>
</table>
</file>

<file path=xl/tables/table10.xml><?xml version="1.0" encoding="utf-8"?>
<table xmlns="http://schemas.openxmlformats.org/spreadsheetml/2006/main" id="8" name="Таблица10129" displayName="Таблица10129" ref="A4:H9" comment="" totalsRowShown="0">
  <autoFilter ref="A4:H9"/>
  <tableColumns count="8">
    <tableColumn id="2" name="Материал"/>
    <tableColumn id="3" name="Маркировка"/>
    <tableColumn id="4" name="Диаметр (мм)"/>
    <tableColumn id="6" name="№ партии"/>
    <tableColumn id="11" name="Ед. измерения"/>
    <tableColumn id="10" name="Приход"/>
    <tableColumn id="8" name="Расход"/>
    <tableColumn id="1" name="Остаток"/>
  </tableColumns>
  <tableStyleInfo name="" showFirstColumn="0" showLastColumn="0" showRowStripes="1" showColumnStripes="0"/>
</table>
</file>

<file path=xl/tables/table11.xml><?xml version="1.0" encoding="utf-8"?>
<table xmlns="http://schemas.openxmlformats.org/spreadsheetml/2006/main" id="11" name="Таблица1012" displayName="Таблица1012" ref="A4:H9" comment="" totalsRowShown="0">
  <autoFilter ref="A4:H9"/>
  <tableColumns count="8">
    <tableColumn id="2" name="Материал"/>
    <tableColumn id="3" name="Маркировка"/>
    <tableColumn id="4" name="Диаметр (мм)"/>
    <tableColumn id="6" name="№ партии"/>
    <tableColumn id="11" name="Ед. измерения"/>
    <tableColumn id="10" name="Приход"/>
    <tableColumn id="8" name="Расход"/>
    <tableColumn id="1" name="Остаток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H2:H4" comment="" totalsRowShown="0">
  <autoFilter ref="H2:H4"/>
  <tableColumns count="1">
    <tableColumn id="1" name="Электроды "/>
  </tableColumns>
  <tableStyleInfo name="" showFirstColumn="0" showLastColumn="0" showRowStripes="1" showColumnStripes="0"/>
</table>
</file>

<file path=xl/tables/table3.xml><?xml version="1.0" encoding="utf-8"?>
<table xmlns="http://schemas.openxmlformats.org/spreadsheetml/2006/main" id="3" name="Таблица3" displayName="Таблица3" ref="I2:I5" comment="" totalsRowShown="0">
  <autoFilter ref="I2:I5"/>
  <tableColumns count="1">
    <tableColumn id="1" name="Флюс"/>
  </tableColumns>
  <tableStyleInfo name="" showFirstColumn="0" showLastColumn="0" showRowStripes="1" showColumnStripes="0"/>
</table>
</file>

<file path=xl/tables/table4.xml><?xml version="1.0" encoding="utf-8"?>
<table xmlns="http://schemas.openxmlformats.org/spreadsheetml/2006/main" id="4" name="Таблица4" displayName="Таблица4" ref="J2:J8" comment="" totalsRowShown="0">
  <autoFilter ref="J2:J8"/>
  <tableColumns count="1">
    <tableColumn id="1" name="Сварочная_проволока"/>
  </tableColumns>
  <tableStyleInfo name="" showFirstColumn="0" showLastColumn="0" showRowStripes="1" showColumnStripes="0"/>
</table>
</file>

<file path=xl/tables/table5.xml><?xml version="1.0" encoding="utf-8"?>
<table xmlns="http://schemas.openxmlformats.org/spreadsheetml/2006/main" id="5" name="Таблица5" displayName="Таблица5" ref="K2:K4" comment="" totalsRowShown="0">
  <autoFilter ref="K2:K4"/>
  <tableColumns count="1">
    <tableColumn id="1" name="Керамические_подкладки"/>
  </tableColumns>
  <tableStyleInfo name="" showFirstColumn="0" showLastColumn="0" showRowStripes="1" showColumnStripes="0"/>
</table>
</file>

<file path=xl/tables/table6.xml><?xml version="1.0" encoding="utf-8"?>
<table xmlns="http://schemas.openxmlformats.org/spreadsheetml/2006/main" id="6" name="Таблица6" displayName="Таблица6" ref="L2:L4" comment="" totalsRowShown="0">
  <autoFilter ref="L2:L4"/>
  <tableColumns count="1">
    <tableColumn id="1" name="Круги_шлифовальные"/>
  </tableColumns>
  <tableStyleInfo name="" showFirstColumn="0" showLastColumn="0" showRowStripes="1" showColumnStripes="0"/>
</table>
</file>

<file path=xl/tables/table7.xml><?xml version="1.0" encoding="utf-8"?>
<table xmlns="http://schemas.openxmlformats.org/spreadsheetml/2006/main" id="7" name="Таблица7" displayName="Таблица7" ref="M2:M3" comment="" totalsRowShown="0">
  <autoFilter ref="M2:M3"/>
  <tableColumns count="1">
    <tableColumn id="1" name="Стеклоткань"/>
  </tableColumns>
  <tableStyleInfo name="" showFirstColumn="0" showLastColumn="0" showRowStripes="1" showColumnStripes="0"/>
</table>
</file>

<file path=xl/tables/table8.xml><?xml version="1.0" encoding="utf-8"?>
<table xmlns="http://schemas.openxmlformats.org/spreadsheetml/2006/main" id="9" name="Таблица9" displayName="Таблица9" ref="O2:O6" comment="" totalsRowShown="0">
  <autoFilter ref="O2:O6"/>
  <tableColumns count="1">
    <tableColumn id="1" name="Участок"/>
  </tableColumns>
  <tableStyleInfo name="" showFirstColumn="0" showLastColumn="0" showRowStripes="1" showColumnStripes="0"/>
</table>
</file>

<file path=xl/tables/table9.xml><?xml version="1.0" encoding="utf-8"?>
<table xmlns="http://schemas.openxmlformats.org/spreadsheetml/2006/main" id="10" name="Таблица10" displayName="Таблица10" ref="A4:I23" comment="" totalsRowShown="0">
  <autoFilter ref="A4:I23"/>
  <tableColumns count="9">
    <tableColumn id="1" name="Дата"/>
    <tableColumn id="2" name="Материал"/>
    <tableColumn id="3" name="Маркировка"/>
    <tableColumn id="4" name="Диаметр (мм)"/>
    <tableColumn id="6" name="№ партии"/>
    <tableColumn id="11" name="Ед. измерения"/>
    <tableColumn id="10" name="Приход"/>
    <tableColumn id="8" name="Расход"/>
    <tableColumn id="9" name="Участок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0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table" Target="../tables/table11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2:O24"/>
  <sheetViews>
    <sheetView zoomScale="118" zoomScaleNormal="118" zoomScalePageLayoutView="0" workbookViewId="0" topLeftCell="G1">
      <selection activeCell="O10" sqref="O10"/>
    </sheetView>
  </sheetViews>
  <sheetFormatPr defaultColWidth="9.33203125" defaultRowHeight="12.75"/>
  <cols>
    <col min="2" max="2" width="25.66015625" style="0" customWidth="1"/>
    <col min="3" max="3" width="29.66015625" style="0" customWidth="1"/>
    <col min="4" max="4" width="15.16015625" style="0" bestFit="1" customWidth="1"/>
    <col min="5" max="5" width="15.66015625" style="0" bestFit="1" customWidth="1"/>
    <col min="6" max="6" width="4.16015625" style="0" customWidth="1"/>
    <col min="7" max="7" width="25.66015625" style="0" bestFit="1" customWidth="1"/>
    <col min="8" max="8" width="15.33203125" style="0" bestFit="1" customWidth="1"/>
    <col min="9" max="9" width="9" style="0" customWidth="1"/>
    <col min="10" max="10" width="26.16015625" style="0" customWidth="1"/>
    <col min="11" max="11" width="30.16015625" style="0" customWidth="1"/>
    <col min="12" max="12" width="26.5" style="0" customWidth="1"/>
    <col min="13" max="13" width="16.5" style="0" customWidth="1"/>
    <col min="14" max="14" width="9.33203125" style="0" customWidth="1"/>
    <col min="15" max="15" width="20.33203125" style="0" customWidth="1"/>
  </cols>
  <sheetData>
    <row r="2" spans="2:15" ht="12.75">
      <c r="B2" s="1" t="s">
        <v>4</v>
      </c>
      <c r="C2" s="1" t="s">
        <v>0</v>
      </c>
      <c r="D2" s="1" t="s">
        <v>5</v>
      </c>
      <c r="E2" s="1" t="s">
        <v>21</v>
      </c>
      <c r="G2" s="1" t="s">
        <v>4</v>
      </c>
      <c r="H2" s="1" t="s">
        <v>6</v>
      </c>
      <c r="I2" s="1" t="s">
        <v>8</v>
      </c>
      <c r="J2" s="1" t="s">
        <v>16</v>
      </c>
      <c r="K2" s="1" t="s">
        <v>17</v>
      </c>
      <c r="L2" s="1" t="s">
        <v>18</v>
      </c>
      <c r="M2" s="1" t="s">
        <v>10</v>
      </c>
      <c r="O2" s="1" t="s">
        <v>35</v>
      </c>
    </row>
    <row r="3" spans="2:15" ht="12.75">
      <c r="B3" t="s">
        <v>6</v>
      </c>
      <c r="C3" t="s">
        <v>19</v>
      </c>
      <c r="D3" t="s">
        <v>38</v>
      </c>
      <c r="E3" t="s">
        <v>13</v>
      </c>
      <c r="G3" t="s">
        <v>7</v>
      </c>
      <c r="H3" t="s">
        <v>19</v>
      </c>
      <c r="I3" t="s">
        <v>23</v>
      </c>
      <c r="J3" t="s">
        <v>26</v>
      </c>
      <c r="K3" t="s">
        <v>29</v>
      </c>
      <c r="L3" t="s">
        <v>31</v>
      </c>
      <c r="M3" t="s">
        <v>11</v>
      </c>
      <c r="O3" t="s">
        <v>37</v>
      </c>
    </row>
    <row r="4" spans="2:15" ht="12.75">
      <c r="B4" t="s">
        <v>7</v>
      </c>
      <c r="C4" t="s">
        <v>19</v>
      </c>
      <c r="D4" t="s">
        <v>39</v>
      </c>
      <c r="E4" t="s">
        <v>13</v>
      </c>
      <c r="G4" t="s">
        <v>8</v>
      </c>
      <c r="H4" t="s">
        <v>20</v>
      </c>
      <c r="I4" t="s">
        <v>24</v>
      </c>
      <c r="J4" t="s">
        <v>2</v>
      </c>
      <c r="K4" t="s">
        <v>30</v>
      </c>
      <c r="L4" t="s">
        <v>32</v>
      </c>
      <c r="O4">
        <v>1</v>
      </c>
    </row>
    <row r="5" spans="2:15" ht="12.75">
      <c r="B5" t="s">
        <v>7</v>
      </c>
      <c r="C5" t="s">
        <v>20</v>
      </c>
      <c r="D5" t="s">
        <v>38</v>
      </c>
      <c r="E5" t="s">
        <v>13</v>
      </c>
      <c r="G5" t="s">
        <v>16</v>
      </c>
      <c r="I5" t="s">
        <v>25</v>
      </c>
      <c r="J5" t="s">
        <v>3</v>
      </c>
      <c r="O5">
        <v>2</v>
      </c>
    </row>
    <row r="6" spans="2:15" ht="12.75">
      <c r="B6" t="s">
        <v>7</v>
      </c>
      <c r="C6" t="s">
        <v>20</v>
      </c>
      <c r="D6" t="s">
        <v>39</v>
      </c>
      <c r="E6" t="s">
        <v>13</v>
      </c>
      <c r="G6" t="s">
        <v>10</v>
      </c>
      <c r="J6" t="s">
        <v>9</v>
      </c>
      <c r="O6">
        <v>3</v>
      </c>
    </row>
    <row r="7" spans="2:10" ht="12.75">
      <c r="B7" t="s">
        <v>8</v>
      </c>
      <c r="C7" t="s">
        <v>23</v>
      </c>
      <c r="D7" t="s">
        <v>22</v>
      </c>
      <c r="E7" t="s">
        <v>13</v>
      </c>
      <c r="G7" t="s">
        <v>17</v>
      </c>
      <c r="J7" t="s">
        <v>27</v>
      </c>
    </row>
    <row r="8" spans="2:10" ht="12.75">
      <c r="B8" t="s">
        <v>8</v>
      </c>
      <c r="C8" t="s">
        <v>24</v>
      </c>
      <c r="D8" t="s">
        <v>22</v>
      </c>
      <c r="E8" t="s">
        <v>13</v>
      </c>
      <c r="G8" t="s">
        <v>18</v>
      </c>
      <c r="J8" t="s">
        <v>28</v>
      </c>
    </row>
    <row r="9" spans="2:5" ht="12.75">
      <c r="B9" t="s">
        <v>8</v>
      </c>
      <c r="C9" t="s">
        <v>25</v>
      </c>
      <c r="D9" t="s">
        <v>22</v>
      </c>
      <c r="E9" t="s">
        <v>13</v>
      </c>
    </row>
    <row r="10" spans="2:5" ht="12.75">
      <c r="B10" t="s">
        <v>16</v>
      </c>
      <c r="C10" t="s">
        <v>26</v>
      </c>
      <c r="D10" t="s">
        <v>38</v>
      </c>
      <c r="E10" t="s">
        <v>13</v>
      </c>
    </row>
    <row r="11" spans="2:12" ht="12.75">
      <c r="B11" t="s">
        <v>16</v>
      </c>
      <c r="C11" t="s">
        <v>26</v>
      </c>
      <c r="D11" t="s">
        <v>41</v>
      </c>
      <c r="E11" t="s">
        <v>13</v>
      </c>
      <c r="H11" s="1" t="s">
        <v>19</v>
      </c>
      <c r="I11" s="1" t="s">
        <v>23</v>
      </c>
      <c r="J11" s="1" t="s">
        <v>26</v>
      </c>
      <c r="K11" s="1" t="s">
        <v>29</v>
      </c>
      <c r="L11" s="1" t="s">
        <v>31</v>
      </c>
    </row>
    <row r="12" spans="2:12" ht="12.75">
      <c r="B12" t="s">
        <v>16</v>
      </c>
      <c r="C12" t="s">
        <v>2</v>
      </c>
      <c r="D12" t="s">
        <v>42</v>
      </c>
      <c r="E12" t="s">
        <v>13</v>
      </c>
      <c r="H12" t="s">
        <v>38</v>
      </c>
      <c r="I12" t="s">
        <v>22</v>
      </c>
      <c r="J12" t="s">
        <v>38</v>
      </c>
      <c r="K12" t="s">
        <v>22</v>
      </c>
      <c r="L12" s="4">
        <v>125</v>
      </c>
    </row>
    <row r="13" spans="2:12" ht="12.75">
      <c r="B13" t="s">
        <v>16</v>
      </c>
      <c r="C13" t="s">
        <v>3</v>
      </c>
      <c r="D13" t="s">
        <v>42</v>
      </c>
      <c r="E13" t="s">
        <v>13</v>
      </c>
      <c r="H13" t="s">
        <v>39</v>
      </c>
      <c r="I13" s="1" t="s">
        <v>24</v>
      </c>
      <c r="J13" t="s">
        <v>41</v>
      </c>
      <c r="K13" s="1" t="s">
        <v>30</v>
      </c>
      <c r="L13" s="1" t="s">
        <v>32</v>
      </c>
    </row>
    <row r="14" spans="2:12" ht="12.75">
      <c r="B14" t="s">
        <v>16</v>
      </c>
      <c r="C14" t="s">
        <v>9</v>
      </c>
      <c r="D14" t="s">
        <v>42</v>
      </c>
      <c r="E14" t="s">
        <v>13</v>
      </c>
      <c r="H14" s="1" t="s">
        <v>20</v>
      </c>
      <c r="I14" t="s">
        <v>22</v>
      </c>
      <c r="K14" t="s">
        <v>22</v>
      </c>
      <c r="L14" s="4">
        <v>250</v>
      </c>
    </row>
    <row r="15" spans="2:10" ht="12.75">
      <c r="B15" t="s">
        <v>16</v>
      </c>
      <c r="C15" t="s">
        <v>27</v>
      </c>
      <c r="D15" t="s">
        <v>42</v>
      </c>
      <c r="E15" t="s">
        <v>13</v>
      </c>
      <c r="H15" t="s">
        <v>38</v>
      </c>
      <c r="I15" s="1" t="s">
        <v>25</v>
      </c>
      <c r="J15" t="s">
        <v>2</v>
      </c>
    </row>
    <row r="16" spans="2:10" ht="12.75">
      <c r="B16" t="s">
        <v>16</v>
      </c>
      <c r="C16" t="s">
        <v>28</v>
      </c>
      <c r="D16" t="s">
        <v>40</v>
      </c>
      <c r="E16" t="s">
        <v>13</v>
      </c>
      <c r="H16" t="s">
        <v>39</v>
      </c>
      <c r="I16" t="s">
        <v>22</v>
      </c>
      <c r="J16" t="s">
        <v>42</v>
      </c>
    </row>
    <row r="17" spans="2:10" ht="12.75">
      <c r="B17" t="s">
        <v>10</v>
      </c>
      <c r="C17" t="s">
        <v>11</v>
      </c>
      <c r="E17" t="s">
        <v>14</v>
      </c>
      <c r="J17" t="s">
        <v>3</v>
      </c>
    </row>
    <row r="18" spans="2:10" ht="12.75">
      <c r="B18" t="s">
        <v>17</v>
      </c>
      <c r="C18" t="s">
        <v>29</v>
      </c>
      <c r="D18">
        <v>9</v>
      </c>
      <c r="E18" t="s">
        <v>15</v>
      </c>
      <c r="J18" t="s">
        <v>42</v>
      </c>
    </row>
    <row r="19" spans="2:10" ht="12.75">
      <c r="B19" t="s">
        <v>17</v>
      </c>
      <c r="C19" t="s">
        <v>30</v>
      </c>
      <c r="D19">
        <v>13</v>
      </c>
      <c r="E19" t="s">
        <v>15</v>
      </c>
      <c r="J19" t="s">
        <v>9</v>
      </c>
    </row>
    <row r="20" spans="2:10" ht="12.75">
      <c r="B20" t="s">
        <v>18</v>
      </c>
      <c r="C20" t="s">
        <v>31</v>
      </c>
      <c r="D20">
        <v>125</v>
      </c>
      <c r="E20" t="s">
        <v>15</v>
      </c>
      <c r="J20" t="s">
        <v>43</v>
      </c>
    </row>
    <row r="21" spans="2:10" ht="12.75">
      <c r="B21" t="s">
        <v>18</v>
      </c>
      <c r="C21" t="s">
        <v>32</v>
      </c>
      <c r="D21">
        <v>250</v>
      </c>
      <c r="E21" t="s">
        <v>15</v>
      </c>
      <c r="J21" t="s">
        <v>27</v>
      </c>
    </row>
    <row r="22" ht="12.75">
      <c r="J22" t="s">
        <v>42</v>
      </c>
    </row>
    <row r="23" ht="12.75">
      <c r="J23" t="s">
        <v>28</v>
      </c>
    </row>
    <row r="24" ht="12.75">
      <c r="J24" t="s">
        <v>44</v>
      </c>
    </row>
  </sheetData>
  <sheetProtection/>
  <printOptions/>
  <pageMargins left="0.7" right="0.7" top="0.75" bottom="0.75" header="0.3" footer="0.3"/>
  <pageSetup horizontalDpi="600" verticalDpi="600" orientation="portrait" paperSize="9" r:id="rId9"/>
  <tableParts>
    <tablePart r:id="rId7"/>
    <tablePart r:id="rId2"/>
    <tablePart r:id="rId1"/>
    <tablePart r:id="rId5"/>
    <tablePart r:id="rId8"/>
    <tablePart r:id="rId6"/>
    <tablePart r:id="rId4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J25"/>
  <sheetViews>
    <sheetView zoomScalePageLayoutView="0" workbookViewId="0" topLeftCell="A1">
      <selection activeCell="A24" sqref="A24"/>
    </sheetView>
  </sheetViews>
  <sheetFormatPr defaultColWidth="9.33203125" defaultRowHeight="12.75"/>
  <cols>
    <col min="1" max="1" width="19.16015625" style="8" bestFit="1" customWidth="1"/>
    <col min="2" max="2" width="27.16015625" style="3" bestFit="1" customWidth="1"/>
    <col min="3" max="3" width="19" style="3" customWidth="1"/>
    <col min="4" max="4" width="22.5" style="8" customWidth="1"/>
    <col min="5" max="5" width="23.33203125" style="8" bestFit="1" customWidth="1"/>
    <col min="6" max="6" width="23.16015625" style="8" customWidth="1"/>
    <col min="7" max="7" width="16.83203125" style="8" customWidth="1"/>
    <col min="8" max="8" width="16.66015625" style="13" customWidth="1"/>
    <col min="9" max="9" width="24.16015625" style="0" bestFit="1" customWidth="1"/>
    <col min="10" max="16384" width="9.33203125" style="3" customWidth="1"/>
  </cols>
  <sheetData>
    <row r="1" spans="2:9" ht="15">
      <c r="B1" s="9" t="s">
        <v>35</v>
      </c>
      <c r="C1" s="5" t="s">
        <v>37</v>
      </c>
      <c r="I1" s="21">
        <f ca="1">NOW()</f>
        <v>42299.95998402778</v>
      </c>
    </row>
    <row r="4" spans="1:10" ht="15">
      <c r="A4" s="7" t="s">
        <v>36</v>
      </c>
      <c r="B4" s="2" t="s">
        <v>4</v>
      </c>
      <c r="C4" s="2" t="s">
        <v>0</v>
      </c>
      <c r="D4" s="7" t="s">
        <v>5</v>
      </c>
      <c r="E4" s="7" t="s">
        <v>1</v>
      </c>
      <c r="F4" s="7" t="s">
        <v>12</v>
      </c>
      <c r="G4" s="7" t="s">
        <v>33</v>
      </c>
      <c r="H4" s="14" t="s">
        <v>34</v>
      </c>
      <c r="I4" s="24" t="s">
        <v>35</v>
      </c>
      <c r="J4" s="5"/>
    </row>
    <row r="5" spans="1:9" ht="15">
      <c r="A5" s="11">
        <v>42191</v>
      </c>
      <c r="B5" s="3" t="s">
        <v>7</v>
      </c>
      <c r="C5" s="3" t="s">
        <v>19</v>
      </c>
      <c r="D5" s="8" t="s">
        <v>38</v>
      </c>
      <c r="E5" s="8">
        <v>274</v>
      </c>
      <c r="F5" s="8" t="str">
        <f>_xlfn.IFERROR(INDEX(Ед._измерения,MATCH(Учёт!B5,Материал1,0)),"")</f>
        <v>кг.</v>
      </c>
      <c r="G5" s="13">
        <v>1000</v>
      </c>
      <c r="H5" s="12"/>
      <c r="I5" s="8" t="s">
        <v>37</v>
      </c>
    </row>
    <row r="6" spans="1:9" ht="15">
      <c r="A6" s="11">
        <v>42192</v>
      </c>
      <c r="B6" s="3" t="s">
        <v>7</v>
      </c>
      <c r="C6" s="3" t="s">
        <v>19</v>
      </c>
      <c r="D6" s="10" t="s">
        <v>39</v>
      </c>
      <c r="E6" s="10">
        <v>272</v>
      </c>
      <c r="F6" s="10" t="str">
        <f>_xlfn.IFERROR(INDEX(Ед._измерения,MATCH(Учёт!B6,Материал1,0)),"")</f>
        <v>кг.</v>
      </c>
      <c r="G6" s="13">
        <v>72.5</v>
      </c>
      <c r="H6" s="12"/>
      <c r="I6" s="10" t="s">
        <v>37</v>
      </c>
    </row>
    <row r="7" spans="1:9" ht="15">
      <c r="A7" s="11">
        <v>42193</v>
      </c>
      <c r="B7" s="3" t="s">
        <v>7</v>
      </c>
      <c r="C7" s="3" t="s">
        <v>19</v>
      </c>
      <c r="D7" s="8" t="s">
        <v>38</v>
      </c>
      <c r="E7" s="8">
        <v>274</v>
      </c>
      <c r="F7" s="8" t="str">
        <f>_xlfn.IFERROR(INDEX(Ед._измерения,MATCH(Учёт!B7,Материал1,0)),"")</f>
        <v>кг.</v>
      </c>
      <c r="G7" s="13"/>
      <c r="H7" s="13">
        <v>40</v>
      </c>
      <c r="I7" s="8">
        <v>1</v>
      </c>
    </row>
    <row r="8" spans="1:9" ht="15">
      <c r="A8" s="11">
        <v>42194</v>
      </c>
      <c r="B8" s="3" t="s">
        <v>7</v>
      </c>
      <c r="C8" s="3" t="s">
        <v>19</v>
      </c>
      <c r="D8" s="8" t="s">
        <v>38</v>
      </c>
      <c r="E8" s="8">
        <v>274</v>
      </c>
      <c r="F8" s="8" t="str">
        <f>_xlfn.IFERROR(INDEX(Ед._измерения,MATCH(Учёт!B8,Материал1,0)),"")</f>
        <v>кг.</v>
      </c>
      <c r="G8" s="13"/>
      <c r="H8" s="13">
        <v>200</v>
      </c>
      <c r="I8" s="8">
        <v>1</v>
      </c>
    </row>
    <row r="9" spans="1:9" ht="15">
      <c r="A9" s="11">
        <v>42195</v>
      </c>
      <c r="B9" s="3" t="s">
        <v>7</v>
      </c>
      <c r="C9" s="3" t="s">
        <v>19</v>
      </c>
      <c r="D9" s="8" t="s">
        <v>38</v>
      </c>
      <c r="E9" s="8">
        <v>274</v>
      </c>
      <c r="F9" s="8" t="str">
        <f>_xlfn.IFERROR(INDEX(Ед._измерения,MATCH(Учёт!B9,Материал1,0)),"")</f>
        <v>кг.</v>
      </c>
      <c r="G9" s="13"/>
      <c r="H9" s="13">
        <v>415</v>
      </c>
      <c r="I9" s="8">
        <v>1</v>
      </c>
    </row>
    <row r="10" spans="1:9" ht="15">
      <c r="A10" s="11">
        <v>42196</v>
      </c>
      <c r="B10" s="3" t="s">
        <v>7</v>
      </c>
      <c r="C10" s="3" t="s">
        <v>19</v>
      </c>
      <c r="D10" s="8" t="s">
        <v>38</v>
      </c>
      <c r="E10" s="8">
        <v>274</v>
      </c>
      <c r="F10" s="8" t="str">
        <f>_xlfn.IFERROR(INDEX(Ед._измерения,MATCH(Учёт!B10,Материал1,0)),"")</f>
        <v>кг.</v>
      </c>
      <c r="G10" s="13"/>
      <c r="H10" s="13">
        <v>220</v>
      </c>
      <c r="I10" s="8">
        <v>1</v>
      </c>
    </row>
    <row r="11" spans="1:9" ht="15">
      <c r="A11" s="11">
        <v>42197</v>
      </c>
      <c r="B11" s="3" t="s">
        <v>7</v>
      </c>
      <c r="C11" s="3" t="s">
        <v>19</v>
      </c>
      <c r="D11" s="8" t="s">
        <v>38</v>
      </c>
      <c r="E11" s="8">
        <v>274</v>
      </c>
      <c r="F11" s="8" t="str">
        <f>_xlfn.IFERROR(INDEX(Ед._измерения,MATCH(Учёт!B11,Материал1,0)),"")</f>
        <v>кг.</v>
      </c>
      <c r="G11" s="13"/>
      <c r="H11" s="13">
        <v>120</v>
      </c>
      <c r="I11" s="8">
        <v>1</v>
      </c>
    </row>
    <row r="12" spans="1:9" ht="15">
      <c r="A12" s="11">
        <v>42198</v>
      </c>
      <c r="B12" s="3" t="s">
        <v>8</v>
      </c>
      <c r="C12" s="3" t="s">
        <v>23</v>
      </c>
      <c r="D12" s="8" t="s">
        <v>22</v>
      </c>
      <c r="E12" s="8" t="s">
        <v>46</v>
      </c>
      <c r="F12" s="8" t="str">
        <f>_xlfn.IFERROR(INDEX(Ед._измерения,MATCH(Учёт!B12,Материал1,0)),"")</f>
        <v>кг.</v>
      </c>
      <c r="G12" s="13">
        <v>6000</v>
      </c>
      <c r="H12" s="12"/>
      <c r="I12" s="8" t="s">
        <v>37</v>
      </c>
    </row>
    <row r="13" spans="1:9" ht="15">
      <c r="A13" s="11">
        <v>42199</v>
      </c>
      <c r="B13" s="3" t="s">
        <v>8</v>
      </c>
      <c r="C13" s="3" t="s">
        <v>23</v>
      </c>
      <c r="D13" s="8" t="s">
        <v>22</v>
      </c>
      <c r="E13" s="8" t="s">
        <v>46</v>
      </c>
      <c r="F13" s="8" t="str">
        <f>_xlfn.IFERROR(INDEX(Ед._измерения,MATCH(Учёт!B13,Материал1,0)),"")</f>
        <v>кг.</v>
      </c>
      <c r="G13" s="13"/>
      <c r="H13" s="13">
        <v>6000</v>
      </c>
      <c r="I13" s="8">
        <v>2</v>
      </c>
    </row>
    <row r="14" spans="1:9" ht="15">
      <c r="A14" s="11">
        <v>42200</v>
      </c>
      <c r="B14" s="3" t="s">
        <v>8</v>
      </c>
      <c r="C14" s="3" t="s">
        <v>23</v>
      </c>
      <c r="D14" s="8" t="s">
        <v>22</v>
      </c>
      <c r="E14" s="8" t="s">
        <v>47</v>
      </c>
      <c r="F14" s="8" t="str">
        <f>_xlfn.IFERROR(INDEX(Ед._измерения,MATCH(Учёт!B14,Материал1,0)),"")</f>
        <v>кг.</v>
      </c>
      <c r="G14" s="13">
        <v>4500</v>
      </c>
      <c r="H14" s="12"/>
      <c r="I14" s="8" t="s">
        <v>37</v>
      </c>
    </row>
    <row r="15" spans="1:9" ht="15">
      <c r="A15" s="11">
        <v>42201</v>
      </c>
      <c r="B15" s="3" t="s">
        <v>8</v>
      </c>
      <c r="C15" s="3" t="s">
        <v>23</v>
      </c>
      <c r="D15" s="8" t="s">
        <v>22</v>
      </c>
      <c r="E15" s="8" t="s">
        <v>47</v>
      </c>
      <c r="F15" s="8" t="str">
        <f>_xlfn.IFERROR(INDEX(Ед._измерения,MATCH(Учёт!B15,Материал1,0)),"")</f>
        <v>кг.</v>
      </c>
      <c r="G15" s="13"/>
      <c r="H15" s="13">
        <v>3300</v>
      </c>
      <c r="I15" s="10">
        <v>3</v>
      </c>
    </row>
    <row r="16" spans="1:9" ht="15">
      <c r="A16" s="11">
        <v>42233</v>
      </c>
      <c r="B16" s="9" t="s">
        <v>7</v>
      </c>
      <c r="C16" s="9" t="s">
        <v>19</v>
      </c>
      <c r="D16" s="10" t="s">
        <v>39</v>
      </c>
      <c r="E16" s="10">
        <v>272</v>
      </c>
      <c r="F16" s="10" t="str">
        <f>_xlfn.IFERROR(INDEX(Ед._измерения,MATCH(Учёт!B16,Материал1,0)),"")</f>
        <v>кг.</v>
      </c>
      <c r="G16" s="13"/>
      <c r="H16" s="13">
        <v>60</v>
      </c>
      <c r="I16" s="10">
        <v>2</v>
      </c>
    </row>
    <row r="17" spans="1:9" ht="15">
      <c r="A17" s="11">
        <v>42234</v>
      </c>
      <c r="B17" s="3" t="s">
        <v>8</v>
      </c>
      <c r="C17" s="3" t="s">
        <v>23</v>
      </c>
      <c r="D17" s="8" t="s">
        <v>22</v>
      </c>
      <c r="E17" s="8" t="s">
        <v>47</v>
      </c>
      <c r="F17" s="8" t="str">
        <f>_xlfn.IFERROR(INDEX(Ед._измерения,MATCH(Учёт!B17,Материал1,0)),"")</f>
        <v>кг.</v>
      </c>
      <c r="G17" s="13"/>
      <c r="H17" s="13">
        <v>150</v>
      </c>
      <c r="I17" s="8">
        <v>3</v>
      </c>
    </row>
    <row r="18" spans="1:9" ht="15">
      <c r="A18" s="11">
        <v>42235</v>
      </c>
      <c r="B18" s="3" t="s">
        <v>8</v>
      </c>
      <c r="C18" s="3" t="s">
        <v>23</v>
      </c>
      <c r="D18" s="8" t="s">
        <v>22</v>
      </c>
      <c r="E18" s="8" t="s">
        <v>47</v>
      </c>
      <c r="F18" s="8" t="str">
        <f>_xlfn.IFERROR(INDEX(Ед._измерения,MATCH(Учёт!B18,Материал1,0)),"")</f>
        <v>кг.</v>
      </c>
      <c r="G18" s="13"/>
      <c r="H18" s="13">
        <v>150</v>
      </c>
      <c r="I18" s="8">
        <v>3</v>
      </c>
    </row>
    <row r="19" spans="1:9" ht="15">
      <c r="A19" s="11">
        <v>42236</v>
      </c>
      <c r="B19" s="9" t="s">
        <v>7</v>
      </c>
      <c r="C19" s="9" t="s">
        <v>19</v>
      </c>
      <c r="D19" s="10" t="s">
        <v>39</v>
      </c>
      <c r="E19" s="10">
        <v>272</v>
      </c>
      <c r="F19" s="10" t="str">
        <f>_xlfn.IFERROR(INDEX(Ед._измерения,MATCH(Учёт!B19,Материал1,0)),"")</f>
        <v>кг.</v>
      </c>
      <c r="G19" s="13"/>
      <c r="H19" s="13">
        <v>12.5</v>
      </c>
      <c r="I19" s="8">
        <v>3</v>
      </c>
    </row>
    <row r="20" spans="1:9" ht="15">
      <c r="A20" s="11">
        <v>42237</v>
      </c>
      <c r="B20" s="3" t="s">
        <v>8</v>
      </c>
      <c r="C20" s="3" t="s">
        <v>23</v>
      </c>
      <c r="D20" s="8" t="s">
        <v>22</v>
      </c>
      <c r="E20" s="8" t="s">
        <v>47</v>
      </c>
      <c r="F20" s="8" t="str">
        <f>_xlfn.IFERROR(INDEX(Ед._измерения,MATCH(Учёт!B20,Материал1,0)),"")</f>
        <v>кг.</v>
      </c>
      <c r="G20" s="13"/>
      <c r="H20" s="13">
        <v>150</v>
      </c>
      <c r="I20" s="8">
        <v>3</v>
      </c>
    </row>
    <row r="21" spans="1:9" ht="15">
      <c r="A21" s="11">
        <v>42269</v>
      </c>
      <c r="B21" s="3" t="s">
        <v>8</v>
      </c>
      <c r="C21" s="3" t="s">
        <v>23</v>
      </c>
      <c r="D21" s="8" t="s">
        <v>22</v>
      </c>
      <c r="E21" s="8" t="s">
        <v>47</v>
      </c>
      <c r="F21" s="8" t="str">
        <f>_xlfn.IFERROR(INDEX(Ед._измерения,MATCH(Учёт!B21,Материал1,0)),"")</f>
        <v>кг.</v>
      </c>
      <c r="G21" s="13"/>
      <c r="H21" s="13">
        <v>150</v>
      </c>
      <c r="I21" s="8">
        <v>3</v>
      </c>
    </row>
    <row r="22" spans="1:9" ht="15">
      <c r="A22" s="19"/>
      <c r="B22" s="15"/>
      <c r="C22" s="16"/>
      <c r="D22" s="17"/>
      <c r="E22" s="17"/>
      <c r="F22" s="8">
        <f>_xlfn.IFERROR(INDEX(Ед._измерения,MATCH(Учёт!B22,Материал1,0)),"")</f>
      </c>
      <c r="G22" s="18"/>
      <c r="H22" s="18"/>
      <c r="I22" s="8"/>
    </row>
    <row r="23" spans="1:9" ht="15">
      <c r="A23" s="19"/>
      <c r="B23" s="15"/>
      <c r="C23" s="16"/>
      <c r="D23" s="17"/>
      <c r="E23" s="17"/>
      <c r="F23" s="8">
        <f>_xlfn.IFERROR(INDEX(Ед._измерения,MATCH(Учёт!B23,Материал1,0)),"")</f>
      </c>
      <c r="G23" s="18" t="str">
        <f>_xlfn.IFERROR(INDEX(Ед._измерения,MATCH(Учёт!C23,Материал1,0))," ")</f>
        <v> </v>
      </c>
      <c r="H23" s="18"/>
      <c r="I23" s="8"/>
    </row>
    <row r="24" spans="1:9" ht="15">
      <c r="A24" s="23"/>
      <c r="B24" s="6"/>
      <c r="D24" s="3"/>
      <c r="G24" s="8" t="str">
        <f>_xlfn.IFERROR(INDEX(Ед._измерения,MATCH(Учёт!C24,Материал1,0))," ")</f>
        <v> </v>
      </c>
      <c r="I24" s="3"/>
    </row>
    <row r="25" spans="1:9" ht="15">
      <c r="A25" s="23"/>
      <c r="B25" s="6"/>
      <c r="D25" s="3"/>
      <c r="G25" s="8" t="str">
        <f>_xlfn.IFERROR(INDEX(Ед._измерения,MATCH(Учёт!C25,Материал1,0))," ")</f>
        <v> </v>
      </c>
      <c r="I25" s="3"/>
    </row>
  </sheetData>
  <sheetProtection/>
  <dataValidations count="3">
    <dataValidation type="list" allowBlank="1" showInputMessage="1" showErrorMessage="1" sqref="B5:B23">
      <formula1>Материал</formula1>
    </dataValidation>
    <dataValidation type="list" allowBlank="1" showInputMessage="1" showErrorMessage="1" sqref="C5:D23">
      <formula1>INDIRECT(B5)</formula1>
    </dataValidation>
    <dataValidation type="list" allowBlank="1" showInputMessage="1" showErrorMessage="1" sqref="C1 I5:I23">
      <formula1>Участок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H25"/>
  <sheetViews>
    <sheetView zoomScalePageLayoutView="0" workbookViewId="0" topLeftCell="A1">
      <selection activeCell="A5" sqref="A5:G8"/>
    </sheetView>
  </sheetViews>
  <sheetFormatPr defaultColWidth="9.33203125" defaultRowHeight="12.75"/>
  <cols>
    <col min="1" max="1" width="23.5" style="3" bestFit="1" customWidth="1"/>
    <col min="2" max="2" width="19" style="3" customWidth="1"/>
    <col min="3" max="3" width="22.5" style="8" customWidth="1"/>
    <col min="4" max="4" width="23.33203125" style="8" bestFit="1" customWidth="1"/>
    <col min="5" max="5" width="23.16015625" style="8" customWidth="1"/>
    <col min="6" max="6" width="16.83203125" style="8" customWidth="1"/>
    <col min="7" max="7" width="16.66015625" style="13" customWidth="1"/>
    <col min="8" max="8" width="20.5" style="8" customWidth="1"/>
    <col min="9" max="16384" width="9.33203125" style="3" customWidth="1"/>
  </cols>
  <sheetData>
    <row r="1" spans="1:8" ht="15">
      <c r="A1" s="9" t="s">
        <v>35</v>
      </c>
      <c r="B1" s="5" t="s">
        <v>37</v>
      </c>
      <c r="H1" s="22">
        <f ca="1">NOW()</f>
        <v>42299.95998402778</v>
      </c>
    </row>
    <row r="4" spans="1:8" ht="15">
      <c r="A4" s="2" t="s">
        <v>4</v>
      </c>
      <c r="B4" s="2" t="s">
        <v>0</v>
      </c>
      <c r="C4" s="7" t="s">
        <v>5</v>
      </c>
      <c r="D4" s="7" t="s">
        <v>1</v>
      </c>
      <c r="E4" s="7" t="s">
        <v>12</v>
      </c>
      <c r="F4" s="7" t="s">
        <v>33</v>
      </c>
      <c r="G4" s="14" t="s">
        <v>34</v>
      </c>
      <c r="H4" s="20" t="s">
        <v>45</v>
      </c>
    </row>
    <row r="5" spans="1:8" ht="15">
      <c r="A5" s="3" t="s">
        <v>7</v>
      </c>
      <c r="B5" s="3" t="s">
        <v>19</v>
      </c>
      <c r="C5" s="8" t="s">
        <v>38</v>
      </c>
      <c r="D5" s="8">
        <v>274</v>
      </c>
      <c r="E5" s="8" t="str">
        <f>_xlfn.IFERROR(INDEX(Ед._измерения,MATCH(A5,Материал1,0)),"")</f>
        <v>кг.</v>
      </c>
      <c r="F5" s="8">
        <f>_xlfn.SUMIFS(Учёт!G5:G21,Учёт!B5:B21,Лист2!$A5,Учёт!C5:C21,Лист2!$B5,Учёт!D5:D21,Лист1!C5,Учёт!E5:E21,Лист1!D5)</f>
        <v>1000</v>
      </c>
      <c r="G5" s="12">
        <f>_xlfn.SUMIFS(Учёт!H5:H21,Учёт!B5:B21,Лист2!$A5,Учёт!C5:C21,Лист2!$B5,Учёт!D5:D21,Лист1!C5,Учёт!E5:E21,Лист1!D5)</f>
        <v>995</v>
      </c>
      <c r="H5" s="17">
        <f>Лист2!$F5-Лист2!$G5</f>
        <v>5</v>
      </c>
    </row>
    <row r="6" spans="1:8" ht="15">
      <c r="A6" s="3" t="s">
        <v>7</v>
      </c>
      <c r="B6" s="3" t="s">
        <v>19</v>
      </c>
      <c r="C6" s="10" t="s">
        <v>39</v>
      </c>
      <c r="D6" s="10">
        <v>272</v>
      </c>
      <c r="E6" s="8" t="str">
        <f>_xlfn.IFERROR(INDEX(Ед._измерения,MATCH(A6,Материал1,0)),"")</f>
        <v>кг.</v>
      </c>
      <c r="F6" s="8">
        <f>_xlfn.SUMIFS(Учёт!G6:G22,Учёт!B6:B22,Лист2!$A6,Учёт!C6:C22,Лист2!$B6,Учёт!D6:D22,Лист1!C6,Учёт!E6:E22,Лист1!D6)</f>
        <v>72.5</v>
      </c>
      <c r="G6" s="12">
        <f>_xlfn.SUMIFS(Учёт!H6:H22,Учёт!B6:B22,Лист2!$A6,Учёт!C6:C22,Лист2!$B6,Учёт!D6:D22,Лист1!C6,Учёт!E6:E22,Лист1!D6)</f>
        <v>72.5</v>
      </c>
      <c r="H6" s="17">
        <f>Лист2!$F6-Лист2!$G6</f>
        <v>0</v>
      </c>
    </row>
    <row r="7" spans="1:8" ht="15">
      <c r="A7" s="3" t="s">
        <v>8</v>
      </c>
      <c r="B7" s="3" t="s">
        <v>23</v>
      </c>
      <c r="C7" s="8" t="s">
        <v>22</v>
      </c>
      <c r="D7" s="8" t="s">
        <v>46</v>
      </c>
      <c r="E7" s="8" t="str">
        <f>_xlfn.IFERROR(INDEX(Ед._измерения,MATCH(A7,Материал1,0)),"")</f>
        <v>кг.</v>
      </c>
      <c r="F7" s="8">
        <f>_xlfn.SUMIFS(Учёт!G7:G23,Учёт!B7:B23,Лист2!$A7,Учёт!C7:C23,Лист2!$B7,Учёт!D7:D23,Лист1!C7,Учёт!E7:E23,Лист1!D7)</f>
        <v>6000</v>
      </c>
      <c r="G7" s="12">
        <f>_xlfn.SUMIFS(Учёт!H7:H23,Учёт!B7:B23,Лист2!$A7,Учёт!C7:C23,Лист2!$B7,Учёт!D7:D23,Лист1!C7,Учёт!E7:E23,Лист1!D7)</f>
        <v>6000</v>
      </c>
      <c r="H7" s="17">
        <f>Лист2!$F7-Лист2!$G7</f>
        <v>0</v>
      </c>
    </row>
    <row r="8" spans="1:8" ht="15">
      <c r="A8" s="3" t="s">
        <v>8</v>
      </c>
      <c r="B8" s="3" t="s">
        <v>23</v>
      </c>
      <c r="C8" s="8" t="s">
        <v>22</v>
      </c>
      <c r="D8" s="8" t="s">
        <v>47</v>
      </c>
      <c r="E8" s="8" t="str">
        <f>_xlfn.IFERROR(INDEX(Ед._измерения,MATCH(A8,Материал1,0)),"")</f>
        <v>кг.</v>
      </c>
      <c r="F8" s="8">
        <f>_xlfn.SUMIFS(Учёт!G8:G24,Учёт!B8:B24,Лист2!$A8,Учёт!C8:C24,Лист2!$B8,Учёт!D8:D24,Лист1!C8,Учёт!E8:E24,Лист1!D8)</f>
        <v>4500</v>
      </c>
      <c r="G8" s="12">
        <f>_xlfn.SUMIFS(Учёт!H8:H24,Учёт!B8:B24,Лист2!$A8,Учёт!C8:C24,Лист2!$B8,Учёт!D8:D24,Лист1!C8,Учёт!E8:E24,Лист1!D8)</f>
        <v>3900</v>
      </c>
      <c r="H8" s="17">
        <f>Лист2!$F8-Лист2!$G8</f>
        <v>600</v>
      </c>
    </row>
    <row r="9" spans="1:8" ht="15">
      <c r="A9" s="15"/>
      <c r="B9" s="16"/>
      <c r="C9" s="17"/>
      <c r="D9" s="17"/>
      <c r="E9" s="8">
        <f>_xlfn.IFERROR(INDEX(Ед._измерения,MATCH(A9,Материал1,0)),"")</f>
      </c>
      <c r="G9" s="12"/>
      <c r="H9" s="17"/>
    </row>
    <row r="10" spans="1:7" ht="15">
      <c r="A10"/>
      <c r="B10"/>
      <c r="C10"/>
      <c r="D10"/>
      <c r="E10"/>
      <c r="F10"/>
      <c r="G10"/>
    </row>
    <row r="11" spans="1:7" ht="15">
      <c r="A11"/>
      <c r="B11"/>
      <c r="C11"/>
      <c r="D11"/>
      <c r="E11"/>
      <c r="F11"/>
      <c r="G11"/>
    </row>
    <row r="12" spans="1:7" ht="15">
      <c r="A12"/>
      <c r="B12"/>
      <c r="C12"/>
      <c r="D12"/>
      <c r="E12"/>
      <c r="F12"/>
      <c r="G12"/>
    </row>
    <row r="13" spans="1:7" ht="15">
      <c r="A13"/>
      <c r="B13"/>
      <c r="C13"/>
      <c r="D13"/>
      <c r="E13"/>
      <c r="F13"/>
      <c r="G13"/>
    </row>
    <row r="14" spans="1:7" ht="15">
      <c r="A14"/>
      <c r="B14"/>
      <c r="C14"/>
      <c r="D14"/>
      <c r="E14"/>
      <c r="F14"/>
      <c r="G14"/>
    </row>
    <row r="15" spans="1:7" ht="15">
      <c r="A15"/>
      <c r="B15"/>
      <c r="C15"/>
      <c r="D15"/>
      <c r="E15"/>
      <c r="F15"/>
      <c r="G15"/>
    </row>
    <row r="16" spans="1:7" ht="15">
      <c r="A16"/>
      <c r="B16"/>
      <c r="C16"/>
      <c r="D16"/>
      <c r="E16"/>
      <c r="F16"/>
      <c r="G16"/>
    </row>
    <row r="17" spans="1:7" ht="15">
      <c r="A17"/>
      <c r="B17"/>
      <c r="C17"/>
      <c r="D17"/>
      <c r="E17"/>
      <c r="F17"/>
      <c r="G17"/>
    </row>
    <row r="18" spans="1:7" ht="15">
      <c r="A18"/>
      <c r="B18"/>
      <c r="C18"/>
      <c r="D18"/>
      <c r="E18"/>
      <c r="F18"/>
      <c r="G18"/>
    </row>
    <row r="19" spans="1:7" ht="15">
      <c r="A19"/>
      <c r="B19"/>
      <c r="C19"/>
      <c r="D19"/>
      <c r="E19"/>
      <c r="F19"/>
      <c r="G19"/>
    </row>
    <row r="20" spans="1:7" ht="15">
      <c r="A20"/>
      <c r="B20"/>
      <c r="C20"/>
      <c r="D20"/>
      <c r="E20"/>
      <c r="F20"/>
      <c r="G20"/>
    </row>
    <row r="21" spans="1:7" ht="15">
      <c r="A21"/>
      <c r="B21"/>
      <c r="C21"/>
      <c r="D21"/>
      <c r="E21"/>
      <c r="F21"/>
      <c r="G21"/>
    </row>
    <row r="22" spans="1:7" ht="15">
      <c r="A22"/>
      <c r="B22"/>
      <c r="C22"/>
      <c r="D22"/>
      <c r="E22"/>
      <c r="F22"/>
      <c r="G22"/>
    </row>
    <row r="23" spans="1:7" ht="15">
      <c r="A23"/>
      <c r="B23"/>
      <c r="C23"/>
      <c r="D23"/>
      <c r="E23"/>
      <c r="F23"/>
      <c r="G23"/>
    </row>
    <row r="24" spans="1:6" ht="15">
      <c r="A24" s="6"/>
      <c r="C24" s="3"/>
      <c r="F24" s="8" t="str">
        <f>_xlfn.IFERROR(INDEX(Ед._измерения,MATCH(Учёт!C24,Материал1,0))," ")</f>
        <v> </v>
      </c>
    </row>
    <row r="25" spans="1:6" ht="15">
      <c r="A25" s="6"/>
      <c r="C25" s="3"/>
      <c r="F25" s="8" t="str">
        <f>_xlfn.IFERROR(INDEX(Ед._измерения,MATCH(Учёт!C25,Материал1,0))," ")</f>
        <v> </v>
      </c>
    </row>
  </sheetData>
  <sheetProtection/>
  <dataValidations count="3">
    <dataValidation type="list" allowBlank="1" showInputMessage="1" showErrorMessage="1" sqref="A5:A9">
      <formula1>Материал</formula1>
    </dataValidation>
    <dataValidation type="list" allowBlank="1" showInputMessage="1" showErrorMessage="1" sqref="B5:C9">
      <formula1>INDIRECT(A5)</formula1>
    </dataValidation>
    <dataValidation type="list" allowBlank="1" showInputMessage="1" showErrorMessage="1" sqref="B1">
      <formula1>Участок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I25"/>
  <sheetViews>
    <sheetView tabSelected="1" zoomScalePageLayoutView="0" workbookViewId="0" topLeftCell="B1">
      <selection activeCell="C16" sqref="C16"/>
    </sheetView>
  </sheetViews>
  <sheetFormatPr defaultColWidth="9.33203125" defaultRowHeight="12.75"/>
  <cols>
    <col min="1" max="1" width="23.5" style="3" bestFit="1" customWidth="1"/>
    <col min="2" max="2" width="19" style="3" customWidth="1"/>
    <col min="3" max="3" width="22.5" style="8" customWidth="1"/>
    <col min="4" max="4" width="23.33203125" style="8" bestFit="1" customWidth="1"/>
    <col min="5" max="5" width="23.16015625" style="8" customWidth="1"/>
    <col min="6" max="6" width="16.83203125" style="8" customWidth="1"/>
    <col min="7" max="7" width="16.66015625" style="13" customWidth="1"/>
    <col min="8" max="8" width="20.5" style="8" customWidth="1"/>
    <col min="9" max="9" width="17.83203125" style="3" bestFit="1" customWidth="1"/>
    <col min="10" max="16384" width="9.33203125" style="3" customWidth="1"/>
  </cols>
  <sheetData>
    <row r="1" spans="1:9" ht="15">
      <c r="A1" s="9" t="s">
        <v>35</v>
      </c>
      <c r="B1" s="5" t="s">
        <v>37</v>
      </c>
      <c r="H1" s="22">
        <v>42299.95998842592</v>
      </c>
      <c r="I1" s="21"/>
    </row>
    <row r="4" spans="1:8" ht="15">
      <c r="A4" s="2" t="s">
        <v>4</v>
      </c>
      <c r="B4" s="2" t="s">
        <v>0</v>
      </c>
      <c r="C4" s="7" t="s">
        <v>5</v>
      </c>
      <c r="D4" s="7" t="s">
        <v>1</v>
      </c>
      <c r="E4" s="7" t="s">
        <v>12</v>
      </c>
      <c r="F4" s="7" t="s">
        <v>33</v>
      </c>
      <c r="G4" s="14" t="s">
        <v>34</v>
      </c>
      <c r="H4" s="20" t="s">
        <v>45</v>
      </c>
    </row>
    <row r="5" spans="1:8" ht="15">
      <c r="A5" s="3" t="s">
        <v>7</v>
      </c>
      <c r="B5" s="3" t="s">
        <v>19</v>
      </c>
      <c r="C5" s="8" t="s">
        <v>38</v>
      </c>
      <c r="D5" s="8">
        <v>274</v>
      </c>
      <c r="E5" s="8" t="s">
        <v>13</v>
      </c>
      <c r="F5" s="8">
        <v>1000</v>
      </c>
      <c r="G5" s="12">
        <v>995</v>
      </c>
      <c r="H5" s="17">
        <f>Лист1!$F5-Лист1!$G5</f>
        <v>5</v>
      </c>
    </row>
    <row r="6" spans="1:8" ht="15">
      <c r="A6" s="3" t="s">
        <v>7</v>
      </c>
      <c r="B6" s="3" t="s">
        <v>19</v>
      </c>
      <c r="C6" s="10" t="s">
        <v>39</v>
      </c>
      <c r="D6" s="10">
        <v>272</v>
      </c>
      <c r="E6" s="8" t="s">
        <v>13</v>
      </c>
      <c r="F6" s="8">
        <v>72.5</v>
      </c>
      <c r="G6" s="12">
        <v>72.5</v>
      </c>
      <c r="H6" s="17">
        <f>Лист1!$F6-Лист1!$G6</f>
        <v>0</v>
      </c>
    </row>
    <row r="7" spans="1:8" ht="15">
      <c r="A7" s="3" t="s">
        <v>8</v>
      </c>
      <c r="B7" s="3" t="s">
        <v>23</v>
      </c>
      <c r="C7" s="8" t="s">
        <v>22</v>
      </c>
      <c r="D7" s="8" t="s">
        <v>46</v>
      </c>
      <c r="E7" s="8" t="s">
        <v>13</v>
      </c>
      <c r="F7" s="8">
        <v>6000</v>
      </c>
      <c r="G7" s="12">
        <v>6000</v>
      </c>
      <c r="H7" s="17">
        <f>Лист1!$F7-Лист1!$G7</f>
        <v>0</v>
      </c>
    </row>
    <row r="8" spans="1:8" ht="15">
      <c r="A8" s="3" t="s">
        <v>8</v>
      </c>
      <c r="B8" s="3" t="s">
        <v>23</v>
      </c>
      <c r="C8" s="8" t="s">
        <v>22</v>
      </c>
      <c r="D8" s="8" t="s">
        <v>47</v>
      </c>
      <c r="E8" s="8" t="s">
        <v>13</v>
      </c>
      <c r="F8" s="8">
        <v>4500</v>
      </c>
      <c r="G8" s="12">
        <v>3900</v>
      </c>
      <c r="H8" s="17">
        <f>Лист1!$F8-Лист1!$G8</f>
        <v>600</v>
      </c>
    </row>
    <row r="9" spans="1:8" ht="15">
      <c r="A9" s="15"/>
      <c r="B9" s="16"/>
      <c r="C9" s="17"/>
      <c r="D9" s="17"/>
      <c r="G9" s="12"/>
      <c r="H9" s="17"/>
    </row>
    <row r="10" spans="1:7" ht="15">
      <c r="A10"/>
      <c r="B10"/>
      <c r="C10"/>
      <c r="D10"/>
      <c r="E10"/>
      <c r="F10"/>
      <c r="G10"/>
    </row>
    <row r="11" spans="1:7" ht="15">
      <c r="A11"/>
      <c r="B11"/>
      <c r="C11"/>
      <c r="D11"/>
      <c r="E11"/>
      <c r="F11"/>
      <c r="G11"/>
    </row>
    <row r="12" spans="1:7" ht="15">
      <c r="A12"/>
      <c r="B12"/>
      <c r="C12"/>
      <c r="D12"/>
      <c r="E12"/>
      <c r="F12"/>
      <c r="G12"/>
    </row>
    <row r="13" spans="1:7" ht="15">
      <c r="A13"/>
      <c r="B13"/>
      <c r="C13"/>
      <c r="D13"/>
      <c r="E13"/>
      <c r="F13"/>
      <c r="G13"/>
    </row>
    <row r="14" spans="1:7" ht="15">
      <c r="A14"/>
      <c r="B14"/>
      <c r="C14"/>
      <c r="D14" s="25"/>
      <c r="E14"/>
      <c r="F14"/>
      <c r="G14"/>
    </row>
    <row r="15" spans="1:7" ht="15">
      <c r="A15"/>
      <c r="B15"/>
      <c r="C15"/>
      <c r="D15"/>
      <c r="E15"/>
      <c r="F15"/>
      <c r="G15"/>
    </row>
    <row r="16" spans="1:7" ht="15">
      <c r="A16"/>
      <c r="B16"/>
      <c r="C16"/>
      <c r="D16"/>
      <c r="E16"/>
      <c r="F16"/>
      <c r="G16"/>
    </row>
    <row r="17" spans="1:7" ht="15">
      <c r="A17"/>
      <c r="B17"/>
      <c r="C17"/>
      <c r="D17"/>
      <c r="E17"/>
      <c r="F17"/>
      <c r="G17"/>
    </row>
    <row r="18" spans="1:7" ht="15">
      <c r="A18"/>
      <c r="B18"/>
      <c r="C18"/>
      <c r="D18"/>
      <c r="E18"/>
      <c r="F18"/>
      <c r="G18"/>
    </row>
    <row r="19" spans="1:7" ht="15">
      <c r="A19"/>
      <c r="B19"/>
      <c r="C19"/>
      <c r="D19"/>
      <c r="E19"/>
      <c r="F19"/>
      <c r="G19"/>
    </row>
    <row r="20" spans="1:7" ht="15">
      <c r="A20"/>
      <c r="B20"/>
      <c r="C20"/>
      <c r="D20"/>
      <c r="E20"/>
      <c r="F20"/>
      <c r="G20"/>
    </row>
    <row r="21" spans="1:7" ht="15">
      <c r="A21"/>
      <c r="B21"/>
      <c r="C21"/>
      <c r="D21"/>
      <c r="E21"/>
      <c r="F21"/>
      <c r="G21"/>
    </row>
    <row r="22" spans="1:7" ht="15">
      <c r="A22"/>
      <c r="B22"/>
      <c r="C22"/>
      <c r="D22"/>
      <c r="E22"/>
      <c r="F22"/>
      <c r="G22"/>
    </row>
    <row r="23" spans="1:7" ht="15">
      <c r="A23"/>
      <c r="B23"/>
      <c r="C23"/>
      <c r="D23"/>
      <c r="E23"/>
      <c r="F23"/>
      <c r="G23"/>
    </row>
    <row r="24" spans="1:6" ht="15">
      <c r="A24" s="6"/>
      <c r="C24" s="3"/>
      <c r="F24" s="8" t="str">
        <f>_xlfn.IFERROR(INDEX(Ед._измерения,MATCH(Учёт!C24,Материал1,0))," ")</f>
        <v> </v>
      </c>
    </row>
    <row r="25" spans="1:6" ht="15">
      <c r="A25" s="6"/>
      <c r="C25" s="3"/>
      <c r="F25" s="8" t="str">
        <f>_xlfn.IFERROR(INDEX(Ед._измерения,MATCH(Учёт!C25,Материал1,0))," ")</f>
        <v> </v>
      </c>
    </row>
  </sheetData>
  <sheetProtection/>
  <dataValidations count="3">
    <dataValidation type="list" allowBlank="1" showInputMessage="1" showErrorMessage="1" sqref="B1">
      <formula1>Участок</formula1>
    </dataValidation>
    <dataValidation type="list" allowBlank="1" showInputMessage="1" showErrorMessage="1" sqref="B5:C9">
      <formula1>INDIRECT(A5)</formula1>
    </dataValidation>
    <dataValidation type="list" allowBlank="1" showInputMessage="1" showErrorMessage="1" sqref="A5:A9">
      <formula1>Материал</formula1>
    </dataValidation>
  </dataValidations>
  <printOptions/>
  <pageMargins left="0.7" right="0.7" top="0.75" bottom="0.75" header="0.3" footer="0.3"/>
  <pageSetup orientation="portrait" paperSize="9" r:id="rId3"/>
  <legacyDrawing r:id="rId1"/>
  <tableParts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A1"/>
  <sheetViews>
    <sheetView zoomScalePageLayoutView="0" workbookViewId="0" topLeftCell="A1">
      <selection activeCell="E20" sqref="E20"/>
    </sheetView>
  </sheetViews>
  <sheetFormatPr defaultColWidth="9.33203125" defaultRowHeight="12.75"/>
  <cols>
    <col min="1" max="1" width="9.33203125" style="3" customWidth="1"/>
    <col min="2" max="5" width="9.33203125" style="8" customWidth="1"/>
    <col min="6" max="6" width="9.33203125" style="13" customWidth="1"/>
    <col min="7" max="16384" width="9.33203125" style="3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</dc:creator>
  <cp:keywords/>
  <dc:description/>
  <cp:lastModifiedBy>Sergey</cp:lastModifiedBy>
  <cp:lastPrinted>2015-10-15T13:51:18Z</cp:lastPrinted>
  <dcterms:created xsi:type="dcterms:W3CDTF">2015-05-20T06:14:02Z</dcterms:created>
  <dcterms:modified xsi:type="dcterms:W3CDTF">2015-10-22T19:03:05Z</dcterms:modified>
  <cp:category/>
  <cp:version/>
  <cp:contentType/>
  <cp:contentStatus/>
</cp:coreProperties>
</file>