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1835"/>
  </bookViews>
  <sheets>
    <sheet name="2_БДР_ПериодПланФакт" sheetId="1" r:id="rId1"/>
    <sheet name="БАЗАБДР" sheetId="2" r:id="rId2"/>
  </sheets>
  <externalReferences>
    <externalReference r:id="rId3"/>
  </externalReferences>
  <definedNames>
    <definedName name="_xlnm._FilterDatabase" localSheetId="1" hidden="1">БАЗАБДР!$A$1:$AL$143</definedName>
  </definedNames>
  <calcPr calcId="125725"/>
  <pivotCaches>
    <pivotCache cacheId="6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3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Z143" l="1"/>
  <c r="S143"/>
  <c r="X143" s="1"/>
  <c r="R143"/>
  <c r="W143" s="1"/>
  <c r="N143"/>
  <c r="M143"/>
  <c r="O143" s="1"/>
  <c r="J143"/>
  <c r="Z142"/>
  <c r="S142"/>
  <c r="X142" s="1"/>
  <c r="R142"/>
  <c r="W142" s="1"/>
  <c r="N142"/>
  <c r="M142"/>
  <c r="O142" s="1"/>
  <c r="J142"/>
  <c r="Z141"/>
  <c r="S141"/>
  <c r="X141" s="1"/>
  <c r="R141"/>
  <c r="W141" s="1"/>
  <c r="N141"/>
  <c r="M141"/>
  <c r="O141" s="1"/>
  <c r="J141"/>
  <c r="Z140"/>
  <c r="S140"/>
  <c r="X140" s="1"/>
  <c r="R140"/>
  <c r="W140" s="1"/>
  <c r="N140"/>
  <c r="M140"/>
  <c r="O140" s="1"/>
  <c r="J140"/>
  <c r="Z139"/>
  <c r="S139"/>
  <c r="X139" s="1"/>
  <c r="R139"/>
  <c r="N139"/>
  <c r="M139"/>
  <c r="O139" s="1"/>
  <c r="J139"/>
  <c r="Z138"/>
  <c r="S138"/>
  <c r="X138" s="1"/>
  <c r="R138"/>
  <c r="W138" s="1"/>
  <c r="N138"/>
  <c r="M138"/>
  <c r="O138" s="1"/>
  <c r="J138"/>
  <c r="Z137"/>
  <c r="S137"/>
  <c r="X137" s="1"/>
  <c r="R137"/>
  <c r="W137" s="1"/>
  <c r="N137"/>
  <c r="M137"/>
  <c r="O137" s="1"/>
  <c r="J137"/>
  <c r="Z136"/>
  <c r="S136"/>
  <c r="X136" s="1"/>
  <c r="R136"/>
  <c r="W136" s="1"/>
  <c r="N136"/>
  <c r="M136"/>
  <c r="O136" s="1"/>
  <c r="J136"/>
  <c r="Z135"/>
  <c r="S135"/>
  <c r="X135" s="1"/>
  <c r="R135"/>
  <c r="W135" s="1"/>
  <c r="N135"/>
  <c r="M135"/>
  <c r="O135" s="1"/>
  <c r="J135"/>
  <c r="Z134"/>
  <c r="S134"/>
  <c r="X134" s="1"/>
  <c r="R134"/>
  <c r="W134" s="1"/>
  <c r="N134"/>
  <c r="M134"/>
  <c r="O134" s="1"/>
  <c r="J134"/>
  <c r="Z133"/>
  <c r="S133"/>
  <c r="X133" s="1"/>
  <c r="R133"/>
  <c r="N133"/>
  <c r="M133"/>
  <c r="O133" s="1"/>
  <c r="J133"/>
  <c r="Z132"/>
  <c r="S132"/>
  <c r="X132" s="1"/>
  <c r="R132"/>
  <c r="W132" s="1"/>
  <c r="N132"/>
  <c r="M132"/>
  <c r="O132" s="1"/>
  <c r="J132"/>
  <c r="Z131"/>
  <c r="S131"/>
  <c r="X131" s="1"/>
  <c r="R131"/>
  <c r="W131" s="1"/>
  <c r="N131"/>
  <c r="M131"/>
  <c r="O131" s="1"/>
  <c r="J131"/>
  <c r="Z130"/>
  <c r="S130"/>
  <c r="X130" s="1"/>
  <c r="R130"/>
  <c r="N130"/>
  <c r="M130"/>
  <c r="O130" s="1"/>
  <c r="J130"/>
  <c r="Z129"/>
  <c r="S129"/>
  <c r="X129" s="1"/>
  <c r="R129"/>
  <c r="N129"/>
  <c r="M129"/>
  <c r="O129" s="1"/>
  <c r="J129"/>
  <c r="Z128"/>
  <c r="S128"/>
  <c r="X128" s="1"/>
  <c r="R128"/>
  <c r="W128" s="1"/>
  <c r="N128"/>
  <c r="M128"/>
  <c r="O128" s="1"/>
  <c r="J128"/>
  <c r="Z127"/>
  <c r="S127"/>
  <c r="X127" s="1"/>
  <c r="R127"/>
  <c r="W127" s="1"/>
  <c r="N127"/>
  <c r="M127"/>
  <c r="O127" s="1"/>
  <c r="J127"/>
  <c r="Z126"/>
  <c r="S126"/>
  <c r="X126" s="1"/>
  <c r="R126"/>
  <c r="W126" s="1"/>
  <c r="N126"/>
  <c r="M126"/>
  <c r="O126" s="1"/>
  <c r="J126"/>
  <c r="Z125"/>
  <c r="S125"/>
  <c r="X125" s="1"/>
  <c r="R125"/>
  <c r="W125" s="1"/>
  <c r="N125"/>
  <c r="M125"/>
  <c r="O125" s="1"/>
  <c r="J125"/>
  <c r="Z124"/>
  <c r="S124"/>
  <c r="X124" s="1"/>
  <c r="R124"/>
  <c r="W124" s="1"/>
  <c r="N124"/>
  <c r="M124"/>
  <c r="O124" s="1"/>
  <c r="J124"/>
  <c r="Z123"/>
  <c r="S123"/>
  <c r="X123" s="1"/>
  <c r="R123"/>
  <c r="W123" s="1"/>
  <c r="N123"/>
  <c r="M123"/>
  <c r="O123" s="1"/>
  <c r="J123"/>
  <c r="Z122"/>
  <c r="S122"/>
  <c r="X122" s="1"/>
  <c r="R122"/>
  <c r="W122" s="1"/>
  <c r="N122"/>
  <c r="M122"/>
  <c r="O122" s="1"/>
  <c r="J122"/>
  <c r="Z121"/>
  <c r="S121"/>
  <c r="X121" s="1"/>
  <c r="R121"/>
  <c r="N121"/>
  <c r="M121"/>
  <c r="O121" s="1"/>
  <c r="J121"/>
  <c r="Z120"/>
  <c r="S120"/>
  <c r="X120" s="1"/>
  <c r="R120"/>
  <c r="W120" s="1"/>
  <c r="N120"/>
  <c r="M120"/>
  <c r="O120" s="1"/>
  <c r="J120"/>
  <c r="Z119"/>
  <c r="S119"/>
  <c r="X119" s="1"/>
  <c r="R119"/>
  <c r="W119" s="1"/>
  <c r="N119"/>
  <c r="M119"/>
  <c r="O119" s="1"/>
  <c r="J119"/>
  <c r="Z118"/>
  <c r="S118"/>
  <c r="X118" s="1"/>
  <c r="R118"/>
  <c r="W118" s="1"/>
  <c r="N118"/>
  <c r="M118"/>
  <c r="O118" s="1"/>
  <c r="J118"/>
  <c r="Z117"/>
  <c r="S117"/>
  <c r="X117" s="1"/>
  <c r="R117"/>
  <c r="W117" s="1"/>
  <c r="N117"/>
  <c r="M117"/>
  <c r="O117" s="1"/>
  <c r="J117"/>
  <c r="Z116"/>
  <c r="S116"/>
  <c r="X116" s="1"/>
  <c r="R116"/>
  <c r="W116" s="1"/>
  <c r="N116"/>
  <c r="M116"/>
  <c r="O116" s="1"/>
  <c r="J116"/>
  <c r="Z115"/>
  <c r="S115"/>
  <c r="X115" s="1"/>
  <c r="R115"/>
  <c r="W115" s="1"/>
  <c r="N115"/>
  <c r="M115"/>
  <c r="O115" s="1"/>
  <c r="J115"/>
  <c r="Z114"/>
  <c r="S114"/>
  <c r="X114" s="1"/>
  <c r="R114"/>
  <c r="N114"/>
  <c r="M114"/>
  <c r="O114" s="1"/>
  <c r="J114"/>
  <c r="Z113"/>
  <c r="S113"/>
  <c r="X113" s="1"/>
  <c r="R113"/>
  <c r="W113" s="1"/>
  <c r="N113"/>
  <c r="M113"/>
  <c r="O113" s="1"/>
  <c r="J113"/>
  <c r="Z112"/>
  <c r="S112"/>
  <c r="X112" s="1"/>
  <c r="R112"/>
  <c r="W112" s="1"/>
  <c r="N112"/>
  <c r="M112"/>
  <c r="O112" s="1"/>
  <c r="J112"/>
  <c r="Z111"/>
  <c r="S111"/>
  <c r="X111" s="1"/>
  <c r="R111"/>
  <c r="W111" s="1"/>
  <c r="N111"/>
  <c r="M111"/>
  <c r="O111" s="1"/>
  <c r="J111"/>
  <c r="Z110"/>
  <c r="S110"/>
  <c r="X110" s="1"/>
  <c r="R110"/>
  <c r="W110" s="1"/>
  <c r="N110"/>
  <c r="M110"/>
  <c r="O110" s="1"/>
  <c r="J110"/>
  <c r="Z109"/>
  <c r="S109"/>
  <c r="X109" s="1"/>
  <c r="R109"/>
  <c r="W109" s="1"/>
  <c r="N109"/>
  <c r="M109"/>
  <c r="O109" s="1"/>
  <c r="J109"/>
  <c r="Z108"/>
  <c r="S108"/>
  <c r="X108" s="1"/>
  <c r="R108"/>
  <c r="W108" s="1"/>
  <c r="N108"/>
  <c r="M108"/>
  <c r="O108" s="1"/>
  <c r="J108"/>
  <c r="Z107"/>
  <c r="S107"/>
  <c r="X107" s="1"/>
  <c r="R107"/>
  <c r="W107" s="1"/>
  <c r="N107"/>
  <c r="M107"/>
  <c r="O107" s="1"/>
  <c r="J107"/>
  <c r="Z106"/>
  <c r="S106"/>
  <c r="X106" s="1"/>
  <c r="R106"/>
  <c r="N106"/>
  <c r="M106"/>
  <c r="O106" s="1"/>
  <c r="J106"/>
  <c r="Z105"/>
  <c r="S105"/>
  <c r="X105" s="1"/>
  <c r="R105"/>
  <c r="W105" s="1"/>
  <c r="N105"/>
  <c r="M105"/>
  <c r="O105" s="1"/>
  <c r="J105"/>
  <c r="Z104"/>
  <c r="S104"/>
  <c r="X104" s="1"/>
  <c r="R104"/>
  <c r="W104" s="1"/>
  <c r="N104"/>
  <c r="M104"/>
  <c r="O104" s="1"/>
  <c r="J104"/>
  <c r="Z103"/>
  <c r="S103"/>
  <c r="X103" s="1"/>
  <c r="R103"/>
  <c r="W103" s="1"/>
  <c r="N103"/>
  <c r="M103"/>
  <c r="O103" s="1"/>
  <c r="J103"/>
  <c r="Z102"/>
  <c r="S102"/>
  <c r="X102" s="1"/>
  <c r="R102"/>
  <c r="W102" s="1"/>
  <c r="N102"/>
  <c r="M102"/>
  <c r="O102" s="1"/>
  <c r="J102"/>
  <c r="Z101"/>
  <c r="S101"/>
  <c r="X101" s="1"/>
  <c r="R101"/>
  <c r="W101" s="1"/>
  <c r="N101"/>
  <c r="M101"/>
  <c r="O101" s="1"/>
  <c r="J101"/>
  <c r="Z100"/>
  <c r="S100"/>
  <c r="X100" s="1"/>
  <c r="R100"/>
  <c r="W100" s="1"/>
  <c r="N100"/>
  <c r="M100"/>
  <c r="O100" s="1"/>
  <c r="J100"/>
  <c r="Z99"/>
  <c r="S99"/>
  <c r="X99" s="1"/>
  <c r="R99"/>
  <c r="W99" s="1"/>
  <c r="N99"/>
  <c r="M99"/>
  <c r="O99" s="1"/>
  <c r="J99"/>
  <c r="Z98"/>
  <c r="S98"/>
  <c r="X98" s="1"/>
  <c r="R98"/>
  <c r="N98"/>
  <c r="M98"/>
  <c r="O98" s="1"/>
  <c r="J98"/>
  <c r="Z97"/>
  <c r="S97"/>
  <c r="X97" s="1"/>
  <c r="R97"/>
  <c r="W97" s="1"/>
  <c r="N97"/>
  <c r="M97"/>
  <c r="O97" s="1"/>
  <c r="J97"/>
  <c r="Z96"/>
  <c r="S96"/>
  <c r="X96" s="1"/>
  <c r="R96"/>
  <c r="W96" s="1"/>
  <c r="N96"/>
  <c r="M96"/>
  <c r="O96" s="1"/>
  <c r="J96"/>
  <c r="Z95"/>
  <c r="S95"/>
  <c r="X95" s="1"/>
  <c r="R95"/>
  <c r="W95" s="1"/>
  <c r="N95"/>
  <c r="M95"/>
  <c r="O95" s="1"/>
  <c r="J95"/>
  <c r="Z94"/>
  <c r="S94"/>
  <c r="X94" s="1"/>
  <c r="R94"/>
  <c r="W94" s="1"/>
  <c r="N94"/>
  <c r="M94"/>
  <c r="O94" s="1"/>
  <c r="J94"/>
  <c r="Z93"/>
  <c r="S93"/>
  <c r="X93" s="1"/>
  <c r="R93"/>
  <c r="W93" s="1"/>
  <c r="N93"/>
  <c r="M93"/>
  <c r="O93" s="1"/>
  <c r="J93"/>
  <c r="Z92"/>
  <c r="S92"/>
  <c r="X92" s="1"/>
  <c r="R92"/>
  <c r="W92" s="1"/>
  <c r="N92"/>
  <c r="M92"/>
  <c r="O92" s="1"/>
  <c r="J92"/>
  <c r="Z91"/>
  <c r="S91"/>
  <c r="X91" s="1"/>
  <c r="R91"/>
  <c r="W91" s="1"/>
  <c r="N91"/>
  <c r="M91"/>
  <c r="O91" s="1"/>
  <c r="J91"/>
  <c r="Z90"/>
  <c r="S90"/>
  <c r="X90" s="1"/>
  <c r="R90"/>
  <c r="N90"/>
  <c r="M90"/>
  <c r="O90" s="1"/>
  <c r="J90"/>
  <c r="Z89"/>
  <c r="S89"/>
  <c r="X89" s="1"/>
  <c r="R89"/>
  <c r="W89" s="1"/>
  <c r="N89"/>
  <c r="M89"/>
  <c r="O89" s="1"/>
  <c r="J89"/>
  <c r="Z88"/>
  <c r="S88"/>
  <c r="X88" s="1"/>
  <c r="R88"/>
  <c r="W88" s="1"/>
  <c r="N88"/>
  <c r="M88"/>
  <c r="O88" s="1"/>
  <c r="J88"/>
  <c r="Z87"/>
  <c r="S87"/>
  <c r="X87" s="1"/>
  <c r="R87"/>
  <c r="W87" s="1"/>
  <c r="N87"/>
  <c r="M87"/>
  <c r="O87" s="1"/>
  <c r="J87"/>
  <c r="Z86"/>
  <c r="S86"/>
  <c r="X86" s="1"/>
  <c r="R86"/>
  <c r="W86" s="1"/>
  <c r="N86"/>
  <c r="M86"/>
  <c r="O86" s="1"/>
  <c r="J86"/>
  <c r="Z85"/>
  <c r="S85"/>
  <c r="X85" s="1"/>
  <c r="R85"/>
  <c r="W85" s="1"/>
  <c r="N85"/>
  <c r="M85"/>
  <c r="O85" s="1"/>
  <c r="J85"/>
  <c r="Z84"/>
  <c r="S84"/>
  <c r="X84" s="1"/>
  <c r="R84"/>
  <c r="W84" s="1"/>
  <c r="N84"/>
  <c r="M84"/>
  <c r="O84" s="1"/>
  <c r="J84"/>
  <c r="Z83"/>
  <c r="S83"/>
  <c r="X83" s="1"/>
  <c r="R83"/>
  <c r="W83" s="1"/>
  <c r="N83"/>
  <c r="M83"/>
  <c r="O83" s="1"/>
  <c r="J83"/>
  <c r="Z82"/>
  <c r="S82"/>
  <c r="X82" s="1"/>
  <c r="R82"/>
  <c r="N82"/>
  <c r="M82"/>
  <c r="O82" s="1"/>
  <c r="J82"/>
  <c r="Z81"/>
  <c r="S81"/>
  <c r="X81" s="1"/>
  <c r="R81"/>
  <c r="W81" s="1"/>
  <c r="N81"/>
  <c r="M81"/>
  <c r="O81" s="1"/>
  <c r="J81"/>
  <c r="Z80"/>
  <c r="S80"/>
  <c r="X80" s="1"/>
  <c r="R80"/>
  <c r="W80" s="1"/>
  <c r="N80"/>
  <c r="M80"/>
  <c r="O80" s="1"/>
  <c r="J80"/>
  <c r="Z79"/>
  <c r="S79"/>
  <c r="X79" s="1"/>
  <c r="R79"/>
  <c r="W79" s="1"/>
  <c r="N79"/>
  <c r="M79"/>
  <c r="O79" s="1"/>
  <c r="J79"/>
  <c r="Z78"/>
  <c r="S78"/>
  <c r="X78" s="1"/>
  <c r="R78"/>
  <c r="W78" s="1"/>
  <c r="N78"/>
  <c r="M78"/>
  <c r="O78" s="1"/>
  <c r="J78"/>
  <c r="Z77"/>
  <c r="S77"/>
  <c r="X77" s="1"/>
  <c r="R77"/>
  <c r="W77" s="1"/>
  <c r="N77"/>
  <c r="M77"/>
  <c r="O77" s="1"/>
  <c r="J77"/>
  <c r="Z76"/>
  <c r="S76"/>
  <c r="X76" s="1"/>
  <c r="R76"/>
  <c r="W76" s="1"/>
  <c r="N76"/>
  <c r="M76"/>
  <c r="O76" s="1"/>
  <c r="J76"/>
  <c r="Z75"/>
  <c r="S75"/>
  <c r="X75" s="1"/>
  <c r="R75"/>
  <c r="W75" s="1"/>
  <c r="N75"/>
  <c r="M75"/>
  <c r="O75" s="1"/>
  <c r="J75"/>
  <c r="Z74"/>
  <c r="S74"/>
  <c r="X74" s="1"/>
  <c r="R74"/>
  <c r="N74"/>
  <c r="M74"/>
  <c r="O74" s="1"/>
  <c r="J74"/>
  <c r="Z73"/>
  <c r="S73"/>
  <c r="X73" s="1"/>
  <c r="R73"/>
  <c r="W73" s="1"/>
  <c r="N73"/>
  <c r="M73"/>
  <c r="O73" s="1"/>
  <c r="J73"/>
  <c r="Z72"/>
  <c r="S72"/>
  <c r="X72" s="1"/>
  <c r="R72"/>
  <c r="W72" s="1"/>
  <c r="N72"/>
  <c r="M72"/>
  <c r="O72" s="1"/>
  <c r="J72"/>
  <c r="Z71"/>
  <c r="S71"/>
  <c r="X71" s="1"/>
  <c r="R71"/>
  <c r="W71" s="1"/>
  <c r="N71"/>
  <c r="M71"/>
  <c r="O71" s="1"/>
  <c r="J71"/>
  <c r="Z70"/>
  <c r="S70"/>
  <c r="X70" s="1"/>
  <c r="R70"/>
  <c r="W70" s="1"/>
  <c r="N70"/>
  <c r="M70"/>
  <c r="O70" s="1"/>
  <c r="J70"/>
  <c r="Z69"/>
  <c r="S69"/>
  <c r="X69" s="1"/>
  <c r="R69"/>
  <c r="W69" s="1"/>
  <c r="N69"/>
  <c r="M69"/>
  <c r="O69" s="1"/>
  <c r="J69"/>
  <c r="Z68"/>
  <c r="S68"/>
  <c r="X68" s="1"/>
  <c r="R68"/>
  <c r="W68" s="1"/>
  <c r="N68"/>
  <c r="M68"/>
  <c r="O68" s="1"/>
  <c r="J68"/>
  <c r="Z67"/>
  <c r="S67"/>
  <c r="X67" s="1"/>
  <c r="R67"/>
  <c r="W67" s="1"/>
  <c r="N67"/>
  <c r="M67"/>
  <c r="O67" s="1"/>
  <c r="J67"/>
  <c r="Z66"/>
  <c r="S66"/>
  <c r="X66" s="1"/>
  <c r="R66"/>
  <c r="N66"/>
  <c r="M66"/>
  <c r="O66" s="1"/>
  <c r="J66"/>
  <c r="Z65"/>
  <c r="S65"/>
  <c r="X65" s="1"/>
  <c r="R65"/>
  <c r="W65" s="1"/>
  <c r="N65"/>
  <c r="M65"/>
  <c r="O65" s="1"/>
  <c r="J65"/>
  <c r="Z64"/>
  <c r="S64"/>
  <c r="X64" s="1"/>
  <c r="R64"/>
  <c r="W64" s="1"/>
  <c r="N64"/>
  <c r="M64"/>
  <c r="O64" s="1"/>
  <c r="J64"/>
  <c r="Z63"/>
  <c r="S63"/>
  <c r="X63" s="1"/>
  <c r="R63"/>
  <c r="W63" s="1"/>
  <c r="N63"/>
  <c r="M63"/>
  <c r="O63" s="1"/>
  <c r="J63"/>
  <c r="Z62"/>
  <c r="S62"/>
  <c r="X62" s="1"/>
  <c r="R62"/>
  <c r="W62" s="1"/>
  <c r="N62"/>
  <c r="M62"/>
  <c r="O62" s="1"/>
  <c r="J62"/>
  <c r="Z61"/>
  <c r="S61"/>
  <c r="X61" s="1"/>
  <c r="R61"/>
  <c r="W61" s="1"/>
  <c r="N61"/>
  <c r="M61"/>
  <c r="O61" s="1"/>
  <c r="J61"/>
  <c r="Z60"/>
  <c r="S60"/>
  <c r="X60" s="1"/>
  <c r="R60"/>
  <c r="W60" s="1"/>
  <c r="N60"/>
  <c r="M60"/>
  <c r="O60" s="1"/>
  <c r="J60"/>
  <c r="Z59"/>
  <c r="S59"/>
  <c r="X59" s="1"/>
  <c r="R59"/>
  <c r="W59" s="1"/>
  <c r="N59"/>
  <c r="M59"/>
  <c r="O59" s="1"/>
  <c r="J59"/>
  <c r="Z58"/>
  <c r="S58"/>
  <c r="X58" s="1"/>
  <c r="R58"/>
  <c r="N58"/>
  <c r="M58"/>
  <c r="O58" s="1"/>
  <c r="J58"/>
  <c r="Z57"/>
  <c r="S57"/>
  <c r="X57" s="1"/>
  <c r="R57"/>
  <c r="W57" s="1"/>
  <c r="N57"/>
  <c r="M57"/>
  <c r="O57" s="1"/>
  <c r="J57"/>
  <c r="Z56"/>
  <c r="S56"/>
  <c r="X56" s="1"/>
  <c r="R56"/>
  <c r="W56" s="1"/>
  <c r="N56"/>
  <c r="M56"/>
  <c r="O56" s="1"/>
  <c r="J56"/>
  <c r="Z55"/>
  <c r="S55"/>
  <c r="X55" s="1"/>
  <c r="R55"/>
  <c r="W55" s="1"/>
  <c r="N55"/>
  <c r="M55"/>
  <c r="O55" s="1"/>
  <c r="J55"/>
  <c r="Z54"/>
  <c r="S54"/>
  <c r="X54" s="1"/>
  <c r="R54"/>
  <c r="W54" s="1"/>
  <c r="N54"/>
  <c r="M54"/>
  <c r="O54" s="1"/>
  <c r="J54"/>
  <c r="Z53"/>
  <c r="S53"/>
  <c r="X53" s="1"/>
  <c r="R53"/>
  <c r="W53" s="1"/>
  <c r="N53"/>
  <c r="M53"/>
  <c r="O53" s="1"/>
  <c r="J53"/>
  <c r="Z52"/>
  <c r="S52"/>
  <c r="X52" s="1"/>
  <c r="R52"/>
  <c r="W52" s="1"/>
  <c r="N52"/>
  <c r="M52"/>
  <c r="O52" s="1"/>
  <c r="J52"/>
  <c r="Z51"/>
  <c r="S51"/>
  <c r="X51" s="1"/>
  <c r="R51"/>
  <c r="W51" s="1"/>
  <c r="N51"/>
  <c r="M51"/>
  <c r="O51" s="1"/>
  <c r="J51"/>
  <c r="Z50"/>
  <c r="S50"/>
  <c r="X50" s="1"/>
  <c r="R50"/>
  <c r="N50"/>
  <c r="M50"/>
  <c r="O50" s="1"/>
  <c r="J50"/>
  <c r="Z49"/>
  <c r="S49"/>
  <c r="X49" s="1"/>
  <c r="R49"/>
  <c r="W49" s="1"/>
  <c r="N49"/>
  <c r="M49"/>
  <c r="O49" s="1"/>
  <c r="J49"/>
  <c r="Z48"/>
  <c r="S48"/>
  <c r="X48" s="1"/>
  <c r="R48"/>
  <c r="W48" s="1"/>
  <c r="N48"/>
  <c r="M48"/>
  <c r="O48" s="1"/>
  <c r="J48"/>
  <c r="Z47"/>
  <c r="S47"/>
  <c r="X47" s="1"/>
  <c r="R47"/>
  <c r="W47" s="1"/>
  <c r="N47"/>
  <c r="M47"/>
  <c r="O47" s="1"/>
  <c r="J47"/>
  <c r="Z46"/>
  <c r="S46"/>
  <c r="X46" s="1"/>
  <c r="R46"/>
  <c r="W46" s="1"/>
  <c r="N46"/>
  <c r="M46"/>
  <c r="O46" s="1"/>
  <c r="J46"/>
  <c r="Z45"/>
  <c r="S45"/>
  <c r="X45" s="1"/>
  <c r="R45"/>
  <c r="W45" s="1"/>
  <c r="N45"/>
  <c r="M45"/>
  <c r="O45" s="1"/>
  <c r="J45"/>
  <c r="Z44"/>
  <c r="S44"/>
  <c r="X44" s="1"/>
  <c r="R44"/>
  <c r="W44" s="1"/>
  <c r="N44"/>
  <c r="M44"/>
  <c r="O44" s="1"/>
  <c r="J44"/>
  <c r="Z43"/>
  <c r="S43"/>
  <c r="X43" s="1"/>
  <c r="R43"/>
  <c r="W43" s="1"/>
  <c r="N43"/>
  <c r="M43"/>
  <c r="O43" s="1"/>
  <c r="J43"/>
  <c r="Z42"/>
  <c r="S42"/>
  <c r="X42" s="1"/>
  <c r="R42"/>
  <c r="N42"/>
  <c r="M42"/>
  <c r="O42" s="1"/>
  <c r="J42"/>
  <c r="Z41"/>
  <c r="S41"/>
  <c r="X41" s="1"/>
  <c r="R41"/>
  <c r="W41" s="1"/>
  <c r="N41"/>
  <c r="M41"/>
  <c r="O41" s="1"/>
  <c r="J41"/>
  <c r="Z40"/>
  <c r="S40"/>
  <c r="X40" s="1"/>
  <c r="R40"/>
  <c r="W40" s="1"/>
  <c r="N40"/>
  <c r="M40"/>
  <c r="O40" s="1"/>
  <c r="J40"/>
  <c r="Z39"/>
  <c r="S39"/>
  <c r="X39" s="1"/>
  <c r="R39"/>
  <c r="W39" s="1"/>
  <c r="N39"/>
  <c r="M39"/>
  <c r="O39" s="1"/>
  <c r="J39"/>
  <c r="Z38"/>
  <c r="S38"/>
  <c r="X38" s="1"/>
  <c r="R38"/>
  <c r="W38" s="1"/>
  <c r="N38"/>
  <c r="M38"/>
  <c r="O38" s="1"/>
  <c r="J38"/>
  <c r="Z37"/>
  <c r="S37"/>
  <c r="X37" s="1"/>
  <c r="R37"/>
  <c r="W37" s="1"/>
  <c r="N37"/>
  <c r="M37"/>
  <c r="O37" s="1"/>
  <c r="J37"/>
  <c r="Z36"/>
  <c r="S36"/>
  <c r="X36" s="1"/>
  <c r="R36"/>
  <c r="W36" s="1"/>
  <c r="N36"/>
  <c r="M36"/>
  <c r="O36" s="1"/>
  <c r="J36"/>
  <c r="Z35"/>
  <c r="S35"/>
  <c r="X35" s="1"/>
  <c r="R35"/>
  <c r="W35" s="1"/>
  <c r="N35"/>
  <c r="M35"/>
  <c r="O35" s="1"/>
  <c r="J35"/>
  <c r="Z34"/>
  <c r="S34"/>
  <c r="X34" s="1"/>
  <c r="R34"/>
  <c r="N34"/>
  <c r="M34"/>
  <c r="O34" s="1"/>
  <c r="J34"/>
  <c r="Z33"/>
  <c r="S33"/>
  <c r="X33" s="1"/>
  <c r="R33"/>
  <c r="W33" s="1"/>
  <c r="N33"/>
  <c r="M33"/>
  <c r="O33" s="1"/>
  <c r="J33"/>
  <c r="Z32"/>
  <c r="S32"/>
  <c r="X32" s="1"/>
  <c r="R32"/>
  <c r="W32" s="1"/>
  <c r="N32"/>
  <c r="M32"/>
  <c r="O32" s="1"/>
  <c r="J32"/>
  <c r="Z31"/>
  <c r="S31"/>
  <c r="X31" s="1"/>
  <c r="R31"/>
  <c r="W31" s="1"/>
  <c r="N31"/>
  <c r="M31"/>
  <c r="O31" s="1"/>
  <c r="J31"/>
  <c r="Z30"/>
  <c r="S30"/>
  <c r="X30" s="1"/>
  <c r="R30"/>
  <c r="W30" s="1"/>
  <c r="N30"/>
  <c r="M30"/>
  <c r="O30" s="1"/>
  <c r="J30"/>
  <c r="Z29"/>
  <c r="S29"/>
  <c r="X29" s="1"/>
  <c r="R29"/>
  <c r="W29" s="1"/>
  <c r="N29"/>
  <c r="M29"/>
  <c r="O29" s="1"/>
  <c r="J29"/>
  <c r="Z28"/>
  <c r="S28"/>
  <c r="X28" s="1"/>
  <c r="R28"/>
  <c r="W28" s="1"/>
  <c r="N28"/>
  <c r="M28"/>
  <c r="O28" s="1"/>
  <c r="J28"/>
  <c r="Z27"/>
  <c r="S27"/>
  <c r="X27" s="1"/>
  <c r="R27"/>
  <c r="W27" s="1"/>
  <c r="N27"/>
  <c r="M27"/>
  <c r="O27" s="1"/>
  <c r="J27"/>
  <c r="Z26"/>
  <c r="S26"/>
  <c r="X26" s="1"/>
  <c r="R26"/>
  <c r="N26"/>
  <c r="M26"/>
  <c r="O26" s="1"/>
  <c r="J26"/>
  <c r="Z25"/>
  <c r="S25"/>
  <c r="X25" s="1"/>
  <c r="R25"/>
  <c r="W25" s="1"/>
  <c r="N25"/>
  <c r="M25"/>
  <c r="O25" s="1"/>
  <c r="J25"/>
  <c r="Z24"/>
  <c r="S24"/>
  <c r="X24" s="1"/>
  <c r="R24"/>
  <c r="W24" s="1"/>
  <c r="N24"/>
  <c r="M24"/>
  <c r="O24" s="1"/>
  <c r="J24"/>
  <c r="Z23"/>
  <c r="S23"/>
  <c r="X23" s="1"/>
  <c r="R23"/>
  <c r="W23" s="1"/>
  <c r="N23"/>
  <c r="M23"/>
  <c r="O23" s="1"/>
  <c r="J23"/>
  <c r="Z22"/>
  <c r="S22"/>
  <c r="X22" s="1"/>
  <c r="R22"/>
  <c r="W22" s="1"/>
  <c r="N22"/>
  <c r="M22"/>
  <c r="O22" s="1"/>
  <c r="J22"/>
  <c r="Z21"/>
  <c r="S21"/>
  <c r="X21" s="1"/>
  <c r="R21"/>
  <c r="W21" s="1"/>
  <c r="N21"/>
  <c r="M21"/>
  <c r="O21" s="1"/>
  <c r="J21"/>
  <c r="Z20"/>
  <c r="S20"/>
  <c r="X20" s="1"/>
  <c r="R20"/>
  <c r="W20" s="1"/>
  <c r="N20"/>
  <c r="M20"/>
  <c r="O20" s="1"/>
  <c r="J20"/>
  <c r="Z19"/>
  <c r="S19"/>
  <c r="X19" s="1"/>
  <c r="R19"/>
  <c r="W19" s="1"/>
  <c r="N19"/>
  <c r="M19"/>
  <c r="O19" s="1"/>
  <c r="J19"/>
  <c r="Z18"/>
  <c r="S18"/>
  <c r="X18" s="1"/>
  <c r="R18"/>
  <c r="N18"/>
  <c r="M18"/>
  <c r="O18" s="1"/>
  <c r="J18"/>
  <c r="Z17"/>
  <c r="S17"/>
  <c r="X17" s="1"/>
  <c r="R17"/>
  <c r="W17" s="1"/>
  <c r="N17"/>
  <c r="M17"/>
  <c r="O17" s="1"/>
  <c r="J17"/>
  <c r="Z16"/>
  <c r="S16"/>
  <c r="X16" s="1"/>
  <c r="R16"/>
  <c r="W16" s="1"/>
  <c r="N16"/>
  <c r="M16"/>
  <c r="O16" s="1"/>
  <c r="J16"/>
  <c r="Z15"/>
  <c r="S15"/>
  <c r="X15" s="1"/>
  <c r="R15"/>
  <c r="W15" s="1"/>
  <c r="N15"/>
  <c r="M15"/>
  <c r="O15" s="1"/>
  <c r="J15"/>
  <c r="Z14"/>
  <c r="S14"/>
  <c r="X14" s="1"/>
  <c r="R14"/>
  <c r="W14" s="1"/>
  <c r="N14"/>
  <c r="M14"/>
  <c r="O14" s="1"/>
  <c r="J14"/>
  <c r="Z13"/>
  <c r="S13"/>
  <c r="R13"/>
  <c r="W13" s="1"/>
  <c r="N13"/>
  <c r="M13"/>
  <c r="O13" s="1"/>
  <c r="J13"/>
  <c r="Z12"/>
  <c r="S12"/>
  <c r="X12" s="1"/>
  <c r="R12"/>
  <c r="W12" s="1"/>
  <c r="N12"/>
  <c r="M12"/>
  <c r="O12" s="1"/>
  <c r="J12"/>
  <c r="Z11"/>
  <c r="S11"/>
  <c r="X11" s="1"/>
  <c r="R11"/>
  <c r="W11" s="1"/>
  <c r="N11"/>
  <c r="M11"/>
  <c r="O11" s="1"/>
  <c r="J11"/>
  <c r="Z10"/>
  <c r="S10"/>
  <c r="X10" s="1"/>
  <c r="R10"/>
  <c r="N10"/>
  <c r="M10"/>
  <c r="O10" s="1"/>
  <c r="J10"/>
  <c r="Z9"/>
  <c r="S9"/>
  <c r="X9" s="1"/>
  <c r="R9"/>
  <c r="W9" s="1"/>
  <c r="N9"/>
  <c r="M9"/>
  <c r="O9" s="1"/>
  <c r="J9"/>
  <c r="Z8"/>
  <c r="S8"/>
  <c r="X8" s="1"/>
  <c r="R8"/>
  <c r="W8" s="1"/>
  <c r="N8"/>
  <c r="M8"/>
  <c r="O8" s="1"/>
  <c r="J8"/>
  <c r="Z7"/>
  <c r="S7"/>
  <c r="X7" s="1"/>
  <c r="R7"/>
  <c r="W7" s="1"/>
  <c r="N7"/>
  <c r="M7"/>
  <c r="O7" s="1"/>
  <c r="J7"/>
  <c r="AA6"/>
  <c r="Z6"/>
  <c r="S6"/>
  <c r="X6" s="1"/>
  <c r="R6"/>
  <c r="N6"/>
  <c r="M6"/>
  <c r="O6" s="1"/>
  <c r="J6"/>
  <c r="Z5"/>
  <c r="S5"/>
  <c r="X5" s="1"/>
  <c r="R5"/>
  <c r="W5" s="1"/>
  <c r="N5"/>
  <c r="M5"/>
  <c r="O5" s="1"/>
  <c r="J5"/>
  <c r="AA4"/>
  <c r="Z4"/>
  <c r="S4"/>
  <c r="X4" s="1"/>
  <c r="R4"/>
  <c r="W4" s="1"/>
  <c r="N4"/>
  <c r="M4"/>
  <c r="O4" s="1"/>
  <c r="J4"/>
  <c r="AA3"/>
  <c r="Z3"/>
  <c r="S3"/>
  <c r="X3" s="1"/>
  <c r="R3"/>
  <c r="W3" s="1"/>
  <c r="N3"/>
  <c r="M3"/>
  <c r="O3" s="1"/>
  <c r="J3"/>
  <c r="AQ54" i="1"/>
  <c r="AP54"/>
  <c r="AQ53"/>
  <c r="AP53"/>
  <c r="AQ52"/>
  <c r="AP52"/>
  <c r="AQ51"/>
  <c r="AP51"/>
  <c r="AQ50"/>
  <c r="AP50"/>
  <c r="AQ49"/>
  <c r="AP49"/>
  <c r="AQ48"/>
  <c r="AP48"/>
  <c r="AQ47"/>
  <c r="AP47"/>
  <c r="AQ46"/>
  <c r="AP46"/>
  <c r="AQ45"/>
  <c r="AP45"/>
  <c r="AQ44"/>
  <c r="AP44"/>
  <c r="AQ43"/>
  <c r="AP43"/>
  <c r="AQ42"/>
  <c r="AP42"/>
  <c r="AQ41"/>
  <c r="AP41"/>
  <c r="AQ40"/>
  <c r="AP40"/>
  <c r="AQ39"/>
  <c r="AP39"/>
  <c r="AQ38"/>
  <c r="AP38"/>
  <c r="AQ37"/>
  <c r="AP37"/>
  <c r="AQ36"/>
  <c r="AP36"/>
  <c r="AQ35"/>
  <c r="AP35"/>
  <c r="AQ34"/>
  <c r="AP34"/>
  <c r="AQ33"/>
  <c r="AP33"/>
  <c r="AQ32"/>
  <c r="AP32"/>
  <c r="AQ31"/>
  <c r="AP31"/>
  <c r="AQ30"/>
  <c r="AP30"/>
  <c r="AQ29"/>
  <c r="AP29"/>
  <c r="AQ28"/>
  <c r="AP28"/>
  <c r="AQ27"/>
  <c r="AP27"/>
  <c r="AQ26"/>
  <c r="AP26"/>
  <c r="AQ25"/>
  <c r="AP25"/>
  <c r="AQ24"/>
  <c r="AP24"/>
  <c r="AQ23"/>
  <c r="AP23"/>
  <c r="AQ22"/>
  <c r="AP22"/>
  <c r="AQ21"/>
  <c r="AP21"/>
  <c r="AQ20"/>
  <c r="AP20"/>
  <c r="AQ19"/>
  <c r="AP19"/>
  <c r="AQ18"/>
  <c r="AP18"/>
  <c r="AQ17"/>
  <c r="AP17"/>
  <c r="AQ16"/>
  <c r="AP16"/>
  <c r="AQ15"/>
  <c r="AP15"/>
  <c r="AQ14"/>
  <c r="AP14"/>
  <c r="AQ13"/>
  <c r="AP13"/>
  <c r="AQ12"/>
  <c r="AP12"/>
  <c r="AQ11"/>
  <c r="AP11"/>
  <c r="AQ10"/>
  <c r="AP10"/>
  <c r="Y45" i="2" l="1"/>
  <c r="V129"/>
  <c r="Y136"/>
  <c r="Y140"/>
  <c r="V10"/>
  <c r="V90"/>
  <c r="Y29"/>
  <c r="V74"/>
  <c r="V106"/>
  <c r="V58"/>
  <c r="Y77"/>
  <c r="Y5"/>
  <c r="V42"/>
  <c r="Y61"/>
  <c r="Y109"/>
  <c r="V26"/>
  <c r="Y93"/>
  <c r="Y126"/>
  <c r="V125"/>
  <c r="R1"/>
  <c r="X13"/>
  <c r="Y13" s="1"/>
  <c r="V13"/>
  <c r="Y8"/>
  <c r="Y12"/>
  <c r="Y40"/>
  <c r="Y44"/>
  <c r="V45"/>
  <c r="Y72"/>
  <c r="Y76"/>
  <c r="V77"/>
  <c r="Y104"/>
  <c r="Y108"/>
  <c r="V109"/>
  <c r="W133"/>
  <c r="Y133" s="1"/>
  <c r="V133"/>
  <c r="Y24"/>
  <c r="Y28"/>
  <c r="V29"/>
  <c r="Y56"/>
  <c r="Y60"/>
  <c r="V61"/>
  <c r="Y88"/>
  <c r="Y92"/>
  <c r="V93"/>
  <c r="Y135"/>
  <c r="Y128"/>
  <c r="Y131"/>
  <c r="Y132"/>
  <c r="V5"/>
  <c r="Y16"/>
  <c r="Y20"/>
  <c r="V21"/>
  <c r="Y32"/>
  <c r="Y36"/>
  <c r="V37"/>
  <c r="Y48"/>
  <c r="Y52"/>
  <c r="V53"/>
  <c r="Y64"/>
  <c r="Y68"/>
  <c r="V69"/>
  <c r="Y80"/>
  <c r="Y84"/>
  <c r="V85"/>
  <c r="Y96"/>
  <c r="Y100"/>
  <c r="V101"/>
  <c r="Y112"/>
  <c r="Y116"/>
  <c r="V117"/>
  <c r="V18"/>
  <c r="V34"/>
  <c r="V50"/>
  <c r="V66"/>
  <c r="V82"/>
  <c r="V98"/>
  <c r="V114"/>
  <c r="Y21"/>
  <c r="Y37"/>
  <c r="Y53"/>
  <c r="Y69"/>
  <c r="Y85"/>
  <c r="Y101"/>
  <c r="Y117"/>
  <c r="V128"/>
  <c r="V121"/>
  <c r="Y138"/>
  <c r="Y142"/>
  <c r="Y137"/>
  <c r="X1"/>
  <c r="V6"/>
  <c r="S1"/>
  <c r="Y4"/>
  <c r="Y3"/>
  <c r="Y14"/>
  <c r="Y22"/>
  <c r="Y30"/>
  <c r="Y38"/>
  <c r="Y46"/>
  <c r="Y54"/>
  <c r="Y62"/>
  <c r="Y70"/>
  <c r="Y78"/>
  <c r="Y86"/>
  <c r="Y94"/>
  <c r="Y102"/>
  <c r="Y110"/>
  <c r="Y9"/>
  <c r="Y17"/>
  <c r="Y25"/>
  <c r="Y33"/>
  <c r="Y41"/>
  <c r="Y49"/>
  <c r="Y57"/>
  <c r="Y65"/>
  <c r="Y73"/>
  <c r="Y81"/>
  <c r="Y89"/>
  <c r="Y97"/>
  <c r="Y105"/>
  <c r="Y113"/>
  <c r="V9"/>
  <c r="W10"/>
  <c r="Y10" s="1"/>
  <c r="V14"/>
  <c r="V17"/>
  <c r="W18"/>
  <c r="Y18" s="1"/>
  <c r="V22"/>
  <c r="V25"/>
  <c r="W26"/>
  <c r="Y26" s="1"/>
  <c r="V30"/>
  <c r="V33"/>
  <c r="W34"/>
  <c r="Y34" s="1"/>
  <c r="V38"/>
  <c r="V41"/>
  <c r="W42"/>
  <c r="Y42" s="1"/>
  <c r="V46"/>
  <c r="V49"/>
  <c r="W50"/>
  <c r="Y50" s="1"/>
  <c r="V54"/>
  <c r="V57"/>
  <c r="W58"/>
  <c r="Y58" s="1"/>
  <c r="V62"/>
  <c r="V65"/>
  <c r="W66"/>
  <c r="Y66" s="1"/>
  <c r="V70"/>
  <c r="V73"/>
  <c r="W74"/>
  <c r="Y74" s="1"/>
  <c r="V78"/>
  <c r="V81"/>
  <c r="W82"/>
  <c r="Y82" s="1"/>
  <c r="V86"/>
  <c r="V89"/>
  <c r="W90"/>
  <c r="Y90" s="1"/>
  <c r="V94"/>
  <c r="V97"/>
  <c r="W98"/>
  <c r="Y98" s="1"/>
  <c r="V102"/>
  <c r="V105"/>
  <c r="W106"/>
  <c r="Y106" s="1"/>
  <c r="V110"/>
  <c r="V113"/>
  <c r="W114"/>
  <c r="Y114" s="1"/>
  <c r="Y7"/>
  <c r="Y11"/>
  <c r="Y15"/>
  <c r="Y19"/>
  <c r="Y23"/>
  <c r="Y27"/>
  <c r="Y31"/>
  <c r="Y35"/>
  <c r="Y39"/>
  <c r="Y43"/>
  <c r="Y47"/>
  <c r="Y51"/>
  <c r="Y55"/>
  <c r="Y59"/>
  <c r="Y63"/>
  <c r="Y67"/>
  <c r="Y71"/>
  <c r="Y75"/>
  <c r="Y79"/>
  <c r="Y83"/>
  <c r="Y87"/>
  <c r="Y91"/>
  <c r="Y95"/>
  <c r="Y99"/>
  <c r="Y103"/>
  <c r="Y107"/>
  <c r="Y111"/>
  <c r="Y115"/>
  <c r="W121"/>
  <c r="Y121" s="1"/>
  <c r="W129"/>
  <c r="Y129" s="1"/>
  <c r="V130"/>
  <c r="Y120"/>
  <c r="Y118"/>
  <c r="Y119"/>
  <c r="Y122"/>
  <c r="V126"/>
  <c r="Y127"/>
  <c r="V120"/>
  <c r="Y123"/>
  <c r="Y124"/>
  <c r="Y125"/>
  <c r="V134"/>
  <c r="V141"/>
  <c r="Y143"/>
  <c r="V3"/>
  <c r="V4"/>
  <c r="W6"/>
  <c r="Y6" s="1"/>
  <c r="V8"/>
  <c r="V12"/>
  <c r="V16"/>
  <c r="V20"/>
  <c r="V24"/>
  <c r="V28"/>
  <c r="V32"/>
  <c r="V36"/>
  <c r="V40"/>
  <c r="V44"/>
  <c r="V48"/>
  <c r="V52"/>
  <c r="V56"/>
  <c r="V60"/>
  <c r="V64"/>
  <c r="V68"/>
  <c r="V72"/>
  <c r="V76"/>
  <c r="V80"/>
  <c r="V84"/>
  <c r="V88"/>
  <c r="V92"/>
  <c r="V96"/>
  <c r="V100"/>
  <c r="V104"/>
  <c r="V108"/>
  <c r="V112"/>
  <c r="V116"/>
  <c r="V7"/>
  <c r="V11"/>
  <c r="V15"/>
  <c r="V19"/>
  <c r="V23"/>
  <c r="V27"/>
  <c r="V31"/>
  <c r="V35"/>
  <c r="V39"/>
  <c r="V43"/>
  <c r="V47"/>
  <c r="V51"/>
  <c r="V55"/>
  <c r="V59"/>
  <c r="V63"/>
  <c r="V67"/>
  <c r="V71"/>
  <c r="V75"/>
  <c r="V79"/>
  <c r="V83"/>
  <c r="V87"/>
  <c r="V91"/>
  <c r="V95"/>
  <c r="V99"/>
  <c r="V103"/>
  <c r="V107"/>
  <c r="V111"/>
  <c r="V115"/>
  <c r="Y134"/>
  <c r="V118"/>
  <c r="V119"/>
  <c r="V122"/>
  <c r="V123"/>
  <c r="V124"/>
  <c r="V127"/>
  <c r="W130"/>
  <c r="Y130" s="1"/>
  <c r="W139"/>
  <c r="Y139" s="1"/>
  <c r="V139"/>
  <c r="Y141"/>
  <c r="V131"/>
  <c r="V132"/>
  <c r="V135"/>
  <c r="V136"/>
  <c r="V137"/>
  <c r="V138"/>
  <c r="V140"/>
  <c r="V142"/>
  <c r="V143"/>
  <c r="W1" l="1"/>
  <c r="V1"/>
  <c r="Y1"/>
</calcChain>
</file>

<file path=xl/sharedStrings.xml><?xml version="1.0" encoding="utf-8"?>
<sst xmlns="http://schemas.openxmlformats.org/spreadsheetml/2006/main" count="1360" uniqueCount="162">
  <si>
    <t>Бюджет Доходов и Расходов -ПланФакт</t>
  </si>
  <si>
    <t>УТВЕРЖДАЮ</t>
  </si>
  <si>
    <t>по компаниям</t>
  </si>
  <si>
    <t>Себестоимость</t>
  </si>
  <si>
    <t>(несколько элементов)</t>
  </si>
  <si>
    <t>____________________/_____________________/</t>
  </si>
  <si>
    <t>Год</t>
  </si>
  <si>
    <t>Квартал</t>
  </si>
  <si>
    <t>План/Факт</t>
  </si>
  <si>
    <t>2015.III</t>
  </si>
  <si>
    <t>2015.IV</t>
  </si>
  <si>
    <t>Компания</t>
  </si>
  <si>
    <t>Доход/Расход</t>
  </si>
  <si>
    <t>УкрупненнаяГруппа</t>
  </si>
  <si>
    <t>План</t>
  </si>
  <si>
    <t>Факт</t>
  </si>
  <si>
    <t>Доход</t>
  </si>
  <si>
    <t>Выручка</t>
  </si>
  <si>
    <t>Машины, Механизмы</t>
  </si>
  <si>
    <t>Доход Итог</t>
  </si>
  <si>
    <t>Расход</t>
  </si>
  <si>
    <t>Административные расходы</t>
  </si>
  <si>
    <t>МТР</t>
  </si>
  <si>
    <t>Персонал</t>
  </si>
  <si>
    <t>Прочие</t>
  </si>
  <si>
    <t>Расход Итог</t>
  </si>
  <si>
    <t>Субподряд</t>
  </si>
  <si>
    <t>Общий итог</t>
  </si>
  <si>
    <t>Пояснения:</t>
  </si>
  <si>
    <t>ООО ТКС</t>
  </si>
  <si>
    <t>План взят из отчета предоставленного ООО ТКС на 4-й квартал 2015г</t>
  </si>
  <si>
    <t>Факт взят из 1С сверенный с отчетом предоставленным ООО ТКС за период 01.01.2015 по 30.09.2015</t>
  </si>
  <si>
    <t>ООО АСС</t>
  </si>
  <si>
    <t>План взят из отчета предоставленного ООО АСС на 4-й квартал 2015г</t>
  </si>
  <si>
    <t>ООО АПС Восток</t>
  </si>
  <si>
    <t>План взят из отчета предоставленного ООО АПС Восток 4-й квартал 2015г</t>
  </si>
  <si>
    <t>Факт взят из  отчета предоставленным ООО АПС Восток за период 01.09.2015 по 30.09.2015</t>
  </si>
  <si>
    <t>АО ЛСМ</t>
  </si>
  <si>
    <t>План взят из отчета предоставленного АО ЛСМ на 4-й квартал 2015г</t>
  </si>
  <si>
    <t xml:space="preserve">Факт(субподряд) взят из 1С сверенный с КС-2,КС-3 </t>
  </si>
  <si>
    <t>Численность в период</t>
  </si>
  <si>
    <t>Количество техники</t>
  </si>
  <si>
    <t>Проект</t>
  </si>
  <si>
    <t>Категория</t>
  </si>
  <si>
    <t>Группа</t>
  </si>
  <si>
    <t>Статья</t>
  </si>
  <si>
    <t>СтатьяЛСМ</t>
  </si>
  <si>
    <t>КатегорияЛСМ</t>
  </si>
  <si>
    <t>НаименованиеСтатьиЛСМ</t>
  </si>
  <si>
    <t>НаименованиеГруппыЛСМ</t>
  </si>
  <si>
    <t>Месяц</t>
  </si>
  <si>
    <t>Год.Месяц</t>
  </si>
  <si>
    <t>Сумма, руб. без НДС</t>
  </si>
  <si>
    <t>ДоходЗ</t>
  </si>
  <si>
    <t>РасходЗ</t>
  </si>
  <si>
    <t>Сумма</t>
  </si>
  <si>
    <t>ДоходЗ с НДС</t>
  </si>
  <si>
    <t>РасходЗ с НДС</t>
  </si>
  <si>
    <t>Сумма с НДС</t>
  </si>
  <si>
    <t>1.1</t>
  </si>
  <si>
    <t>Переменные затраты (Общепроизводственные)</t>
  </si>
  <si>
    <t>2.5.2</t>
  </si>
  <si>
    <t>2.5.1</t>
  </si>
  <si>
    <t>1.2</t>
  </si>
  <si>
    <t>ФОТ с НДФЛ, алименты, вых пособия, рабочих основного производства (РОП) с резервом на отпуска</t>
  </si>
  <si>
    <t>Расходы на оплату труда</t>
  </si>
  <si>
    <t>2.3</t>
  </si>
  <si>
    <t>Расходы на содержание производственного персонала</t>
  </si>
  <si>
    <t>Страховые взносы на заработную плату</t>
  </si>
  <si>
    <t>4.1.2</t>
  </si>
  <si>
    <t>Командировочные расходы</t>
  </si>
  <si>
    <t>4.1.3</t>
  </si>
  <si>
    <t>Прочие расходы по персоналу (обучение, аттестация и прочее)</t>
  </si>
  <si>
    <t>4.1.4</t>
  </si>
  <si>
    <t>Расходы по охране труда и технике безопасности производственного характера</t>
  </si>
  <si>
    <t>4.4.7</t>
  </si>
  <si>
    <t>Расходы на МТР</t>
  </si>
  <si>
    <t>2.1.2</t>
  </si>
  <si>
    <t>Расходы по оборудованию, машинам и механизмам</t>
  </si>
  <si>
    <t>2.2.5</t>
  </si>
  <si>
    <t xml:space="preserve">Эксплуатация машин и механизмов </t>
  </si>
  <si>
    <t>Расходы на приобретение ГСМ для машин, механизмов и оборудования</t>
  </si>
  <si>
    <t>2.2.1</t>
  </si>
  <si>
    <t>Расходы на приобретение и транспортировку зап. частей, автопринадлежностей для оборудования, машин и механизмов</t>
  </si>
  <si>
    <t>2.2.3</t>
  </si>
  <si>
    <t>Расходы на услуги по ремонту, диагностике и техническому обслуживанию оборудования, машин и механизмов</t>
  </si>
  <si>
    <t>2.2.4</t>
  </si>
  <si>
    <t>4.2.8</t>
  </si>
  <si>
    <t>Расходы по проживанию в строительных городках заказчика</t>
  </si>
  <si>
    <t>Аренда земли и помещений</t>
  </si>
  <si>
    <t>4.4.3</t>
  </si>
  <si>
    <t>Расходы административные</t>
  </si>
  <si>
    <t xml:space="preserve">Расходы на телекоммуникационные услуги (непроизводственного назначения) </t>
  </si>
  <si>
    <t>4.4.4</t>
  </si>
  <si>
    <t>4.4.6</t>
  </si>
  <si>
    <t>4.8</t>
  </si>
  <si>
    <t>2.2.6</t>
  </si>
  <si>
    <t>ЗиП для Автомобильной, Дорожно-строительной техники и оборудования производственного назначения</t>
  </si>
  <si>
    <t>Расходы на организацию транспортировки и ПРР (погрузочно-разгрузочных работ) машин, механизмов и оборудования</t>
  </si>
  <si>
    <t>2.2.7</t>
  </si>
  <si>
    <t>Страхование (КАСКО, ОСАГО и т.п.)  Автомобильной, Дорожно-строительной техники и оборудования</t>
  </si>
  <si>
    <t>2.4</t>
  </si>
  <si>
    <t>4.1.1</t>
  </si>
  <si>
    <t>Амортизация техники АТ, ДСТ и оборудование производственного назначения</t>
  </si>
  <si>
    <t>Аренда, лизинг Автомобильной, Дорожно-строительной техники и оборудования производственного назначения</t>
  </si>
  <si>
    <t>Топливо для Автомобильной, Дорожно-строительной техники и оборудования  производственного назначения</t>
  </si>
  <si>
    <t>Мобилизация  Автомобильной, Дорожно-строительной техники и оборудования производственного назначения</t>
  </si>
  <si>
    <t>Связь, интернет и IT</t>
  </si>
  <si>
    <t>Количество</t>
  </si>
  <si>
    <t>Максимальная численность в периоде</t>
  </si>
  <si>
    <t>Численность</t>
  </si>
  <si>
    <t>Руководители</t>
  </si>
  <si>
    <t>Максимальное количество единиц техники в периоде</t>
  </si>
  <si>
    <t>Оборудование</t>
  </si>
  <si>
    <t>21.1</t>
  </si>
  <si>
    <t>21.2</t>
  </si>
  <si>
    <t>21.3</t>
  </si>
  <si>
    <t>Содержание персонала</t>
  </si>
  <si>
    <t>Коммунальные и офисные расходы</t>
  </si>
  <si>
    <t>Выручка общая, в т.ч.</t>
  </si>
  <si>
    <t>Выручка от СМР</t>
  </si>
  <si>
    <t>РОП (рабочие основного производства)</t>
  </si>
  <si>
    <t>РВП (рабочие вспомогательного и обслуживающего производства)</t>
  </si>
  <si>
    <t>2.1.3</t>
  </si>
  <si>
    <t>СОЖ для Автомобильной, Дорожно-строительной техники и оборудования производственного назначения</t>
  </si>
  <si>
    <t>2.2.2</t>
  </si>
  <si>
    <t>Прочие коммунальные (охрана, ремонт и т.п.)</t>
  </si>
  <si>
    <t>ТМЦ</t>
  </si>
  <si>
    <t>Спецодежда, СИЗ</t>
  </si>
  <si>
    <t>4.3.3</t>
  </si>
  <si>
    <t>Вывоз мусора и уборка территории</t>
  </si>
  <si>
    <t>4.4.2</t>
  </si>
  <si>
    <t>ФОТ с НДФЛ, алименты, вых пособия, ПП и АУП без РОП</t>
  </si>
  <si>
    <t>Страховые</t>
  </si>
  <si>
    <t>Эксплуатация машин и механизмов непроизводственного назначения</t>
  </si>
  <si>
    <t>Налоги на землю, имущество, транспортный и прочие включающиеся в себестоимость</t>
  </si>
  <si>
    <t>Основные материалы</t>
  </si>
  <si>
    <t>Вспомогательные  материалы</t>
  </si>
  <si>
    <t>Услуги производственного характера (лаборатории, гнутье отводов и т.п.)</t>
  </si>
  <si>
    <t>Постоянно-переменные затраты (общепроизводственные)</t>
  </si>
  <si>
    <t>Командировочные (Проезд к месту командирования и обратно, визы, суточные, проживание)</t>
  </si>
  <si>
    <t>Специалисты</t>
  </si>
  <si>
    <t>Линейный ИТР</t>
  </si>
  <si>
    <t>ДСТ</t>
  </si>
  <si>
    <t>Автотранспорт</t>
  </si>
  <si>
    <t xml:space="preserve">  Внешний субподряд</t>
  </si>
  <si>
    <t>3</t>
  </si>
  <si>
    <t>4</t>
  </si>
  <si>
    <t>5</t>
  </si>
  <si>
    <t>6</t>
  </si>
  <si>
    <t>7</t>
  </si>
  <si>
    <t>ЛЛЛ</t>
  </si>
  <si>
    <t>ТТТ</t>
  </si>
  <si>
    <t>ККК</t>
  </si>
  <si>
    <t>ППП</t>
  </si>
  <si>
    <t>ЛЛЛ Итог</t>
  </si>
  <si>
    <t>ТТТ Итог</t>
  </si>
  <si>
    <t>Значения</t>
  </si>
  <si>
    <t xml:space="preserve">Итог План </t>
  </si>
  <si>
    <t xml:space="preserve">План </t>
  </si>
  <si>
    <t xml:space="preserve">Итог Факт </t>
  </si>
  <si>
    <t xml:space="preserve">Факт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</si>
</sst>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[$-419]mmmm\ yyyy;@"/>
    <numFmt numFmtId="165" formatCode="_(* #,##0.00_);_(* \(#,##0.00\);_(* &quot;-&quot;??_);_(@_)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 Light"/>
      <family val="1"/>
      <charset val="204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0.59999389629810485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0.59999389629810485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 style="thin">
        <color theme="4" tint="-0.249977111117893"/>
      </right>
      <top style="double">
        <color theme="4" tint="-0.249977111117893"/>
      </top>
      <bottom style="medium">
        <color indexed="64"/>
      </bottom>
      <diagonal/>
    </border>
    <border>
      <left/>
      <right style="medium">
        <color indexed="64"/>
      </right>
      <top style="double">
        <color theme="4" tint="-0.249977111117893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77111117893"/>
      </top>
      <bottom style="thin">
        <color theme="4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5" fillId="0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/>
    <xf numFmtId="0" fontId="4" fillId="2" borderId="6" xfId="0" applyFont="1" applyFill="1" applyBorder="1"/>
    <xf numFmtId="43" fontId="0" fillId="0" borderId="7" xfId="0" applyNumberFormat="1" applyFont="1" applyBorder="1"/>
    <xf numFmtId="43" fontId="0" fillId="0" borderId="8" xfId="0" applyNumberFormat="1" applyFont="1" applyBorder="1"/>
    <xf numFmtId="43" fontId="3" fillId="3" borderId="9" xfId="0" applyNumberFormat="1" applyFont="1" applyFill="1" applyBorder="1"/>
    <xf numFmtId="43" fontId="3" fillId="3" borderId="10" xfId="0" applyNumberFormat="1" applyFont="1" applyFill="1" applyBorder="1"/>
    <xf numFmtId="43" fontId="0" fillId="0" borderId="9" xfId="0" applyNumberFormat="1" applyFont="1" applyBorder="1"/>
    <xf numFmtId="43" fontId="0" fillId="0" borderId="10" xfId="0" applyNumberFormat="1" applyFont="1" applyBorder="1"/>
    <xf numFmtId="43" fontId="2" fillId="4" borderId="11" xfId="0" applyNumberFormat="1" applyFont="1" applyFill="1" applyBorder="1"/>
    <xf numFmtId="43" fontId="2" fillId="4" borderId="8" xfId="0" applyNumberFormat="1" applyFont="1" applyFill="1" applyBorder="1"/>
    <xf numFmtId="43" fontId="0" fillId="0" borderId="12" xfId="0" applyNumberFormat="1" applyFont="1" applyBorder="1"/>
    <xf numFmtId="43" fontId="3" fillId="3" borderId="11" xfId="0" applyNumberFormat="1" applyFont="1" applyFill="1" applyBorder="1"/>
    <xf numFmtId="43" fontId="3" fillId="3" borderId="8" xfId="0" applyNumberFormat="1" applyFont="1" applyFill="1" applyBorder="1"/>
    <xf numFmtId="43" fontId="0" fillId="0" borderId="11" xfId="0" applyNumberFormat="1" applyFont="1" applyBorder="1"/>
    <xf numFmtId="43" fontId="2" fillId="4" borderId="12" xfId="0" applyNumberFormat="1" applyFont="1" applyFill="1" applyBorder="1"/>
    <xf numFmtId="43" fontId="2" fillId="4" borderId="10" xfId="0" applyNumberFormat="1" applyFont="1" applyFill="1" applyBorder="1"/>
    <xf numFmtId="43" fontId="3" fillId="3" borderId="12" xfId="0" applyNumberFormat="1" applyFont="1" applyFill="1" applyBorder="1"/>
    <xf numFmtId="43" fontId="3" fillId="0" borderId="13" xfId="0" applyNumberFormat="1" applyFont="1" applyBorder="1"/>
    <xf numFmtId="43" fontId="3" fillId="0" borderId="14" xfId="0" applyNumberFormat="1" applyFont="1" applyBorder="1"/>
    <xf numFmtId="0" fontId="3" fillId="0" borderId="0" xfId="0" applyFont="1"/>
    <xf numFmtId="0" fontId="0" fillId="0" borderId="0" xfId="0" applyAlignment="1">
      <alignment horizontal="right"/>
    </xf>
    <xf numFmtId="0" fontId="0" fillId="0" borderId="15" xfId="0" applyBorder="1"/>
    <xf numFmtId="0" fontId="3" fillId="0" borderId="0" xfId="0" applyFont="1" applyFill="1" applyBorder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164" fontId="0" fillId="0" borderId="0" xfId="0" applyNumberFormat="1" applyAlignment="1">
      <alignment horizontal="left"/>
    </xf>
    <xf numFmtId="43" fontId="6" fillId="0" borderId="0" xfId="1" applyNumberFormat="1" applyFont="1" applyAlignment="1"/>
    <xf numFmtId="43" fontId="3" fillId="0" borderId="0" xfId="1" applyNumberFormat="1" applyFont="1" applyAlignment="1"/>
    <xf numFmtId="43" fontId="3" fillId="0" borderId="0" xfId="0" applyNumberFormat="1" applyFont="1" applyAlignment="1"/>
    <xf numFmtId="2" fontId="0" fillId="0" borderId="0" xfId="0" applyNumberFormat="1" applyAlignment="1"/>
    <xf numFmtId="0" fontId="0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49" fontId="0" fillId="0" borderId="16" xfId="0" applyNumberFormat="1" applyFont="1" applyFill="1" applyBorder="1" applyAlignment="1">
      <alignment vertical="center" wrapText="1"/>
    </xf>
    <xf numFmtId="0" fontId="0" fillId="5" borderId="16" xfId="0" applyFill="1" applyBorder="1" applyAlignment="1">
      <alignment vertical="center" wrapText="1"/>
    </xf>
    <xf numFmtId="0" fontId="0" fillId="5" borderId="16" xfId="0" applyFill="1" applyBorder="1" applyAlignment="1">
      <alignment horizontal="left" vertical="center" wrapText="1"/>
    </xf>
    <xf numFmtId="0" fontId="0" fillId="5" borderId="16" xfId="0" applyFill="1" applyBorder="1" applyAlignment="1">
      <alignment horizontal="center" vertical="center" wrapText="1"/>
    </xf>
    <xf numFmtId="164" fontId="0" fillId="5" borderId="16" xfId="0" applyNumberFormat="1" applyFill="1" applyBorder="1" applyAlignment="1">
      <alignment horizontal="left" vertical="center" wrapText="1"/>
    </xf>
    <xf numFmtId="43" fontId="0" fillId="5" borderId="16" xfId="1" applyNumberFormat="1" applyFont="1" applyFill="1" applyBorder="1" applyAlignment="1">
      <alignment horizontal="center" vertical="center" wrapText="1"/>
    </xf>
    <xf numFmtId="43" fontId="0" fillId="6" borderId="16" xfId="1" applyNumberFormat="1" applyFont="1" applyFill="1" applyBorder="1" applyAlignment="1">
      <alignment horizontal="center" vertical="center" wrapText="1"/>
    </xf>
    <xf numFmtId="43" fontId="0" fillId="7" borderId="16" xfId="0" applyNumberFormat="1" applyFill="1" applyBorder="1" applyAlignment="1">
      <alignment horizontal="center" vertical="center" wrapText="1"/>
    </xf>
    <xf numFmtId="43" fontId="0" fillId="8" borderId="16" xfId="1" applyNumberFormat="1" applyFont="1" applyFill="1" applyBorder="1" applyAlignment="1">
      <alignment horizontal="center" vertical="center" wrapText="1"/>
    </xf>
    <xf numFmtId="43" fontId="0" fillId="9" borderId="16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7" fillId="0" borderId="0" xfId="0" applyFont="1" applyFill="1" applyBorder="1"/>
    <xf numFmtId="0" fontId="0" fillId="10" borderId="0" xfId="0" applyFill="1" applyAlignment="1">
      <alignment horizontal="left"/>
    </xf>
    <xf numFmtId="0" fontId="0" fillId="10" borderId="0" xfId="0" applyFill="1" applyAlignment="1"/>
    <xf numFmtId="164" fontId="7" fillId="11" borderId="17" xfId="0" applyNumberFormat="1" applyFont="1" applyFill="1" applyBorder="1"/>
    <xf numFmtId="0" fontId="7" fillId="0" borderId="18" xfId="0" applyFont="1" applyBorder="1"/>
    <xf numFmtId="43" fontId="0" fillId="0" borderId="0" xfId="1" applyNumberFormat="1" applyFont="1" applyAlignment="1"/>
    <xf numFmtId="43" fontId="0" fillId="10" borderId="0" xfId="1" applyNumberFormat="1" applyFont="1" applyFill="1" applyAlignment="1"/>
    <xf numFmtId="0" fontId="8" fillId="0" borderId="19" xfId="2" applyFont="1" applyBorder="1" applyAlignment="1">
      <alignment horizontal="left" vertical="center"/>
    </xf>
    <xf numFmtId="164" fontId="7" fillId="11" borderId="20" xfId="0" applyNumberFormat="1" applyFont="1" applyFill="1" applyBorder="1"/>
    <xf numFmtId="0" fontId="7" fillId="0" borderId="21" xfId="0" applyFont="1" applyBorder="1"/>
    <xf numFmtId="0" fontId="7" fillId="0" borderId="21" xfId="0" applyFont="1" applyFill="1" applyBorder="1"/>
    <xf numFmtId="43" fontId="0" fillId="0" borderId="0" xfId="0" applyNumberFormat="1" applyAlignment="1"/>
    <xf numFmtId="0" fontId="0" fillId="0" borderId="0" xfId="0" applyFill="1" applyAlignment="1"/>
    <xf numFmtId="43" fontId="0" fillId="0" borderId="0" xfId="1" applyNumberFormat="1" applyFont="1" applyFill="1" applyAlignment="1"/>
    <xf numFmtId="0" fontId="0" fillId="0" borderId="0" xfId="0" pivotButton="1"/>
    <xf numFmtId="43" fontId="0" fillId="0" borderId="0" xfId="0" applyNumberFormat="1"/>
  </cellXfs>
  <cellStyles count="3">
    <cellStyle name="Normal 2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4;&#1062;&#1055;&#1044;\&#1041;&#1044;&#1056;,&#1041;&#1044;&#1044;&#1057;\151120%20&#1041;&#1044;&#1056;%20&#1054;&#1058;&#1063;&#1045;&#105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писание_Листов"/>
      <sheetName val="БДР"/>
      <sheetName val="БДР Компании"/>
      <sheetName val="1_БДР_Себестоимость"/>
      <sheetName val="2_БДР_ГодПланФакт"/>
      <sheetName val="2_БДР_ПериодПланФакт"/>
      <sheetName val="3_БДР_Проекты "/>
      <sheetName val="1_БДР_Статьи"/>
      <sheetName val="БАЗАБДР"/>
      <sheetName val="БДДС"/>
      <sheetName val="Правила для БДДС"/>
      <sheetName val="YN TKC"/>
      <sheetName val="1_БДР_Проекты (3)"/>
      <sheetName val="Статусы Бюджетов"/>
      <sheetName val="Наименование проектов"/>
      <sheetName val="НДС"/>
      <sheetName val="КатегорииГруппыСтатьи"/>
    </sheetNames>
    <sheetDataSet>
      <sheetData sheetId="0" refreshError="1"/>
      <sheetData sheetId="1">
        <row r="9">
          <cell r="E9" t="str">
            <v>1</v>
          </cell>
          <cell r="F9" t="str">
            <v>Выручка общая, в т.ч.</v>
          </cell>
        </row>
        <row r="10">
          <cell r="E10" t="str">
            <v>1.1</v>
          </cell>
          <cell r="F10" t="str">
            <v>Выручка от СМР</v>
          </cell>
        </row>
        <row r="11">
          <cell r="E11" t="str">
            <v>1.2</v>
          </cell>
          <cell r="F11" t="str">
            <v>Выручка от реализации прочих товаров, работ и услуг</v>
          </cell>
        </row>
        <row r="13">
          <cell r="F13" t="str">
            <v>Расходная часть, в т.ч.:</v>
          </cell>
        </row>
        <row r="14">
          <cell r="E14" t="str">
            <v>2</v>
          </cell>
          <cell r="F14" t="str">
            <v>Переменные затраты (Общепроизводственные)</v>
          </cell>
        </row>
        <row r="15">
          <cell r="E15" t="str">
            <v>2.1</v>
          </cell>
          <cell r="F15" t="str">
            <v>МТР</v>
          </cell>
        </row>
        <row r="16">
          <cell r="E16" t="str">
            <v>2.1.1</v>
          </cell>
          <cell r="F16" t="str">
            <v xml:space="preserve">Оборудование </v>
          </cell>
        </row>
        <row r="17">
          <cell r="E17" t="str">
            <v>2.1.2</v>
          </cell>
          <cell r="F17" t="str">
            <v>Основные материалы</v>
          </cell>
        </row>
        <row r="18">
          <cell r="E18" t="str">
            <v>2.1.3</v>
          </cell>
          <cell r="F18" t="str">
            <v>Вспомогательные  материалы</v>
          </cell>
        </row>
        <row r="19">
          <cell r="E19" t="str">
            <v>2.2</v>
          </cell>
          <cell r="F19" t="str">
            <v xml:space="preserve">Эксплуатация машин и механизмов </v>
          </cell>
        </row>
        <row r="20">
          <cell r="E20" t="str">
            <v>2.2.1</v>
          </cell>
          <cell r="F20" t="str">
            <v>Топливо для Автомобильной, Дорожностройтильной техники и оборудования  производственного назначения</v>
          </cell>
        </row>
        <row r="21">
          <cell r="E21" t="str">
            <v>2.2.2</v>
          </cell>
          <cell r="F21" t="str">
            <v>СОЖ для Автомобильной, Дорожностройтильной техники и оборудования производственного назначения</v>
          </cell>
        </row>
        <row r="22">
          <cell r="E22" t="str">
            <v>2.2.3</v>
          </cell>
          <cell r="F22" t="str">
            <v>ЗиП для Автомобильной, Дорожностройтильной техники и оборудования производственного назначения</v>
          </cell>
        </row>
        <row r="23">
          <cell r="E23" t="str">
            <v>2.2.4</v>
          </cell>
          <cell r="F23" t="str">
            <v>Услуги стор. организаций по ремонту Автомобильной, Дорожностройтильной техники и оборудования производственного назначения</v>
          </cell>
        </row>
        <row r="24">
          <cell r="E24" t="str">
            <v>2.2.5</v>
          </cell>
          <cell r="F24" t="str">
            <v>Аренда, лизинг Автомобильной, Дорожностройтильной техники и оборудования производственного назначения</v>
          </cell>
        </row>
        <row r="25">
          <cell r="E25" t="str">
            <v>2.2.6</v>
          </cell>
          <cell r="F25" t="str">
            <v>Амортизация техники АТ, ДСТ и оборудование производственного назначения</v>
          </cell>
        </row>
        <row r="26">
          <cell r="E26" t="str">
            <v>2.2.7</v>
          </cell>
          <cell r="F26" t="str">
            <v>Мобилизация  Автомобильной, Дорожностройтильной техники и оборудования производственного назначения</v>
          </cell>
        </row>
        <row r="27">
          <cell r="E27" t="str">
            <v>2.2.8</v>
          </cell>
          <cell r="F27" t="str">
            <v>Прочие расходы (стоянка, мойка, разрешения и т.п.) Автомобильной, Дорожностройтильной техники и оборудования производственного назначения</v>
          </cell>
        </row>
        <row r="28">
          <cell r="E28" t="str">
            <v>2.3</v>
          </cell>
          <cell r="F28" t="str">
            <v>ФОТ с НДФЛ, алименты, вых пособия, рабочих основного производства (РОП) с резервом на отпуска</v>
          </cell>
        </row>
        <row r="29">
          <cell r="E29" t="str">
            <v>2.4</v>
          </cell>
          <cell r="F29" t="str">
            <v>Услуги производственного характера (лаборатории, гнутье отводов и т.п.)</v>
          </cell>
        </row>
        <row r="30">
          <cell r="E30" t="str">
            <v>2.5</v>
          </cell>
          <cell r="F30" t="str">
            <v>Субподряд</v>
          </cell>
        </row>
        <row r="31">
          <cell r="E31" t="str">
            <v>2.5.1</v>
          </cell>
          <cell r="F31" t="str">
            <v xml:space="preserve">  Внешний субподряд</v>
          </cell>
        </row>
        <row r="32">
          <cell r="E32" t="str">
            <v>2.5.2</v>
          </cell>
          <cell r="F32" t="str">
            <v xml:space="preserve">  Внутренний субподряд (внутри группы ТКС)</v>
          </cell>
        </row>
        <row r="33">
          <cell r="E33" t="str">
            <v>3</v>
          </cell>
          <cell r="F33" t="str">
            <v>Маржинальная прибыль</v>
          </cell>
        </row>
        <row r="34">
          <cell r="F34" t="str">
            <v>Рентабельность</v>
          </cell>
        </row>
        <row r="35">
          <cell r="E35" t="str">
            <v>4</v>
          </cell>
          <cell r="F35" t="str">
            <v>Постоянно-переменные затраты (общепроизводственные)</v>
          </cell>
        </row>
        <row r="36">
          <cell r="E36" t="str">
            <v>4.1</v>
          </cell>
          <cell r="F36" t="str">
            <v>Содержание персонала</v>
          </cell>
        </row>
        <row r="37">
          <cell r="E37" t="str">
            <v>4.1.1</v>
          </cell>
          <cell r="F37" t="str">
            <v>ФОТ с НДФЛ, алименты, вых пособия, ПП и АУП без РОП</v>
          </cell>
        </row>
        <row r="38">
          <cell r="E38" t="str">
            <v>4.1.2</v>
          </cell>
          <cell r="F38" t="str">
            <v>Страховые</v>
          </cell>
        </row>
        <row r="39">
          <cell r="E39" t="str">
            <v>4.1.3</v>
          </cell>
          <cell r="F39" t="str">
            <v>Командировочные (Проезд к месту командирования и обратно, визы, суточные, проживание)</v>
          </cell>
        </row>
        <row r="40">
          <cell r="E40" t="str">
            <v>4.1.4</v>
          </cell>
          <cell r="F40" t="str">
            <v>Прочие расходы по персоналу (обучение, аттестация и прочее)</v>
          </cell>
        </row>
        <row r="41">
          <cell r="E41" t="str">
            <v>4.2</v>
          </cell>
          <cell r="F41" t="str">
            <v>Эксплуатация машин и механизмов непроизводственного назначения</v>
          </cell>
        </row>
        <row r="42">
          <cell r="E42" t="str">
            <v>4.2.1</v>
          </cell>
          <cell r="F42" t="str">
            <v>Топливо для Автомобильной, Дорожностройтильной техники и оборудования  непроизводственного назначения</v>
          </cell>
        </row>
        <row r="43">
          <cell r="E43" t="str">
            <v>4.2.2</v>
          </cell>
          <cell r="F43" t="str">
            <v>СОЖ для Автомобильной, Дорожностройтильной техники и оборудования непроизводственного назначения</v>
          </cell>
        </row>
        <row r="44">
          <cell r="E44" t="str">
            <v>4.2.3</v>
          </cell>
          <cell r="F44" t="str">
            <v>ЗиП для Автомобильной, Дорожностройтильной техники и оборудования непроизводственного назначения</v>
          </cell>
        </row>
        <row r="45">
          <cell r="E45" t="str">
            <v>4.2.4</v>
          </cell>
          <cell r="F45" t="str">
            <v>Услуги стор. организаций по ремонту Автомобильной, Дорожностройтильной техники и оборудования непроизводственного назначения</v>
          </cell>
        </row>
        <row r="46">
          <cell r="E46" t="str">
            <v>4.2.5</v>
          </cell>
          <cell r="F46" t="str">
            <v>Аренда, лизинг Автомобильной, Дорожностройтильной техники и оборудования непроизводственного назначения</v>
          </cell>
        </row>
        <row r="47">
          <cell r="E47" t="str">
            <v>4.2.6</v>
          </cell>
          <cell r="F47" t="str">
            <v>Амортизация техники АТ, ДСТ и оборудование непроизводственного назначения</v>
          </cell>
        </row>
        <row r="48">
          <cell r="E48" t="str">
            <v>4.2.7</v>
          </cell>
          <cell r="F48" t="str">
            <v>Мобилизация  Автомобильной, Дорожностройтильной техники и оборудования непроизводственного назначения</v>
          </cell>
        </row>
        <row r="49">
          <cell r="E49" t="str">
            <v>4.2.8</v>
          </cell>
          <cell r="F49" t="str">
            <v>Страхование (КАСКО, ОСАГО и т.п.)  Автомобильной, Дорожностройтильной техники и оборудования</v>
          </cell>
        </row>
        <row r="50">
          <cell r="E50" t="str">
            <v>4.2.9</v>
          </cell>
          <cell r="F50" t="str">
            <v>Прочие расходы (стоянка, мойка, разрешения и т.п.) Автомобильной, Дорожностройтильной техники и оборудования не производственного назначения</v>
          </cell>
        </row>
        <row r="51">
          <cell r="E51" t="str">
            <v>4.3</v>
          </cell>
          <cell r="F51" t="str">
            <v>ТМЦ</v>
          </cell>
        </row>
        <row r="52">
          <cell r="E52" t="str">
            <v>4.3.1</v>
          </cell>
          <cell r="F52" t="str">
            <v>Инструмент и приспособления</v>
          </cell>
        </row>
        <row r="53">
          <cell r="E53" t="str">
            <v>4.3.2</v>
          </cell>
          <cell r="F53" t="str">
            <v>Амортизация ОС без учета техники АТ, ДСТ и оборудования</v>
          </cell>
        </row>
        <row r="54">
          <cell r="E54" t="str">
            <v>4.3.3</v>
          </cell>
          <cell r="F54" t="str">
            <v>Спецодежда, СИЗ</v>
          </cell>
        </row>
        <row r="55">
          <cell r="E55" t="str">
            <v>4.3.4</v>
          </cell>
          <cell r="F55" t="str">
            <v>Канцтовары и хозтовары</v>
          </cell>
        </row>
        <row r="56">
          <cell r="E56" t="str">
            <v>4.3.5</v>
          </cell>
          <cell r="F56" t="str">
            <v>Офисная оргтехника (комплектующие) и ПО</v>
          </cell>
        </row>
        <row r="57">
          <cell r="E57" t="str">
            <v>4.3.6</v>
          </cell>
          <cell r="F57" t="str">
            <v>Мебель и инвентарь</v>
          </cell>
        </row>
        <row r="58">
          <cell r="E58" t="str">
            <v>4.3.7</v>
          </cell>
          <cell r="F58" t="str">
            <v xml:space="preserve">Прочие ТМЦ и МБП общепроизводственного назначением </v>
          </cell>
        </row>
        <row r="59">
          <cell r="E59" t="str">
            <v>4.4</v>
          </cell>
          <cell r="F59" t="str">
            <v>Коммунальные и офисные расходы</v>
          </cell>
        </row>
        <row r="60">
          <cell r="E60" t="str">
            <v>4.4.1</v>
          </cell>
          <cell r="F60" t="str">
            <v>Водоснабжение, отведение сточных вод, электроснабжение, теплоснабжение, газоснабжение, сжатый воздух</v>
          </cell>
        </row>
        <row r="61">
          <cell r="E61" t="str">
            <v>4.4.2</v>
          </cell>
          <cell r="F61" t="str">
            <v>Вывоз мусора и уборка территории</v>
          </cell>
        </row>
        <row r="62">
          <cell r="E62" t="str">
            <v>4.4.3</v>
          </cell>
          <cell r="F62" t="str">
            <v>Аренда земли и помещений</v>
          </cell>
        </row>
        <row r="63">
          <cell r="E63" t="str">
            <v>4.4.4</v>
          </cell>
          <cell r="F63" t="str">
            <v>Связь, интернет и IT</v>
          </cell>
        </row>
        <row r="64">
          <cell r="E64" t="str">
            <v>4.4.5</v>
          </cell>
          <cell r="F64" t="str">
            <v>Почтово-телеграфные офисные расходы, DHL</v>
          </cell>
        </row>
        <row r="65">
          <cell r="E65" t="str">
            <v>4.4.6</v>
          </cell>
          <cell r="F65" t="str">
            <v>Прочие коммунальные (охрана, ремонт и т.п.)</v>
          </cell>
        </row>
        <row r="66">
          <cell r="E66" t="str">
            <v>4.4.7</v>
          </cell>
          <cell r="F66" t="str">
            <v>Услуги непроизводственного назначения (ОТ, ТБ ООС, Аттестация, охрана, ремонт и т.п.)</v>
          </cell>
        </row>
        <row r="67">
          <cell r="E67" t="str">
            <v>4.5</v>
          </cell>
          <cell r="F67" t="str">
            <v>Лицензирование и сертификация</v>
          </cell>
        </row>
        <row r="68">
          <cell r="E68" t="str">
            <v>4.6</v>
          </cell>
          <cell r="F68" t="str">
            <v>Информационные и консультационные услуги (аудиторские, юридические, консалтинг, аутсорсинг и т.п.)</v>
          </cell>
        </row>
        <row r="69">
          <cell r="E69" t="str">
            <v>4.7</v>
          </cell>
          <cell r="F69" t="str">
            <v>Коммерческие расходы (БГ, комиссии, страховки, маркетинг, реклама, выставки и прочее)</v>
          </cell>
        </row>
        <row r="70">
          <cell r="E70" t="str">
            <v>4.8</v>
          </cell>
          <cell r="F70" t="str">
            <v>Налоги на землю, имущество, транспортный и прочие включающиеся в себестоимость</v>
          </cell>
        </row>
        <row r="71">
          <cell r="E71" t="str">
            <v>5.</v>
          </cell>
          <cell r="F71" t="str">
            <v>Прибыль от продаж (OP, операционная прибыль)</v>
          </cell>
        </row>
        <row r="72">
          <cell r="F72" t="str">
            <v>Рентабельность ОР</v>
          </cell>
        </row>
        <row r="73">
          <cell r="E73" t="str">
            <v>6.</v>
          </cell>
          <cell r="F73" t="str">
            <v>Прочие доходы/расходы (+ расходы - доходы)</v>
          </cell>
        </row>
        <row r="74">
          <cell r="E74" t="str">
            <v>7.</v>
          </cell>
          <cell r="F74" t="str">
            <v>Проценты к получению и к уплате (+ к уплате - к получению)</v>
          </cell>
        </row>
        <row r="75">
          <cell r="E75" t="str">
            <v>8.</v>
          </cell>
          <cell r="F75" t="str">
            <v>Прибыль до налогообложения (EBT)</v>
          </cell>
        </row>
        <row r="76">
          <cell r="F76" t="str">
            <v>Рентабельность EBT</v>
          </cell>
        </row>
        <row r="77">
          <cell r="E77" t="str">
            <v>9.</v>
          </cell>
          <cell r="F77" t="str">
            <v>Налог на прибыль текущего периода и прошлых лет</v>
          </cell>
        </row>
        <row r="78">
          <cell r="E78" t="str">
            <v>10.</v>
          </cell>
          <cell r="F78" t="str">
            <v>ОНА/ОНО</v>
          </cell>
        </row>
        <row r="79">
          <cell r="E79" t="str">
            <v>11.</v>
          </cell>
          <cell r="F79" t="str">
            <v>Налоговые санкции и прочее</v>
          </cell>
        </row>
        <row r="80">
          <cell r="E80" t="str">
            <v>12.</v>
          </cell>
          <cell r="F80" t="str">
            <v>ЧИСТАЯ ПРИБЫЛЬ (по форме №2)</v>
          </cell>
        </row>
        <row r="81">
          <cell r="F81" t="str">
            <v>Рентабельность</v>
          </cell>
        </row>
        <row r="82">
          <cell r="E82" t="str">
            <v>13.</v>
          </cell>
          <cell r="F82" t="str">
            <v>EBITDA</v>
          </cell>
        </row>
        <row r="83">
          <cell r="F83" t="str">
            <v>EBITDA margin</v>
          </cell>
        </row>
        <row r="85">
          <cell r="F85" t="str">
            <v>Аналитика</v>
          </cell>
        </row>
        <row r="86">
          <cell r="F86" t="str">
            <v>Численность</v>
          </cell>
        </row>
        <row r="87">
          <cell r="E87">
            <v>1</v>
          </cell>
          <cell r="F87" t="str">
            <v>ППП (промышленно-производственный персонал)</v>
          </cell>
        </row>
        <row r="88">
          <cell r="E88">
            <v>2</v>
          </cell>
          <cell r="F88" t="str">
            <v>ПП (производственный персонал)</v>
          </cell>
        </row>
        <row r="89">
          <cell r="E89">
            <v>3</v>
          </cell>
          <cell r="F89" t="str">
            <v>Руководители</v>
          </cell>
        </row>
        <row r="90">
          <cell r="E90">
            <v>4</v>
          </cell>
          <cell r="F90" t="str">
            <v>Специалисты</v>
          </cell>
        </row>
        <row r="91">
          <cell r="E91" t="str">
            <v>5</v>
          </cell>
          <cell r="F91" t="str">
            <v>Линейный ИТР</v>
          </cell>
        </row>
        <row r="92">
          <cell r="E92" t="str">
            <v>6</v>
          </cell>
          <cell r="F92" t="str">
            <v>РОП (рабочие основного производства)</v>
          </cell>
        </row>
        <row r="93">
          <cell r="E93" t="str">
            <v>7</v>
          </cell>
          <cell r="F93" t="str">
            <v>РВП (рабочие вспомогательного и обслуживающего производства)</v>
          </cell>
        </row>
        <row r="94">
          <cell r="E94">
            <v>8</v>
          </cell>
          <cell r="F94" t="str">
            <v>АУП (административно управленческий персонал)</v>
          </cell>
        </row>
        <row r="95">
          <cell r="E95">
            <v>9</v>
          </cell>
          <cell r="F95" t="str">
            <v>Руководители</v>
          </cell>
        </row>
        <row r="96">
          <cell r="E96">
            <v>10</v>
          </cell>
          <cell r="F96" t="str">
            <v>Специалисты</v>
          </cell>
        </row>
        <row r="97">
          <cell r="E97">
            <v>11</v>
          </cell>
          <cell r="F97" t="str">
            <v>Служащие</v>
          </cell>
        </row>
        <row r="98">
          <cell r="F98" t="str">
            <v>ФОТ</v>
          </cell>
        </row>
        <row r="99">
          <cell r="E99">
            <v>1</v>
          </cell>
          <cell r="F99" t="str">
            <v>ППП (промышленно-производственный персонал)</v>
          </cell>
        </row>
        <row r="100">
          <cell r="E100">
            <v>2</v>
          </cell>
          <cell r="F100" t="str">
            <v>ПП (производственный персонал)</v>
          </cell>
        </row>
        <row r="101">
          <cell r="E101">
            <v>3</v>
          </cell>
          <cell r="F101" t="str">
            <v>Руководители</v>
          </cell>
        </row>
        <row r="102">
          <cell r="E102">
            <v>4</v>
          </cell>
          <cell r="F102" t="str">
            <v>Специалисты</v>
          </cell>
        </row>
        <row r="103">
          <cell r="E103">
            <v>5</v>
          </cell>
          <cell r="F103" t="str">
            <v>Линейный ИТР</v>
          </cell>
        </row>
        <row r="104">
          <cell r="E104">
            <v>6</v>
          </cell>
          <cell r="F104" t="str">
            <v>РОП (рабочие основного производства)</v>
          </cell>
        </row>
        <row r="105">
          <cell r="E105">
            <v>7</v>
          </cell>
          <cell r="F105" t="str">
            <v>РВП (рабочие вспомогательного и обслуживающего производства)</v>
          </cell>
        </row>
        <row r="106">
          <cell r="E106">
            <v>8</v>
          </cell>
          <cell r="F106" t="str">
            <v>АУП (административно управленческий персонал)</v>
          </cell>
        </row>
        <row r="107">
          <cell r="E107">
            <v>9</v>
          </cell>
          <cell r="F107" t="str">
            <v>Руководители</v>
          </cell>
        </row>
        <row r="108">
          <cell r="E108">
            <v>10</v>
          </cell>
          <cell r="F108" t="str">
            <v>Специалисты</v>
          </cell>
        </row>
        <row r="109">
          <cell r="E109">
            <v>11</v>
          </cell>
          <cell r="F109" t="str">
            <v>Служащие</v>
          </cell>
        </row>
        <row r="111">
          <cell r="F111" t="str">
            <v xml:space="preserve">Количество единиц техники, в т.ч. </v>
          </cell>
        </row>
        <row r="112">
          <cell r="F112" t="str">
            <v>Производственного назначения:</v>
          </cell>
        </row>
        <row r="113">
          <cell r="E113" t="str">
            <v>21.1</v>
          </cell>
          <cell r="F113" t="str">
            <v>Оборудование</v>
          </cell>
        </row>
        <row r="114">
          <cell r="E114" t="str">
            <v>21.2</v>
          </cell>
          <cell r="F114" t="str">
            <v>ДСТ</v>
          </cell>
        </row>
        <row r="115">
          <cell r="E115" t="str">
            <v>21.3</v>
          </cell>
          <cell r="F115" t="str">
            <v>Автотранспорт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A4" t="str">
            <v>Поступления</v>
          </cell>
          <cell r="B4">
            <v>1.18</v>
          </cell>
        </row>
        <row r="5">
          <cell r="A5" t="str">
            <v>Выплаты на оплату труда</v>
          </cell>
          <cell r="B5">
            <v>1</v>
          </cell>
        </row>
        <row r="6">
          <cell r="A6" t="str">
            <v>Страховые взносы на заработную плату</v>
          </cell>
          <cell r="B6">
            <v>1</v>
          </cell>
        </row>
        <row r="7">
          <cell r="A7" t="str">
            <v>Командировочные расходы</v>
          </cell>
          <cell r="B7">
            <v>1</v>
          </cell>
        </row>
        <row r="8">
          <cell r="A8" t="str">
            <v>Выплаты по ДМС производственного персонала</v>
          </cell>
          <cell r="B8">
            <v>1</v>
          </cell>
        </row>
        <row r="9">
          <cell r="A9" t="str">
            <v>Выплаты по аренде производственного персонала</v>
          </cell>
          <cell r="B9">
            <v>1</v>
          </cell>
        </row>
        <row r="10">
          <cell r="A10" t="str">
            <v>Выплаты по подбору, обучению и аттестации производственного персонала</v>
          </cell>
          <cell r="B10">
            <v>1.18</v>
          </cell>
        </row>
        <row r="11">
          <cell r="A11" t="str">
            <v>Выплаты по охране труда и технике безопасности производственного характера</v>
          </cell>
          <cell r="B11">
            <v>1.18</v>
          </cell>
        </row>
        <row r="12">
          <cell r="A12" t="str">
            <v>Выплаты по прочим расходам на персонал</v>
          </cell>
          <cell r="B12">
            <v>1.18</v>
          </cell>
        </row>
        <row r="13">
          <cell r="A13" t="str">
            <v>Приобретение МТР</v>
          </cell>
          <cell r="B13">
            <v>1.18</v>
          </cell>
        </row>
        <row r="14">
          <cell r="A14" t="str">
            <v>Выплаты по аренде оборудования, машин и механизмов</v>
          </cell>
          <cell r="B14">
            <v>1.18</v>
          </cell>
        </row>
        <row r="15">
          <cell r="A15" t="str">
            <v>Выплаты по лизингу оборудования, машин и механизмов</v>
          </cell>
          <cell r="B15">
            <v>1.18</v>
          </cell>
        </row>
        <row r="16">
          <cell r="A16" t="str">
            <v>Выплаты на приобретение ГСМ для машин, механизмов и оборудования</v>
          </cell>
          <cell r="B16">
            <v>1.18</v>
          </cell>
        </row>
        <row r="17">
          <cell r="A17" t="str">
            <v>Выплаты на приобретение и транспортировку зап. частей, автопринадлежностей для оборудования, машин и механизмов</v>
          </cell>
          <cell r="B17">
            <v>1.18</v>
          </cell>
        </row>
        <row r="18">
          <cell r="A18" t="str">
            <v>Выплаты на услуги по ремонту, диагностике и техническому обслуживанию оборудования, машин и механизмов</v>
          </cell>
          <cell r="B18">
            <v>1.18</v>
          </cell>
        </row>
        <row r="19">
          <cell r="A19" t="str">
            <v>Выплаты на организацию транспортировки и ПРР (погрузочно-разгрузочных работ) машин, механизмов и оборудования</v>
          </cell>
          <cell r="B19">
            <v>1.18</v>
          </cell>
        </row>
        <row r="20">
          <cell r="A20" t="str">
            <v>Выплаты по страхованию машин, механизмов и оборудования</v>
          </cell>
          <cell r="B20">
            <v>1</v>
          </cell>
        </row>
        <row r="21">
          <cell r="A21" t="str">
            <v>Выплаты по прочим расходам по машин, механизмов и оборудованию</v>
          </cell>
          <cell r="B21">
            <v>1.18</v>
          </cell>
        </row>
        <row r="22">
          <cell r="A22" t="str">
            <v>Выплаты по содержанию помещений производственно-складского назначения, коммунальные и эксплуатационные расходы</v>
          </cell>
          <cell r="B22">
            <v>1.18</v>
          </cell>
        </row>
        <row r="23">
          <cell r="A23" t="str">
            <v>Выплаты по проживанию в строительных городках заказчика</v>
          </cell>
          <cell r="B23">
            <v>1.18</v>
          </cell>
        </row>
        <row r="24">
          <cell r="A24" t="str">
            <v>Выплаты на аренду квартиры</v>
          </cell>
          <cell r="B24">
            <v>1.1299999999999999</v>
          </cell>
        </row>
        <row r="25">
          <cell r="A25" t="str">
            <v xml:space="preserve">Выплаты на телекоммуникационные услуги (производственного назначения) </v>
          </cell>
          <cell r="B25">
            <v>1.18</v>
          </cell>
        </row>
        <row r="26">
          <cell r="A26" t="str">
            <v>Выплаты по прочим прямым производственным расходам</v>
          </cell>
        </row>
      </sheetData>
      <sheetData sheetId="1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kotik" refreshedDate="42331.663273958337" createdVersion="5" refreshedVersion="3" minRefreshableVersion="3" recordCount="142">
  <cacheSource type="worksheet">
    <worksheetSource ref="A2:AG82444" sheet="БАЗАБДР"/>
  </cacheSource>
  <cacheFields count="34">
    <cacheField name="Компания" numFmtId="0">
      <sharedItems containsBlank="1" count="7">
        <s v="ЛЛЛ"/>
        <s v="ТТТ"/>
        <m/>
        <s v="ТКС" u="1"/>
        <s v="АСС" u="1"/>
        <s v="ЛСМ" u="1"/>
        <s v="АПС Восток" u="1"/>
      </sharedItems>
    </cacheField>
    <cacheField name="Проект" numFmtId="0">
      <sharedItems containsBlank="1"/>
    </cacheField>
    <cacheField name="Доход/Расход" numFmtId="0">
      <sharedItems containsBlank="1" count="5">
        <s v="Расход"/>
        <s v="Количество"/>
        <s v="Доход"/>
        <m/>
        <s v="Прочие +/-" u="1"/>
      </sharedItems>
    </cacheField>
    <cacheField name="Категория" numFmtId="0">
      <sharedItems containsBlank="1"/>
    </cacheField>
    <cacheField name="УкрупненнаяГруппа" numFmtId="0">
      <sharedItems containsBlank="1" count="10">
        <s v="Субподряд"/>
        <s v="Персонал"/>
        <s v="Численность в период"/>
        <s v="Количество техники"/>
        <s v="МТР"/>
        <s v="Машины, Механизмы"/>
        <s v="Прочие"/>
        <s v="Административные расходы"/>
        <s v="Выручка"/>
        <m/>
      </sharedItems>
    </cacheField>
    <cacheField name="Группа" numFmtId="0">
      <sharedItems containsBlank="1"/>
    </cacheField>
    <cacheField name="Статья" numFmtId="0">
      <sharedItems containsBlank="1"/>
    </cacheField>
    <cacheField name="СтатьяЛСМ" numFmtId="49">
      <sharedItems containsBlank="1"/>
    </cacheField>
    <cacheField name="КатегорияЛСМ" numFmtId="0">
      <sharedItems containsNonDate="0" containsString="0" containsBlank="1"/>
    </cacheField>
    <cacheField name="НаименованиеСтатьиЛСМ" numFmtId="0">
      <sharedItems containsBlank="1"/>
    </cacheField>
    <cacheField name="НаименованиеГруппыЛСМ" numFmtId="0">
      <sharedItems containsNonDate="0" containsString="0" containsBlank="1"/>
    </cacheField>
    <cacheField name="Месяц" numFmtId="164">
      <sharedItems containsNonDate="0" containsDate="1" containsString="0" containsBlank="1" minDate="2015-08-01T00:00:00" maxDate="2015-10-02T00:00:00"/>
    </cacheField>
    <cacheField name="Год.Месяц" numFmtId="0">
      <sharedItems containsBlank="1"/>
    </cacheField>
    <cacheField name="Год" numFmtId="0">
      <sharedItems containsString="0" containsBlank="1" containsNumber="1" containsInteger="1" minValue="2015" maxValue="2015"/>
    </cacheField>
    <cacheField name="Квартал" numFmtId="0">
      <sharedItems containsBlank="1" count="17">
        <s v="2015.III"/>
        <s v="2015.IV"/>
        <m/>
        <s v="2016.III" u="1"/>
        <s v="2017.IV" u="1"/>
        <s v="2018.I" u="1"/>
        <s v="2016.IV" u="1"/>
        <s v="2017.I" u="1"/>
        <s v="2018.II" u="1"/>
        <s v="2016.I" u="1"/>
        <s v="2017.II" u="1"/>
        <s v="2015.I" u="1"/>
        <s v="2016.II" u="1"/>
        <s v="2015.II" u="1"/>
        <s v="2018.III" u="1"/>
        <s v="2017.III" u="1"/>
        <s v="2018.IV" u="1"/>
      </sharedItems>
    </cacheField>
    <cacheField name="План/Факт" numFmtId="0">
      <sharedItems containsBlank="1"/>
    </cacheField>
    <cacheField name="Сумма, руб. без НДС" numFmtId="43">
      <sharedItems containsString="0" containsBlank="1" containsNumber="1" minValue="0" maxValue="27552931.507223863"/>
    </cacheField>
    <cacheField name="ДоходЗ" numFmtId="43">
      <sharedItems containsString="0" containsBlank="1" containsNumber="1" minValue="0" maxValue="54"/>
    </cacheField>
    <cacheField name="РасходЗ" numFmtId="43">
      <sharedItems containsString="0" containsBlank="1" containsNumber="1" minValue="-3.0529309090909091" maxValue="0"/>
    </cacheField>
    <cacheField name="План" numFmtId="43">
      <sharedItems containsString="0" containsBlank="1" containsNumber="1" minValue="-3.0529309090909091" maxValue="54"/>
    </cacheField>
    <cacheField name="Факт" numFmtId="43">
      <sharedItems containsString="0" containsBlank="1" containsNumber="1" minValue="-0.95316794915254244" maxValue="0.61990245197740113"/>
    </cacheField>
    <cacheField name="Сумма" numFmtId="43">
      <sharedItems containsString="0" containsBlank="1" containsNumber="1" minValue="-3.0529309090909091" maxValue="54"/>
    </cacheField>
    <cacheField name="ДоходЗ с НДС" numFmtId="43">
      <sharedItems containsString="0" containsBlank="1" containsNumber="1" minValue="0" maxValue="63.72"/>
    </cacheField>
    <cacheField name="РасходЗ с НДС" numFmtId="43">
      <sharedItems containsBlank="1" containsMixedTypes="1" containsNumber="1" minValue="-8.2809223333333348E-2" maxValue="0"/>
    </cacheField>
    <cacheField name="Сумма с НДС" numFmtId="43">
      <sharedItems containsBlank="1" containsMixedTypes="1" containsNumber="1" minValue="-8.2809223333333348E-2" maxValue="63.72"/>
    </cacheField>
    <cacheField name="Себестоимость" numFmtId="0">
      <sharedItems containsBlank="1" count="5">
        <s v="Себестоимость"/>
        <s v="Количество"/>
        <s v="Прочие"/>
        <s v="Расходы административные"/>
        <m/>
      </sharedItems>
    </cacheField>
    <cacheField name="Доход" numFmtId="0">
      <sharedItems containsBlank="1"/>
    </cacheField>
    <cacheField name="Факт2" numFmtId="0">
      <sharedItems containsNonDate="0" containsString="0" containsBlank="1"/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9" numFmtId="0">
      <sharedItems containsNonDate="0" containsString="0" containsBlank="1"/>
    </cacheField>
    <cacheField name="10" numFmtId="0">
      <sharedItems containsNonDate="0" containsString="0" containsBlank="1"/>
    </cacheField>
    <cacheField name="Рентабельность" numFmtId="0" formula="IF((ДоходЗ+РасходЗ)/ДоходЗ=1,&quot; &quot;,(ДоходЗ+РасходЗ)/ДоходЗ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s v="ККК"/>
    <x v="0"/>
    <s v="Переменные затраты (Общепроизводственные)"/>
    <x v="0"/>
    <s v="Субподряд"/>
    <s v="Субподряд"/>
    <s v="2.5.2"/>
    <m/>
    <s v="  Внутренний субподряд (внутри группы ТКС)"/>
    <m/>
    <d v="2015-08-01T00:00:00"/>
    <s v="2015.08"/>
    <n v="2015"/>
    <x v="0"/>
    <s v="Факт"/>
    <n v="811294.17796610179"/>
    <n v="0"/>
    <n v="-0.81129417796610181"/>
    <n v="0"/>
    <n v="-0.81129417796610181"/>
    <n v="-0.81129417796610181"/>
    <n v="0"/>
    <e v="#N/A"/>
    <e v="#N/A"/>
    <x v="0"/>
    <s v=""/>
    <m/>
    <m/>
    <m/>
    <m/>
    <m/>
    <m/>
  </r>
  <r>
    <x v="0"/>
    <s v="ККК"/>
    <x v="0"/>
    <s v="Переменные затраты (Общепроизводственные)"/>
    <x v="0"/>
    <s v="Субподряд"/>
    <s v="Субподряд"/>
    <s v="2.5.2"/>
    <m/>
    <s v="  Внутренний субподряд (внутри группы ТКС)"/>
    <m/>
    <d v="2015-10-01T00:00:00"/>
    <s v="2015.10"/>
    <n v="2015"/>
    <x v="1"/>
    <s v="Факт"/>
    <n v="953167.94915254239"/>
    <n v="0"/>
    <n v="-0.95316794915254244"/>
    <n v="0"/>
    <n v="-0.95316794915254244"/>
    <n v="-0.95316794915254244"/>
    <n v="0"/>
    <e v="#N/A"/>
    <e v="#N/A"/>
    <x v="0"/>
    <s v=""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Командировочные расходы"/>
    <s v="4.1.3"/>
    <m/>
    <s v="Командировочные (Проезд к месту командирования и обратно, визы, суточные, проживание)"/>
    <m/>
    <d v="2015-10-01T00:00:00"/>
    <s v="2015.10"/>
    <n v="2015"/>
    <x v="1"/>
    <s v="План"/>
    <n v="52000"/>
    <n v="0"/>
    <n v="-5.1999999999999998E-2"/>
    <n v="-5.1999999999999998E-2"/>
    <n v="0"/>
    <n v="-5.1999999999999998E-2"/>
    <n v="0"/>
    <n v="-5.1999999999999998E-2"/>
    <n v="-5.1999999999999998E-2"/>
    <x v="0"/>
    <m/>
    <m/>
    <m/>
    <m/>
    <m/>
    <m/>
    <m/>
  </r>
  <r>
    <x v="1"/>
    <s v="ППП"/>
    <x v="0"/>
    <s v="Переменные затраты (Общепроизводственные)"/>
    <x v="1"/>
    <s v="Расходы по проживанию в строительных городках заказчика"/>
    <s v="Аренда земли и помещений"/>
    <s v="4.4.3"/>
    <m/>
    <s v="Аренда земли и помещений"/>
    <m/>
    <d v="2015-10-01T00:00:00"/>
    <s v="2015.10"/>
    <n v="2015"/>
    <x v="1"/>
    <s v="План"/>
    <n v="20000"/>
    <n v="0"/>
    <n v="-0.02"/>
    <n v="-0.02"/>
    <n v="0"/>
    <n v="-0.02"/>
    <n v="0"/>
    <e v="#N/A"/>
    <e v="#N/A"/>
    <x v="0"/>
    <s v=""/>
    <m/>
    <m/>
    <m/>
    <m/>
    <m/>
    <m/>
  </r>
  <r>
    <x v="0"/>
    <s v="ККК"/>
    <x v="1"/>
    <s v="Максимальная численность в периоде"/>
    <x v="2"/>
    <s v="Численность"/>
    <s v="Руководители"/>
    <s v="3"/>
    <m/>
    <s v="Маржинальная прибыль"/>
    <m/>
    <d v="2015-08-01T00:00:00"/>
    <s v="2015.08"/>
    <n v="2015"/>
    <x v="0"/>
    <s v="План"/>
    <n v="5"/>
    <n v="5"/>
    <n v="0"/>
    <n v="5"/>
    <n v="0"/>
    <n v="5"/>
    <n v="5.8999999999999995"/>
    <n v="0"/>
    <n v="5.8999999999999995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Специалисты"/>
    <s v="4"/>
    <m/>
    <s v="Постоянно-переменные затраты (общепроизводственные)"/>
    <m/>
    <d v="2015-08-01T00:00:00"/>
    <s v="2015.08"/>
    <n v="2015"/>
    <x v="0"/>
    <s v="План"/>
    <n v="7"/>
    <n v="7"/>
    <n v="0"/>
    <n v="7"/>
    <n v="0"/>
    <n v="7"/>
    <n v="8.26"/>
    <n v="0"/>
    <n v="8.26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Линейный ИТР"/>
    <s v="5"/>
    <m/>
    <s v="Линейный ИТР"/>
    <m/>
    <d v="2015-08-01T00:00:00"/>
    <s v="2015.08"/>
    <n v="2015"/>
    <x v="0"/>
    <s v="План"/>
    <n v="13"/>
    <n v="13"/>
    <n v="0"/>
    <n v="13"/>
    <n v="0"/>
    <n v="13"/>
    <n v="15.34"/>
    <n v="0"/>
    <n v="15.34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ОП (рабочие основного производства)"/>
    <s v="6"/>
    <m/>
    <s v="РОП (рабочие основного производства)"/>
    <m/>
    <d v="2015-08-01T00:00:00"/>
    <s v="2015.08"/>
    <n v="2015"/>
    <x v="0"/>
    <s v="План"/>
    <n v="10"/>
    <n v="10"/>
    <n v="0"/>
    <n v="10"/>
    <n v="0"/>
    <n v="10"/>
    <n v="11.799999999999999"/>
    <n v="0"/>
    <n v="11.799999999999999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08-01T00:00:00"/>
    <s v="2015.08"/>
    <n v="2015"/>
    <x v="0"/>
    <s v="План"/>
    <n v="54"/>
    <n v="54"/>
    <n v="0"/>
    <n v="54"/>
    <n v="0"/>
    <n v="54"/>
    <n v="63.72"/>
    <n v="0"/>
    <n v="63.72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08-01T00:00:00"/>
    <s v="2015.08"/>
    <n v="2015"/>
    <x v="0"/>
    <s v="План"/>
    <n v="20"/>
    <n v="20"/>
    <n v="0"/>
    <n v="20"/>
    <n v="0"/>
    <n v="20"/>
    <n v="23.599999999999998"/>
    <n v="0"/>
    <n v="23.599999999999998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Оборудование"/>
    <s v="21.1"/>
    <m/>
    <s v="Оборудование"/>
    <m/>
    <d v="2015-08-01T00:00:00"/>
    <s v="2015.08"/>
    <n v="2015"/>
    <x v="0"/>
    <s v="План"/>
    <n v="11"/>
    <n v="11"/>
    <n v="0"/>
    <n v="11"/>
    <n v="0"/>
    <n v="11"/>
    <n v="12.979999999999999"/>
    <n v="0"/>
    <n v="12.979999999999999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ДСТ"/>
    <s v="21.2"/>
    <m/>
    <s v="ДСТ"/>
    <m/>
    <d v="2015-08-01T00:00:00"/>
    <s v="2015.08"/>
    <n v="2015"/>
    <x v="0"/>
    <s v="План"/>
    <n v="9"/>
    <n v="9"/>
    <n v="0"/>
    <n v="9"/>
    <n v="0"/>
    <n v="9"/>
    <n v="10.62"/>
    <n v="0"/>
    <n v="10.62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Автотранспорт"/>
    <s v="21.3"/>
    <m/>
    <s v="Автотранспорт"/>
    <m/>
    <d v="2015-08-01T00:00:00"/>
    <s v="2015.08"/>
    <n v="2015"/>
    <x v="0"/>
    <s v="План"/>
    <n v="45.416666666666671"/>
    <n v="45.416666666666671"/>
    <n v="0"/>
    <n v="45.416666666666671"/>
    <n v="0"/>
    <n v="45.416666666666671"/>
    <n v="53.591666666666669"/>
    <n v="0"/>
    <n v="53.591666666666669"/>
    <x v="1"/>
    <m/>
    <m/>
    <m/>
    <m/>
    <m/>
    <m/>
    <m/>
  </r>
  <r>
    <x v="0"/>
    <s v="ККК"/>
    <x v="0"/>
    <s v="Переменные затраты (Общепроизводственные)"/>
    <x v="4"/>
    <s v="МТР"/>
    <s v="Основные материалы"/>
    <s v="2.1.2"/>
    <m/>
    <s v="Основные материалы"/>
    <m/>
    <d v="2015-08-01T00:00:00"/>
    <s v="2015.08"/>
    <n v="2015"/>
    <x v="0"/>
    <s v="План"/>
    <n v="1132166.8679555047"/>
    <n v="0"/>
    <n v="-1.1321668679555046"/>
    <n v="-1.1321668679555046"/>
    <n v="0"/>
    <n v="-1.132166867955504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4"/>
    <s v="МТР"/>
    <s v="Вспомогательные  материалы"/>
    <s v="2.1.3"/>
    <m/>
    <s v="Вспомогательные  материалы"/>
    <m/>
    <d v="2015-08-01T00:00:00"/>
    <s v="2015.08"/>
    <n v="2015"/>
    <x v="0"/>
    <s v="План"/>
    <n v="56608.343397775236"/>
    <n v="0"/>
    <n v="-5.6608343397775235E-2"/>
    <n v="-5.6608343397775235E-2"/>
    <n v="0"/>
    <n v="-5.6608343397775235E-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1"/>
    <s v="ФОТ с НДФЛ, алименты, вых пособия, рабочих основного производства (РОП) с резервом на отпуска"/>
    <s v="ФОТ с НДФЛ, алименты, вых пособия, рабочих основного производства (РОП) с резервом на отпуска"/>
    <s v="2.3"/>
    <m/>
    <s v="ФОТ с НДФЛ, алименты, вых пособия, рабочих основного производства (РОП) с резервом на отпуска"/>
    <m/>
    <d v="2015-08-01T00:00:00"/>
    <s v="2015.08"/>
    <n v="2015"/>
    <x v="0"/>
    <s v="План"/>
    <n v="3052930.9090909092"/>
    <n v="0"/>
    <n v="-3.0529309090909091"/>
    <n v="-3.0529309090909091"/>
    <n v="0"/>
    <n v="-3.052930909090909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8-01T00:00:00"/>
    <s v="2015.08"/>
    <n v="2015"/>
    <x v="0"/>
    <s v="План"/>
    <n v="907440"/>
    <n v="0"/>
    <n v="-0.90744000000000002"/>
    <n v="-0.90744000000000002"/>
    <n v="0"/>
    <n v="-0.9074400000000000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мортизация техники АТ, ДСТ и оборудование производственного назначения"/>
    <s v="2.2.6"/>
    <m/>
    <s v="Амортизация техники АТ, ДСТ и оборудование производственного назначения"/>
    <m/>
    <d v="2015-08-01T00:00:00"/>
    <s v="2015.08"/>
    <n v="2015"/>
    <x v="0"/>
    <s v="План"/>
    <n v="2021807.4523155929"/>
    <n v="0"/>
    <n v="-2.0218074523155929"/>
    <n v="-2.0218074523155929"/>
    <n v="0"/>
    <n v="-2.0218074523155929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6"/>
    <s v="Услуги производственного характера (лаборатории, гнутье отводов и т.п.)"/>
    <s v="Услуги производственного характера (лаборатории, гнутье отводов и т.п.)"/>
    <s v="2.4"/>
    <m/>
    <s v="Услуги производственного характера (лаборатории, гнутье отводов и т.п.)"/>
    <m/>
    <d v="2015-08-01T00:00:00"/>
    <s v="2015.08"/>
    <n v="2015"/>
    <x v="0"/>
    <s v="План"/>
    <n v="0"/>
    <n v="0"/>
    <n v="0"/>
    <n v="0"/>
    <n v="0"/>
    <n v="0"/>
    <n v="0"/>
    <n v="0"/>
    <n v="0"/>
    <x v="2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Топливо для Автомобильной, Дорожно-строительной техники и оборудования  производственного назначения"/>
    <s v="2.2.1"/>
    <m/>
    <s v="Топливо для Автомобильной, Дорожностройтильной техники и оборудования  производственного назначения"/>
    <m/>
    <d v="2015-08-01T00:00:00"/>
    <s v="2015.08"/>
    <n v="2015"/>
    <x v="0"/>
    <s v="План"/>
    <n v="2545579.6506000003"/>
    <n v="0"/>
    <n v="-2.5455796506000001"/>
    <n v="-2.5455796506000001"/>
    <n v="0"/>
    <n v="-2.5455796506000001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СОЖ для Автомобильной, Дорожно-строительной техники и оборудования производственного назначения"/>
    <s v="2.2.2"/>
    <m/>
    <s v="СОЖ для Автомобильной, Дорожностройтильной техники и оборудования производственного назначения"/>
    <m/>
    <d v="2015-08-01T00:00:00"/>
    <s v="2015.08"/>
    <n v="2015"/>
    <x v="0"/>
    <s v="План"/>
    <n v="157825.93833720003"/>
    <n v="0"/>
    <n v="-0.15782593833720002"/>
    <n v="-0.15782593833720002"/>
    <n v="0"/>
    <n v="-0.1578259383372000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ЗиП для Автомобильной, Дорожно-строительной техники и оборудования производственного назначения"/>
    <s v="2.2.3"/>
    <m/>
    <s v="ЗиП для Автомобильной, Дорожностройтильной техники и оборудования производственного назначения"/>
    <m/>
    <d v="2015-08-01T00:00:00"/>
    <s v="2015.08"/>
    <n v="2015"/>
    <x v="0"/>
    <s v="План"/>
    <n v="1180202.4112600686"/>
    <n v="0"/>
    <n v="-1.1802024112600686"/>
    <n v="-1.1802024112600686"/>
    <n v="0"/>
    <n v="-1.180202411260068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ренда, лизинг Автомобильной, Дорожно-строительной техники и оборудования производственного назначения"/>
    <s v="2.2.5"/>
    <m/>
    <s v="Аренда, лизинг Автомобильной, Дорожностройтильной техники и оборудования производственного назначения"/>
    <m/>
    <d v="2015-08-01T00:00:00"/>
    <s v="2015.08"/>
    <n v="2015"/>
    <x v="0"/>
    <s v="План"/>
    <n v="392000"/>
    <n v="0"/>
    <n v="-0.39200000000000002"/>
    <n v="-0.39200000000000002"/>
    <n v="0"/>
    <n v="-0.3920000000000000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08-01T00:00:00"/>
    <s v="2015.08"/>
    <n v="2015"/>
    <x v="0"/>
    <s v="План"/>
    <n v="76705.473770977958"/>
    <n v="0"/>
    <n v="-7.6705473770977958E-2"/>
    <n v="-7.6705473770977958E-2"/>
    <n v="0"/>
    <n v="-7.6705473770977958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ФОТ с НДФЛ, алименты, вых пособия, ПП и АУП без РОП"/>
    <s v="4.1.1"/>
    <m/>
    <s v="ФОТ с НДФЛ, алименты, вых пособия, ПП и АУП без РОП"/>
    <m/>
    <d v="2015-08-01T00:00:00"/>
    <s v="2015.08"/>
    <n v="2015"/>
    <x v="0"/>
    <s v="План"/>
    <n v="1834000"/>
    <n v="0"/>
    <n v="-1.8340000000000001"/>
    <n v="-1.8340000000000001"/>
    <n v="0"/>
    <n v="-1.834000000000000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Страховые"/>
    <s v="4.1.2"/>
    <m/>
    <s v="Страховые"/>
    <m/>
    <d v="2015-08-01T00:00:00"/>
    <s v="2015.08"/>
    <n v="2015"/>
    <x v="0"/>
    <s v="План"/>
    <n v="1461068.6909090909"/>
    <n v="0"/>
    <n v="-1.4610686909090909"/>
    <n v="-1.4610686909090909"/>
    <n v="0"/>
    <n v="-1.4610686909090909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Связь, интернет и IT"/>
    <s v="4.4.4"/>
    <m/>
    <s v="Связь, интернет и IT"/>
    <m/>
    <d v="2015-08-01T00:00:00"/>
    <s v="2015.08"/>
    <n v="2015"/>
    <x v="0"/>
    <s v="План"/>
    <n v="30000"/>
    <n v="0"/>
    <n v="-0.03"/>
    <n v="-0.03"/>
    <n v="0"/>
    <n v="-0.03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08-01T00:00:00"/>
    <s v="2015.08"/>
    <n v="2015"/>
    <x v="0"/>
    <s v="План"/>
    <n v="68000"/>
    <n v="0"/>
    <n v="-6.8000000000000005E-2"/>
    <n v="-6.8000000000000005E-2"/>
    <n v="0"/>
    <n v="-6.8000000000000005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4"/>
    <s v="ТМЦ"/>
    <s v="Спецодежда, СИЗ"/>
    <s v="4.3.3"/>
    <m/>
    <s v="Спецодежда, СИЗ"/>
    <m/>
    <d v="2015-08-01T00:00:00"/>
    <s v="2015.08"/>
    <n v="2015"/>
    <x v="0"/>
    <s v="План"/>
    <n v="115000"/>
    <n v="0"/>
    <n v="-0.115"/>
    <n v="-0.115"/>
    <n v="0"/>
    <n v="-0.115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8-01T00:00:00"/>
    <s v="2015.08"/>
    <n v="2015"/>
    <x v="0"/>
    <s v="План"/>
    <n v="45000"/>
    <n v="0"/>
    <n v="-4.4999999999999998E-2"/>
    <n v="-4.4999999999999998E-2"/>
    <n v="0"/>
    <n v="-4.4999999999999998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08-01T00:00:00"/>
    <s v="2015.08"/>
    <n v="2015"/>
    <x v="0"/>
    <s v="План"/>
    <n v="2815"/>
    <n v="0"/>
    <n v="-2.8149999999999998E-3"/>
    <n v="-2.8149999999999998E-3"/>
    <n v="0"/>
    <n v="-2.8149999999999998E-3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08-01T00:00:00"/>
    <s v="2015.08"/>
    <n v="2015"/>
    <x v="0"/>
    <s v="План"/>
    <n v="68313"/>
    <n v="0"/>
    <n v="-6.8312999999999999E-2"/>
    <n v="-6.8312999999999999E-2"/>
    <n v="0"/>
    <n v="-6.8312999999999999E-2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5"/>
    <s v="Эксплуатация машин и механизмов непроизводственного назначения"/>
    <s v="Страхование (КАСКО, ОСАГО и т.п.)  Автомобильной, Дорожно-строительной техники и оборудования"/>
    <s v="4.2.8"/>
    <m/>
    <s v="Страхование (КАСКО, ОСАГО и т.п.)  Автомобильной, Дорожностройтильной техники и оборудования"/>
    <m/>
    <d v="2015-08-01T00:00:00"/>
    <s v="2015.08"/>
    <n v="2015"/>
    <x v="0"/>
    <s v="План"/>
    <n v="42298"/>
    <n v="0"/>
    <n v="-4.2298000000000002E-2"/>
    <n v="-4.2298000000000002E-2"/>
    <n v="0"/>
    <n v="-4.2298000000000002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Вывоз мусора и уборка территории"/>
    <s v="4.4.2"/>
    <m/>
    <s v="Вывоз мусора и уборка территории"/>
    <m/>
    <d v="2015-08-01T00:00:00"/>
    <s v="2015.08"/>
    <n v="2015"/>
    <x v="0"/>
    <s v="План"/>
    <n v="10000"/>
    <n v="0"/>
    <n v="-0.01"/>
    <n v="-0.01"/>
    <n v="0"/>
    <n v="-0.01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08-01T00:00:00"/>
    <s v="2015.08"/>
    <n v="2015"/>
    <x v="0"/>
    <s v="План"/>
    <n v="42500"/>
    <n v="0"/>
    <n v="-4.2500000000000003E-2"/>
    <n v="-4.2500000000000003E-2"/>
    <n v="0"/>
    <n v="-4.2500000000000003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08-01T00:00:00"/>
    <s v="2015.08"/>
    <n v="2015"/>
    <x v="0"/>
    <s v="План"/>
    <n v="580000"/>
    <n v="0"/>
    <n v="-0.57999999999999996"/>
    <n v="-0.57999999999999996"/>
    <n v="0"/>
    <n v="-0.5799999999999999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Мобилизация  Автомобильной, Дорожно-строительной техники и оборудования производственного назначения"/>
    <s v="2.2.7"/>
    <m/>
    <s v="Мобилизация  Автомобильной, Дорожностройтильной техники и оборудования производственного назначения"/>
    <m/>
    <d v="2015-08-01T00:00:00"/>
    <s v="2015.08"/>
    <n v="2015"/>
    <x v="0"/>
    <s v="План"/>
    <n v="0"/>
    <n v="0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8-01T00:00:00"/>
    <s v="2015.08"/>
    <n v="2015"/>
    <x v="0"/>
    <s v="План"/>
    <n v="883500"/>
    <n v="0"/>
    <n v="-0.88349999999999995"/>
    <n v="-0.88349999999999995"/>
    <n v="0"/>
    <n v="-0.88349999999999995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08-01T00:00:00"/>
    <s v="2015.08"/>
    <n v="2015"/>
    <x v="0"/>
    <s v="План"/>
    <n v="1500000"/>
    <n v="0"/>
    <n v="-1.5"/>
    <n v="-1.5"/>
    <n v="0"/>
    <n v="-1.5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08-01T00:00:00"/>
    <s v="2015.08"/>
    <n v="2015"/>
    <x v="0"/>
    <s v="План"/>
    <n v="30000"/>
    <n v="0"/>
    <n v="-0.03"/>
    <n v="-0.03"/>
    <n v="0"/>
    <n v="-0.03"/>
    <n v="0"/>
    <e v="#N/A"/>
    <e v="#N/A"/>
    <x v="0"/>
    <m/>
    <m/>
    <m/>
    <m/>
    <m/>
    <m/>
    <m/>
  </r>
  <r>
    <x v="0"/>
    <s v="ККК"/>
    <x v="2"/>
    <s v="Доход"/>
    <x v="8"/>
    <s v="Выручка общая, в т.ч."/>
    <s v="Выручка от СМР"/>
    <s v="1.1"/>
    <m/>
    <s v="Выручка от СМР"/>
    <m/>
    <d v="2015-08-01T00:00:00"/>
    <s v="2015.08"/>
    <n v="2015"/>
    <x v="0"/>
    <s v="План"/>
    <n v="27552931.507223863"/>
    <n v="27.552931507223864"/>
    <n v="0"/>
    <n v="27.552931507223864"/>
    <n v="0"/>
    <n v="27.552931507223864"/>
    <n v="32.512459178524161"/>
    <n v="0"/>
    <n v="32.512459178524161"/>
    <x v="0"/>
    <m/>
    <m/>
    <m/>
    <m/>
    <m/>
    <m/>
    <m/>
  </r>
  <r>
    <x v="0"/>
    <s v="ККК"/>
    <x v="1"/>
    <s v="Максимальная численность в периоде"/>
    <x v="2"/>
    <s v="Численность"/>
    <s v="Руководители"/>
    <s v="3"/>
    <m/>
    <s v="Маржинальная прибыль"/>
    <m/>
    <d v="2015-09-01T00:00:00"/>
    <s v="2015.09"/>
    <n v="2015"/>
    <x v="0"/>
    <s v="План"/>
    <n v="5"/>
    <n v="5"/>
    <n v="0"/>
    <n v="5"/>
    <n v="0"/>
    <n v="5"/>
    <n v="5.8999999999999995"/>
    <n v="0"/>
    <n v="5.8999999999999995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Специалисты"/>
    <s v="4"/>
    <m/>
    <s v="Постоянно-переменные затраты (общепроизводственные)"/>
    <m/>
    <d v="2015-09-01T00:00:00"/>
    <s v="2015.09"/>
    <n v="2015"/>
    <x v="0"/>
    <s v="План"/>
    <n v="7"/>
    <n v="7"/>
    <n v="0"/>
    <n v="7"/>
    <n v="0"/>
    <n v="7"/>
    <n v="8.26"/>
    <n v="0"/>
    <n v="8.26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Линейный ИТР"/>
    <s v="5"/>
    <m/>
    <s v="Линейный ИТР"/>
    <m/>
    <d v="2015-09-01T00:00:00"/>
    <s v="2015.09"/>
    <n v="2015"/>
    <x v="0"/>
    <s v="План"/>
    <n v="13"/>
    <n v="13"/>
    <n v="0"/>
    <n v="13"/>
    <n v="0"/>
    <n v="13"/>
    <n v="15.34"/>
    <n v="0"/>
    <n v="15.34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ОП (рабочие основного производства)"/>
    <s v="6"/>
    <m/>
    <s v="РОП (рабочие основного производства)"/>
    <m/>
    <d v="2015-09-01T00:00:00"/>
    <s v="2015.09"/>
    <n v="2015"/>
    <x v="0"/>
    <s v="План"/>
    <n v="10"/>
    <n v="10"/>
    <n v="0"/>
    <n v="10"/>
    <n v="0"/>
    <n v="10"/>
    <n v="11.799999999999999"/>
    <n v="0"/>
    <n v="11.799999999999999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09-01T00:00:00"/>
    <s v="2015.09"/>
    <n v="2015"/>
    <x v="0"/>
    <s v="План"/>
    <n v="54"/>
    <n v="54"/>
    <n v="0"/>
    <n v="54"/>
    <n v="0"/>
    <n v="54"/>
    <n v="63.72"/>
    <n v="0"/>
    <n v="63.72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09-01T00:00:00"/>
    <s v="2015.09"/>
    <n v="2015"/>
    <x v="0"/>
    <s v="План"/>
    <n v="20"/>
    <n v="20"/>
    <n v="0"/>
    <n v="20"/>
    <n v="0"/>
    <n v="20"/>
    <n v="23.599999999999998"/>
    <n v="0"/>
    <n v="23.599999999999998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Оборудование"/>
    <s v="21.1"/>
    <m/>
    <s v="Оборудование"/>
    <m/>
    <d v="2015-09-01T00:00:00"/>
    <s v="2015.09"/>
    <n v="2015"/>
    <x v="0"/>
    <s v="План"/>
    <n v="11"/>
    <n v="11"/>
    <n v="0"/>
    <n v="11"/>
    <n v="0"/>
    <n v="11"/>
    <n v="12.979999999999999"/>
    <n v="0"/>
    <n v="12.979999999999999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ДСТ"/>
    <s v="21.2"/>
    <m/>
    <s v="ДСТ"/>
    <m/>
    <d v="2015-09-01T00:00:00"/>
    <s v="2015.09"/>
    <n v="2015"/>
    <x v="0"/>
    <s v="План"/>
    <n v="9"/>
    <n v="9"/>
    <n v="0"/>
    <n v="9"/>
    <n v="0"/>
    <n v="9"/>
    <n v="10.62"/>
    <n v="0"/>
    <n v="10.62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Автотранспорт"/>
    <s v="21.3"/>
    <m/>
    <s v="Автотранспорт"/>
    <m/>
    <d v="2015-09-01T00:00:00"/>
    <s v="2015.09"/>
    <n v="2015"/>
    <x v="0"/>
    <s v="План"/>
    <n v="45.416666666666671"/>
    <n v="45.416666666666671"/>
    <n v="0"/>
    <n v="45.416666666666671"/>
    <n v="0"/>
    <n v="45.416666666666671"/>
    <n v="53.591666666666669"/>
    <n v="0"/>
    <n v="53.591666666666669"/>
    <x v="1"/>
    <m/>
    <m/>
    <m/>
    <m/>
    <m/>
    <m/>
    <m/>
  </r>
  <r>
    <x v="0"/>
    <s v="ККК"/>
    <x v="0"/>
    <s v="Переменные затраты (Общепроизводственные)"/>
    <x v="4"/>
    <s v="МТР"/>
    <s v="Основные материалы"/>
    <s v="2.1.2"/>
    <m/>
    <s v="Основные материалы"/>
    <m/>
    <d v="2015-09-01T00:00:00"/>
    <s v="2015.09"/>
    <n v="2015"/>
    <x v="0"/>
    <s v="План"/>
    <n v="909281.96989189065"/>
    <n v="0"/>
    <n v="-0.9092819698918907"/>
    <n v="-0.9092819698918907"/>
    <n v="0"/>
    <n v="-0.9092819698918907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4"/>
    <s v="МТР"/>
    <s v="Вспомогательные  материалы"/>
    <s v="2.1.3"/>
    <m/>
    <s v="Вспомогательные  материалы"/>
    <m/>
    <d v="2015-09-01T00:00:00"/>
    <s v="2015.09"/>
    <n v="2015"/>
    <x v="0"/>
    <s v="План"/>
    <n v="45464.098494594531"/>
    <n v="0"/>
    <n v="-4.5464098494594533E-2"/>
    <n v="-4.5464098494594533E-2"/>
    <n v="0"/>
    <n v="-4.5464098494594533E-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1"/>
    <s v="ФОТ с НДФЛ, алименты, вых пособия, рабочих основного производства (РОП) с резервом на отпуска"/>
    <s v="ФОТ с НДФЛ, алименты, вых пособия, рабочих основного производства (РОП) с резервом на отпуска"/>
    <s v="2.3"/>
    <m/>
    <s v="ФОТ с НДФЛ, алименты, вых пособия, рабочих основного производства (РОП) с резервом на отпуска"/>
    <m/>
    <d v="2015-09-01T00:00:00"/>
    <s v="2015.09"/>
    <n v="2015"/>
    <x v="0"/>
    <s v="План"/>
    <n v="3052930.9090909092"/>
    <n v="0"/>
    <n v="-3.0529309090909091"/>
    <n v="-3.0529309090909091"/>
    <n v="0"/>
    <n v="-3.052930909090909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9-01T00:00:00"/>
    <s v="2015.09"/>
    <n v="2015"/>
    <x v="0"/>
    <s v="План"/>
    <n v="907440"/>
    <n v="0"/>
    <n v="-0.90744000000000002"/>
    <n v="-0.90744000000000002"/>
    <n v="0"/>
    <n v="-0.9074400000000000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мортизация техники АТ, ДСТ и оборудование производственного назначения"/>
    <s v="2.2.6"/>
    <m/>
    <s v="Амортизация техники АТ, ДСТ и оборудование производственного назначения"/>
    <m/>
    <d v="2015-09-01T00:00:00"/>
    <s v="2015.09"/>
    <n v="2015"/>
    <x v="0"/>
    <s v="План"/>
    <n v="2021807.4523155929"/>
    <n v="0"/>
    <n v="-2.0218074523155929"/>
    <n v="-2.0218074523155929"/>
    <n v="0"/>
    <n v="-2.0218074523155929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6"/>
    <s v="Услуги производственного характера (лаборатории, гнутье отводов и т.п.)"/>
    <s v="Услуги производственного характера (лаборатории, гнутье отводов и т.п.)"/>
    <s v="2.4"/>
    <m/>
    <s v="Услуги производственного характера (лаборатории, гнутье отводов и т.п.)"/>
    <m/>
    <d v="2015-09-01T00:00:00"/>
    <s v="2015.09"/>
    <n v="2015"/>
    <x v="0"/>
    <s v="План"/>
    <n v="0"/>
    <n v="0"/>
    <n v="0"/>
    <n v="0"/>
    <n v="0"/>
    <n v="0"/>
    <n v="0"/>
    <n v="0"/>
    <n v="0"/>
    <x v="2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Топливо для Автомобильной, Дорожно-строительной техники и оборудования  производственного назначения"/>
    <s v="2.2.1"/>
    <m/>
    <s v="Топливо для Автомобильной, Дорожностройтильной техники и оборудования  производственного назначения"/>
    <m/>
    <d v="2015-09-01T00:00:00"/>
    <s v="2015.09"/>
    <n v="2015"/>
    <x v="0"/>
    <s v="План"/>
    <n v="2463464.1779999998"/>
    <n v="0"/>
    <n v="-2.4634641779999997"/>
    <n v="-2.4634641779999997"/>
    <n v="0"/>
    <n v="-2.4634641779999997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СОЖ для Автомобильной, Дорожно-строительной техники и оборудования производственного назначения"/>
    <s v="2.2.2"/>
    <m/>
    <s v="СОЖ для Автомобильной, Дорожностройтильной техники и оборудования производственного назначения"/>
    <m/>
    <d v="2015-09-01T00:00:00"/>
    <s v="2015.09"/>
    <n v="2015"/>
    <x v="0"/>
    <s v="План"/>
    <n v="152734.77903599999"/>
    <n v="0"/>
    <n v="-0.152734779036"/>
    <n v="-0.152734779036"/>
    <n v="0"/>
    <n v="-0.15273477903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ЗиП для Автомобильной, Дорожно-строительной техники и оборудования производственного назначения"/>
    <s v="2.2.3"/>
    <m/>
    <s v="ЗиП для Автомобильной, Дорожностройтильной техники и оборудования производственного назначения"/>
    <m/>
    <d v="2015-09-01T00:00:00"/>
    <s v="2015.09"/>
    <n v="2015"/>
    <x v="0"/>
    <s v="План"/>
    <n v="1180202.4112600686"/>
    <n v="0"/>
    <n v="-1.1802024112600686"/>
    <n v="-1.1802024112600686"/>
    <n v="0"/>
    <n v="-1.180202411260068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ренда, лизинг Автомобильной, Дорожно-строительной техники и оборудования производственного назначения"/>
    <s v="2.2.5"/>
    <m/>
    <s v="Аренда, лизинг Автомобильной, Дорожностройтильной техники и оборудования производственного назначения"/>
    <m/>
    <d v="2015-09-01T00:00:00"/>
    <s v="2015.09"/>
    <n v="2015"/>
    <x v="0"/>
    <s v="План"/>
    <n v="80672.475526363807"/>
    <n v="0"/>
    <n v="-8.0672475526363807E-2"/>
    <n v="-8.0672475526363807E-2"/>
    <n v="0"/>
    <n v="-8.0672475526363807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09-01T00:00:00"/>
    <s v="2015.09"/>
    <n v="2015"/>
    <x v="0"/>
    <s v="План"/>
    <n v="76705.473770977958"/>
    <n v="0"/>
    <n v="-7.6705473770977958E-2"/>
    <n v="-7.6705473770977958E-2"/>
    <n v="0"/>
    <n v="-7.6705473770977958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ФОТ с НДФЛ, алименты, вых пособия, ПП и АУП без РОП"/>
    <s v="4.1.1"/>
    <m/>
    <s v="ФОТ с НДФЛ, алименты, вых пособия, ПП и АУП без РОП"/>
    <m/>
    <d v="2015-09-01T00:00:00"/>
    <s v="2015.09"/>
    <n v="2015"/>
    <x v="0"/>
    <s v="План"/>
    <n v="1834000"/>
    <n v="0"/>
    <n v="-1.8340000000000001"/>
    <n v="-1.8340000000000001"/>
    <n v="0"/>
    <n v="-1.834000000000000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Страховые"/>
    <s v="4.1.2"/>
    <m/>
    <s v="Страховые"/>
    <m/>
    <d v="2015-09-01T00:00:00"/>
    <s v="2015.09"/>
    <n v="2015"/>
    <x v="0"/>
    <s v="План"/>
    <n v="1454818.6909090909"/>
    <n v="0"/>
    <n v="-1.454818690909091"/>
    <n v="-1.454818690909091"/>
    <n v="0"/>
    <n v="-1.45481869090909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Связь, интернет и IT"/>
    <s v="4.4.4"/>
    <m/>
    <s v="Связь, интернет и IT"/>
    <m/>
    <d v="2015-09-01T00:00:00"/>
    <s v="2015.09"/>
    <n v="2015"/>
    <x v="0"/>
    <s v="План"/>
    <n v="30000"/>
    <n v="0"/>
    <n v="-0.03"/>
    <n v="-0.03"/>
    <n v="0"/>
    <n v="-0.03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09-01T00:00:00"/>
    <s v="2015.09"/>
    <n v="2015"/>
    <x v="0"/>
    <s v="План"/>
    <n v="68000"/>
    <n v="0"/>
    <n v="-6.8000000000000005E-2"/>
    <n v="-6.8000000000000005E-2"/>
    <n v="0"/>
    <n v="-6.8000000000000005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4"/>
    <s v="ТМЦ"/>
    <s v="Спецодежда, СИЗ"/>
    <s v="4.3.3"/>
    <m/>
    <s v="Спецодежда, СИЗ"/>
    <m/>
    <d v="2015-09-01T00:00:00"/>
    <s v="2015.09"/>
    <n v="2015"/>
    <x v="0"/>
    <s v="План"/>
    <n v="115000"/>
    <n v="0"/>
    <n v="-0.115"/>
    <n v="-0.115"/>
    <n v="0"/>
    <n v="-0.115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9-01T00:00:00"/>
    <s v="2015.09"/>
    <n v="2015"/>
    <x v="0"/>
    <s v="План"/>
    <n v="0"/>
    <n v="0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09-01T00:00:00"/>
    <s v="2015.09"/>
    <n v="2015"/>
    <x v="0"/>
    <s v="План"/>
    <n v="2815"/>
    <n v="0"/>
    <n v="-2.8149999999999998E-3"/>
    <n v="-2.8149999999999998E-3"/>
    <n v="0"/>
    <n v="-2.8149999999999998E-3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09-01T00:00:00"/>
    <s v="2015.09"/>
    <n v="2015"/>
    <x v="0"/>
    <s v="План"/>
    <n v="68313"/>
    <n v="0"/>
    <n v="-6.8312999999999999E-2"/>
    <n v="-6.8312999999999999E-2"/>
    <n v="0"/>
    <n v="-6.8312999999999999E-2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5"/>
    <s v="Эксплуатация машин и механизмов непроизводственного назначения"/>
    <s v="Страхование (КАСКО, ОСАГО и т.п.)  Автомобильной, Дорожно-строительной техники и оборудования"/>
    <s v="4.2.8"/>
    <m/>
    <s v="Страхование (КАСКО, ОСАГО и т.п.)  Автомобильной, Дорожностройтильной техники и оборудования"/>
    <m/>
    <d v="2015-09-01T00:00:00"/>
    <s v="2015.09"/>
    <n v="2015"/>
    <x v="0"/>
    <s v="План"/>
    <n v="42298"/>
    <n v="0"/>
    <n v="-4.2298000000000002E-2"/>
    <n v="-4.2298000000000002E-2"/>
    <n v="0"/>
    <n v="-4.2298000000000002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Вывоз мусора и уборка территории"/>
    <s v="4.4.2"/>
    <m/>
    <s v="Вывоз мусора и уборка территории"/>
    <m/>
    <d v="2015-09-01T00:00:00"/>
    <s v="2015.09"/>
    <n v="2015"/>
    <x v="0"/>
    <s v="План"/>
    <n v="10000"/>
    <n v="0"/>
    <n v="-0.01"/>
    <n v="-0.01"/>
    <n v="0"/>
    <n v="-0.01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09-01T00:00:00"/>
    <s v="2015.09"/>
    <n v="2015"/>
    <x v="0"/>
    <s v="План"/>
    <n v="0"/>
    <n v="0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09-01T00:00:00"/>
    <s v="2015.09"/>
    <n v="2015"/>
    <x v="0"/>
    <s v="План"/>
    <n v="580000"/>
    <n v="0"/>
    <n v="-0.57999999999999996"/>
    <n v="-0.57999999999999996"/>
    <n v="0"/>
    <n v="-0.5799999999999999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Мобилизация  Автомобильной, Дорожно-строительной техники и оборудования производственного назначения"/>
    <s v="2.2.7"/>
    <m/>
    <s v="Мобилизация  Автомобильной, Дорожностройтильной техники и оборудования производственного назначения"/>
    <m/>
    <d v="2015-09-01T00:00:00"/>
    <s v="2015.09"/>
    <n v="2015"/>
    <x v="0"/>
    <s v="План"/>
    <n v="0"/>
    <n v="0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9-01T00:00:00"/>
    <s v="2015.09"/>
    <n v="2015"/>
    <x v="0"/>
    <s v="План"/>
    <n v="855000"/>
    <n v="0"/>
    <n v="-0.85499999999999998"/>
    <n v="-0.85499999999999998"/>
    <n v="0"/>
    <n v="-0.85499999999999998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09-01T00:00:00"/>
    <s v="2015.09"/>
    <n v="2015"/>
    <x v="0"/>
    <s v="План"/>
    <n v="0"/>
    <n v="0"/>
    <n v="0"/>
    <n v="0"/>
    <n v="0"/>
    <n v="0"/>
    <n v="0"/>
    <n v="0"/>
    <n v="0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09-01T00:00:00"/>
    <s v="2015.09"/>
    <n v="2015"/>
    <x v="0"/>
    <s v="План"/>
    <n v="30000"/>
    <n v="0"/>
    <n v="-0.03"/>
    <n v="-0.03"/>
    <n v="0"/>
    <n v="-0.03"/>
    <n v="0"/>
    <e v="#N/A"/>
    <e v="#N/A"/>
    <x v="0"/>
    <m/>
    <m/>
    <m/>
    <m/>
    <m/>
    <m/>
    <m/>
  </r>
  <r>
    <x v="0"/>
    <s v="ККК"/>
    <x v="2"/>
    <s v="Доход"/>
    <x v="8"/>
    <s v="Выручка общая, в т.ч."/>
    <s v="Выручка от СМР"/>
    <s v="1.1"/>
    <m/>
    <s v="Выручка от СМР"/>
    <m/>
    <d v="2015-09-01T00:00:00"/>
    <s v="2015.09"/>
    <n v="2015"/>
    <x v="0"/>
    <s v="План"/>
    <n v="22128702.531656735"/>
    <n v="22.128702531656735"/>
    <n v="0"/>
    <n v="22.128702531656735"/>
    <n v="0"/>
    <n v="22.128702531656735"/>
    <n v="26.111868987354946"/>
    <n v="0"/>
    <n v="26.111868987354946"/>
    <x v="0"/>
    <m/>
    <m/>
    <m/>
    <m/>
    <m/>
    <m/>
    <m/>
  </r>
  <r>
    <x v="0"/>
    <s v="ККК"/>
    <x v="1"/>
    <s v="Максимальная численность в периоде"/>
    <x v="2"/>
    <s v="Численность"/>
    <s v="Руководители"/>
    <s v="3"/>
    <m/>
    <s v="Маржинальная прибыль"/>
    <m/>
    <d v="2015-10-01T00:00:00"/>
    <s v="2015.10"/>
    <n v="2015"/>
    <x v="1"/>
    <s v="План"/>
    <n v="5"/>
    <n v="5"/>
    <n v="0"/>
    <n v="5"/>
    <n v="0"/>
    <n v="5"/>
    <n v="5.8999999999999995"/>
    <n v="0"/>
    <n v="5.8999999999999995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Специалисты"/>
    <s v="4"/>
    <m/>
    <s v="Постоянно-переменные затраты (общепроизводственные)"/>
    <m/>
    <d v="2015-10-01T00:00:00"/>
    <s v="2015.10"/>
    <n v="2015"/>
    <x v="1"/>
    <s v="План"/>
    <n v="7"/>
    <n v="7"/>
    <n v="0"/>
    <n v="7"/>
    <n v="0"/>
    <n v="7"/>
    <n v="8.26"/>
    <n v="0"/>
    <n v="8.26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Линейный ИТР"/>
    <s v="5"/>
    <m/>
    <s v="Линейный ИТР"/>
    <m/>
    <d v="2015-10-01T00:00:00"/>
    <s v="2015.10"/>
    <n v="2015"/>
    <x v="1"/>
    <s v="План"/>
    <n v="13"/>
    <n v="13"/>
    <n v="0"/>
    <n v="13"/>
    <n v="0"/>
    <n v="13"/>
    <n v="15.34"/>
    <n v="0"/>
    <n v="15.34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ОП (рабочие основного производства)"/>
    <s v="6"/>
    <m/>
    <s v="РОП (рабочие основного производства)"/>
    <m/>
    <d v="2015-10-01T00:00:00"/>
    <s v="2015.10"/>
    <n v="2015"/>
    <x v="1"/>
    <s v="План"/>
    <n v="10"/>
    <n v="10"/>
    <n v="0"/>
    <n v="10"/>
    <n v="0"/>
    <n v="10"/>
    <n v="11.799999999999999"/>
    <n v="0"/>
    <n v="11.799999999999999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10-01T00:00:00"/>
    <s v="2015.10"/>
    <n v="2015"/>
    <x v="1"/>
    <s v="План"/>
    <n v="54"/>
    <n v="54"/>
    <n v="0"/>
    <n v="54"/>
    <n v="0"/>
    <n v="54"/>
    <n v="63.72"/>
    <n v="0"/>
    <n v="63.72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10-01T00:00:00"/>
    <s v="2015.10"/>
    <n v="2015"/>
    <x v="1"/>
    <s v="План"/>
    <n v="20"/>
    <n v="20"/>
    <n v="0"/>
    <n v="20"/>
    <n v="0"/>
    <n v="20"/>
    <n v="23.599999999999998"/>
    <n v="0"/>
    <n v="23.599999999999998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Оборудование"/>
    <s v="21.1"/>
    <m/>
    <s v="Оборудование"/>
    <m/>
    <d v="2015-10-01T00:00:00"/>
    <s v="2015.10"/>
    <n v="2015"/>
    <x v="1"/>
    <s v="План"/>
    <n v="11"/>
    <n v="11"/>
    <n v="0"/>
    <n v="11"/>
    <n v="0"/>
    <n v="11"/>
    <n v="12.979999999999999"/>
    <n v="0"/>
    <n v="12.979999999999999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ДСТ"/>
    <s v="21.2"/>
    <m/>
    <s v="ДСТ"/>
    <m/>
    <d v="2015-10-01T00:00:00"/>
    <s v="2015.10"/>
    <n v="2015"/>
    <x v="1"/>
    <s v="План"/>
    <n v="9"/>
    <n v="9"/>
    <n v="0"/>
    <n v="9"/>
    <n v="0"/>
    <n v="9"/>
    <n v="10.62"/>
    <n v="0"/>
    <n v="10.62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Автотранспорт"/>
    <s v="21.3"/>
    <m/>
    <s v="Автотранспорт"/>
    <m/>
    <d v="2015-10-01T00:00:00"/>
    <s v="2015.10"/>
    <n v="2015"/>
    <x v="1"/>
    <s v="План"/>
    <n v="45.416666666666671"/>
    <n v="45.416666666666671"/>
    <n v="0"/>
    <n v="45.416666666666671"/>
    <n v="0"/>
    <n v="45.416666666666671"/>
    <n v="53.591666666666669"/>
    <n v="0"/>
    <n v="53.591666666666669"/>
    <x v="1"/>
    <m/>
    <m/>
    <m/>
    <m/>
    <m/>
    <m/>
    <m/>
  </r>
  <r>
    <x v="0"/>
    <s v="ККК"/>
    <x v="0"/>
    <s v="Переменные затраты (Общепроизводственные)"/>
    <x v="4"/>
    <s v="МТР"/>
    <s v="Основные материалы"/>
    <s v="2.1.2"/>
    <m/>
    <s v="Основные материалы"/>
    <m/>
    <d v="2015-10-01T00:00:00"/>
    <s v="2015.10"/>
    <n v="2015"/>
    <x v="1"/>
    <s v="План"/>
    <n v="336479.86027214461"/>
    <n v="0"/>
    <n v="-0.3364798602721446"/>
    <n v="-0.3364798602721446"/>
    <n v="0"/>
    <n v="-0.336479860272144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4"/>
    <s v="МТР"/>
    <s v="Вспомогательные  материалы"/>
    <s v="2.1.3"/>
    <m/>
    <s v="Вспомогательные  материалы"/>
    <m/>
    <d v="2015-10-01T00:00:00"/>
    <s v="2015.10"/>
    <n v="2015"/>
    <x v="1"/>
    <s v="План"/>
    <n v="16823.993013607233"/>
    <n v="0"/>
    <n v="-1.6823993013607232E-2"/>
    <n v="-1.6823993013607232E-2"/>
    <n v="0"/>
    <n v="-1.6823993013607232E-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1"/>
    <s v="ФОТ с НДФЛ, алименты, вых пособия, рабочих основного производства (РОП) с резервом на отпуска"/>
    <s v="ФОТ с НДФЛ, алименты, вых пособия, рабочих основного производства (РОП) с резервом на отпуска"/>
    <s v="2.3"/>
    <m/>
    <s v="ФОТ с НДФЛ, алименты, вых пособия, рабочих основного производства (РОП) с резервом на отпуска"/>
    <m/>
    <d v="2015-10-01T00:00:00"/>
    <s v="2015.10"/>
    <n v="2015"/>
    <x v="1"/>
    <s v="План"/>
    <n v="3052930.9090909092"/>
    <n v="0"/>
    <n v="-3.0529309090909091"/>
    <n v="-3.0529309090909091"/>
    <n v="0"/>
    <n v="-3.052930909090909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10-01T00:00:00"/>
    <s v="2015.10"/>
    <n v="2015"/>
    <x v="1"/>
    <s v="План"/>
    <n v="907440"/>
    <n v="0"/>
    <n v="-0.90744000000000002"/>
    <n v="-0.90744000000000002"/>
    <n v="0"/>
    <n v="-0.9074400000000000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мортизация техники АТ, ДСТ и оборудование производственного назначения"/>
    <s v="2.2.6"/>
    <m/>
    <s v="Амортизация техники АТ, ДСТ и оборудование производственного назначения"/>
    <m/>
    <d v="2015-10-01T00:00:00"/>
    <s v="2015.10"/>
    <n v="2015"/>
    <x v="1"/>
    <s v="План"/>
    <n v="2021807.4523155929"/>
    <n v="0"/>
    <n v="-2.0218074523155929"/>
    <n v="-2.0218074523155929"/>
    <n v="0"/>
    <n v="-2.0218074523155929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6"/>
    <s v="Услуги производственного характера (лаборатории, гнутье отводов и т.п.)"/>
    <s v="Услуги производственного характера (лаборатории, гнутье отводов и т.п.)"/>
    <s v="2.4"/>
    <m/>
    <s v="Услуги производственного характера (лаборатории, гнутье отводов и т.п.)"/>
    <m/>
    <d v="2015-10-01T00:00:00"/>
    <s v="2015.10"/>
    <n v="2015"/>
    <x v="1"/>
    <s v="План"/>
    <n v="0"/>
    <n v="0"/>
    <n v="0"/>
    <n v="0"/>
    <n v="0"/>
    <n v="0"/>
    <n v="0"/>
    <n v="0"/>
    <n v="0"/>
    <x v="2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Топливо для Автомобильной, Дорожно-строительной техники и оборудования  производственного назначения"/>
    <s v="2.2.1"/>
    <m/>
    <s v="Топливо для Автомобильной, Дорожностройтильной техники и оборудования  производственного назначения"/>
    <m/>
    <d v="2015-10-01T00:00:00"/>
    <s v="2015.10"/>
    <n v="2015"/>
    <x v="1"/>
    <s v="План"/>
    <n v="2545579.6506000003"/>
    <n v="0"/>
    <n v="-2.5455796506000001"/>
    <n v="-2.5455796506000001"/>
    <n v="0"/>
    <n v="-2.5455796506000001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СОЖ для Автомобильной, Дорожно-строительной техники и оборудования производственного назначения"/>
    <s v="2.2.2"/>
    <m/>
    <s v="СОЖ для Автомобильной, Дорожностройтильной техники и оборудования производственного назначения"/>
    <m/>
    <d v="2015-10-01T00:00:00"/>
    <s v="2015.10"/>
    <n v="2015"/>
    <x v="1"/>
    <s v="План"/>
    <n v="157825.93833720003"/>
    <n v="0"/>
    <n v="-0.15782593833720002"/>
    <n v="-0.15782593833720002"/>
    <n v="0"/>
    <n v="-0.1578259383372000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ЗиП для Автомобильной, Дорожно-строительной техники и оборудования производственного назначения"/>
    <s v="2.2.3"/>
    <m/>
    <s v="ЗиП для Автомобильной, Дорожностройтильной техники и оборудования производственного назначения"/>
    <m/>
    <d v="2015-10-01T00:00:00"/>
    <s v="2015.10"/>
    <n v="2015"/>
    <x v="1"/>
    <s v="План"/>
    <n v="1180202.4112600686"/>
    <n v="0"/>
    <n v="-1.1802024112600686"/>
    <n v="-1.1802024112600686"/>
    <n v="0"/>
    <n v="-1.180202411260068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ренда, лизинг Автомобильной, Дорожно-строительной техники и оборудования производственного назначения"/>
    <s v="2.2.5"/>
    <m/>
    <s v="Аренда, лизинг Автомобильной, Дорожностройтильной техники и оборудования производственного назначения"/>
    <m/>
    <d v="2015-10-01T00:00:00"/>
    <s v="2015.10"/>
    <n v="2015"/>
    <x v="1"/>
    <s v="План"/>
    <n v="80672.475526363807"/>
    <n v="0"/>
    <n v="-8.0672475526363807E-2"/>
    <n v="-8.0672475526363807E-2"/>
    <n v="0"/>
    <n v="-8.0672475526363807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10-01T00:00:00"/>
    <s v="2015.10"/>
    <n v="2015"/>
    <x v="1"/>
    <s v="План"/>
    <n v="76705.473770977958"/>
    <n v="0"/>
    <n v="-7.6705473770977958E-2"/>
    <n v="-7.6705473770977958E-2"/>
    <n v="0"/>
    <n v="-7.6705473770977958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ФОТ с НДФЛ, алименты, вых пособия, ПП и АУП без РОП"/>
    <s v="4.1.1"/>
    <m/>
    <s v="ФОТ с НДФЛ, алименты, вых пособия, ПП и АУП без РОП"/>
    <m/>
    <d v="2015-10-01T00:00:00"/>
    <s v="2015.10"/>
    <n v="2015"/>
    <x v="1"/>
    <s v="План"/>
    <n v="1834000"/>
    <n v="0"/>
    <n v="-1.8340000000000001"/>
    <n v="-1.8340000000000001"/>
    <n v="0"/>
    <n v="-1.834000000000000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Страховые"/>
    <s v="4.1.2"/>
    <m/>
    <s v="Страховые"/>
    <m/>
    <d v="2015-10-01T00:00:00"/>
    <s v="2015.10"/>
    <n v="2015"/>
    <x v="1"/>
    <s v="План"/>
    <n v="1461068.6909090909"/>
    <n v="0"/>
    <n v="-1.4610686909090909"/>
    <n v="-1.4610686909090909"/>
    <n v="0"/>
    <n v="-1.4610686909090909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Связь, интернет и IT"/>
    <s v="4.4.4"/>
    <m/>
    <s v="Связь, интернет и IT"/>
    <m/>
    <d v="2015-10-01T00:00:00"/>
    <s v="2015.10"/>
    <n v="2015"/>
    <x v="1"/>
    <s v="План"/>
    <n v="24679"/>
    <n v="0"/>
    <n v="-2.4679E-2"/>
    <n v="-2.4679E-2"/>
    <n v="0"/>
    <n v="-2.4679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10-01T00:00:00"/>
    <s v="2015.10"/>
    <n v="2015"/>
    <x v="1"/>
    <s v="План"/>
    <n v="68000"/>
    <n v="0"/>
    <n v="-6.8000000000000005E-2"/>
    <n v="-6.8000000000000005E-2"/>
    <n v="0"/>
    <n v="-6.8000000000000005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4"/>
    <s v="ТМЦ"/>
    <s v="Спецодежда, СИЗ"/>
    <s v="4.3.3"/>
    <m/>
    <s v="Спецодежда, СИЗ"/>
    <m/>
    <d v="2015-10-01T00:00:00"/>
    <s v="2015.10"/>
    <n v="2015"/>
    <x v="1"/>
    <s v="План"/>
    <n v="115000"/>
    <n v="0"/>
    <n v="-0.115"/>
    <n v="-0.115"/>
    <n v="0"/>
    <n v="-0.115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10-01T00:00:00"/>
    <s v="2015.10"/>
    <n v="2015"/>
    <x v="1"/>
    <s v="План"/>
    <n v="0"/>
    <n v="0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10-01T00:00:00"/>
    <s v="2015.10"/>
    <n v="2015"/>
    <x v="1"/>
    <s v="План"/>
    <n v="2815"/>
    <n v="0"/>
    <n v="-2.8149999999999998E-3"/>
    <n v="-2.8149999999999998E-3"/>
    <n v="0"/>
    <n v="-2.8149999999999998E-3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10-01T00:00:00"/>
    <s v="2015.10"/>
    <n v="2015"/>
    <x v="1"/>
    <s v="План"/>
    <n v="68313"/>
    <n v="0"/>
    <n v="-6.8312999999999999E-2"/>
    <n v="-6.8312999999999999E-2"/>
    <n v="0"/>
    <n v="-6.8312999999999999E-2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5"/>
    <s v="Эксплуатация машин и механизмов непроизводственного назначения"/>
    <s v="Страхование (КАСКО, ОСАГО и т.п.)  Автомобильной, Дорожно-строительной техники и оборудования"/>
    <s v="4.2.8"/>
    <m/>
    <s v="Страхование (КАСКО, ОСАГО и т.п.)  Автомобильной, Дорожностройтильной техники и оборудования"/>
    <m/>
    <d v="2015-10-01T00:00:00"/>
    <s v="2015.10"/>
    <n v="2015"/>
    <x v="1"/>
    <s v="План"/>
    <n v="42298"/>
    <n v="0"/>
    <n v="-4.2298000000000002E-2"/>
    <n v="-4.2298000000000002E-2"/>
    <n v="0"/>
    <n v="-4.2298000000000002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Вывоз мусора и уборка территории"/>
    <s v="4.4.2"/>
    <m/>
    <s v="Вывоз мусора и уборка территории"/>
    <m/>
    <d v="2015-10-01T00:00:00"/>
    <s v="2015.10"/>
    <n v="2015"/>
    <x v="1"/>
    <s v="План"/>
    <n v="10000"/>
    <n v="0"/>
    <n v="-0.01"/>
    <n v="-0.01"/>
    <n v="0"/>
    <n v="-0.01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10-01T00:00:00"/>
    <s v="2015.10"/>
    <n v="2015"/>
    <x v="1"/>
    <s v="План"/>
    <n v="0"/>
    <n v="0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10-01T00:00:00"/>
    <s v="2015.10"/>
    <n v="2015"/>
    <x v="1"/>
    <s v="План"/>
    <n v="580000"/>
    <n v="0"/>
    <n v="-0.57999999999999996"/>
    <n v="-0.57999999999999996"/>
    <n v="0"/>
    <n v="-0.5799999999999999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Мобилизация  Автомобильной, Дорожно-строительной техники и оборудования производственного назначения"/>
    <s v="2.2.7"/>
    <m/>
    <s v="Мобилизация  Автомобильной, Дорожностройтильной техники и оборудования производственного назначения"/>
    <m/>
    <d v="2015-10-01T00:00:00"/>
    <s v="2015.10"/>
    <n v="2015"/>
    <x v="1"/>
    <s v="План"/>
    <n v="0"/>
    <n v="0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10-01T00:00:00"/>
    <s v="2015.10"/>
    <n v="2015"/>
    <x v="1"/>
    <s v="План"/>
    <n v="883500"/>
    <n v="0"/>
    <n v="-0.88349999999999995"/>
    <n v="-0.88349999999999995"/>
    <n v="0"/>
    <n v="-0.88349999999999995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10-01T00:00:00"/>
    <s v="2015.10"/>
    <n v="2015"/>
    <x v="1"/>
    <s v="План"/>
    <n v="0"/>
    <n v="0"/>
    <n v="0"/>
    <n v="0"/>
    <n v="0"/>
    <n v="0"/>
    <n v="0"/>
    <n v="0"/>
    <n v="0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10-01T00:00:00"/>
    <s v="2015.10"/>
    <n v="2015"/>
    <x v="1"/>
    <s v="План"/>
    <n v="30000"/>
    <n v="0"/>
    <n v="-0.03"/>
    <n v="-0.03"/>
    <n v="0"/>
    <n v="-0.03"/>
    <n v="0"/>
    <e v="#N/A"/>
    <e v="#N/A"/>
    <x v="0"/>
    <m/>
    <m/>
    <m/>
    <m/>
    <m/>
    <m/>
    <m/>
  </r>
  <r>
    <x v="0"/>
    <s v="ККК"/>
    <x v="2"/>
    <s v="Доход"/>
    <x v="8"/>
    <s v="Выручка общая, в т.ч."/>
    <s v="Выручка от СМР"/>
    <s v="1.1"/>
    <m/>
    <s v="Выручка от СМР"/>
    <m/>
    <d v="2015-10-01T00:00:00"/>
    <s v="2015.10"/>
    <n v="2015"/>
    <x v="1"/>
    <s v="План"/>
    <n v="8188728.0100154076"/>
    <n v="8.1887280100154083"/>
    <n v="0"/>
    <n v="8.1887280100154083"/>
    <n v="0"/>
    <n v="8.1887280100154083"/>
    <n v="9.6626990518181817"/>
    <n v="0"/>
    <n v="9.6626990518181817"/>
    <x v="0"/>
    <m/>
    <m/>
    <m/>
    <m/>
    <m/>
    <m/>
    <m/>
  </r>
  <r>
    <x v="1"/>
    <s v="ППП"/>
    <x v="2"/>
    <s v="Доход"/>
    <x v="8"/>
    <s v="Выручка"/>
    <s v="Выручка"/>
    <s v="1.2"/>
    <m/>
    <s v="Выручка от реализации прочих товаров, работ и услуг"/>
    <m/>
    <d v="2015-08-01T00:00:00"/>
    <s v="2015.08"/>
    <n v="2015"/>
    <x v="0"/>
    <s v="Факт"/>
    <n v="619902.45197740116"/>
    <n v="0.61990245197740113"/>
    <n v="0"/>
    <n v="0"/>
    <n v="0.61990245197740113"/>
    <n v="0.61990245197740113"/>
    <n v="0.73148489333333333"/>
    <n v="0"/>
    <n v="0.73148489333333333"/>
    <x v="0"/>
    <m/>
    <m/>
    <m/>
    <m/>
    <m/>
    <m/>
    <m/>
  </r>
  <r>
    <x v="1"/>
    <s v="ППП"/>
    <x v="0"/>
    <s v="Переменные затраты (Общепроизводственные)"/>
    <x v="1"/>
    <s v="ФОТ с НДФЛ, алименты, вых пособия, рабочих основного производства (РОП) с резервом на отпуска"/>
    <s v="Расходы на оплату труда"/>
    <s v="2.3"/>
    <m/>
    <s v="ФОТ с НДФЛ, алименты, вых пособия, рабочих основного производства (РОП) с резервом на отпуска"/>
    <m/>
    <d v="2015-08-01T00:00:00"/>
    <s v="2015.08"/>
    <n v="2015"/>
    <x v="0"/>
    <s v="Факт"/>
    <n v="233000.20333333334"/>
    <n v="0"/>
    <n v="-0.23300020333333335"/>
    <n v="0"/>
    <n v="-0.23300020333333335"/>
    <n v="-0.23300020333333335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Страховые взносы на заработную плату"/>
    <s v="4.1.2"/>
    <m/>
    <s v="Страховые"/>
    <m/>
    <d v="2015-08-01T00:00:00"/>
    <s v="2015.08"/>
    <n v="2015"/>
    <x v="0"/>
    <s v="Факт"/>
    <n v="71764.060000000012"/>
    <n v="0"/>
    <n v="-7.1764060000000018E-2"/>
    <n v="0"/>
    <n v="-7.1764060000000018E-2"/>
    <n v="-7.1764060000000018E-2"/>
    <n v="0"/>
    <n v="-7.1764060000000018E-2"/>
    <n v="-7.1764060000000018E-2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Командировочные расходы"/>
    <s v="4.1.3"/>
    <m/>
    <s v="Командировочные (Проезд к месту командирования и обратно, визы, суточные, проживание)"/>
    <m/>
    <d v="2015-08-01T00:00:00"/>
    <s v="2015.08"/>
    <n v="2015"/>
    <x v="0"/>
    <s v="Факт"/>
    <n v="82809.223333333342"/>
    <n v="0"/>
    <n v="-8.2809223333333348E-2"/>
    <n v="0"/>
    <n v="-8.2809223333333348E-2"/>
    <n v="-8.2809223333333348E-2"/>
    <n v="0"/>
    <n v="-8.2809223333333348E-2"/>
    <n v="-8.2809223333333348E-2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8-01T00:00:00"/>
    <s v="2015.08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Расходы по охране труда и технике безопасности производственного характера"/>
    <s v="4.4.7"/>
    <m/>
    <s v="Услуги непроизводственного назначения (ОТ, ТБ ООС, Аттестация, охрана, ремонт и т.п.)"/>
    <m/>
    <d v="2015-08-01T00:00:00"/>
    <s v="2015.08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4"/>
    <s v="МТР"/>
    <s v="Расходы на МТР"/>
    <s v="2.1.2"/>
    <m/>
    <s v="Основные материалы"/>
    <m/>
    <d v="2015-08-01T00:00:00"/>
    <s v="2015.08"/>
    <n v="2015"/>
    <x v="0"/>
    <s v="Факт"/>
    <n v="4597.1066666666666"/>
    <n v="0"/>
    <n v="-4.5971066666666664E-3"/>
    <n v="0"/>
    <n v="-4.5971066666666664E-3"/>
    <n v="-4.5971066666666664E-3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5"/>
    <s v="Эксплуатация машин и механизмов "/>
    <s v="Расходы на приобретение ГСМ для машин, механизмов и оборудования"/>
    <s v="2.2.1"/>
    <m/>
    <s v="Топливо для Автомобильной, Дорожностройтильной техники и оборудования  производственного назначения"/>
    <m/>
    <d v="2015-08-01T00:00:00"/>
    <s v="2015.08"/>
    <n v="2015"/>
    <x v="0"/>
    <s v="Факт"/>
    <n v="27252.196666666667"/>
    <n v="0"/>
    <n v="-2.7252196666666666E-2"/>
    <n v="0"/>
    <n v="-2.7252196666666666E-2"/>
    <n v="-2.7252196666666666E-2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5"/>
    <s v="Расходы по оборудованию, машинам и механизмам"/>
    <s v="Расходы на приобретение и транспортировку зап. частей, автопринадлежностей для оборудования, машин и механизмов"/>
    <s v="2.2.3"/>
    <m/>
    <s v="ЗиП для Автомобильной, Дорожностройтильной техники и оборудования производственного назначения"/>
    <m/>
    <d v="2015-08-01T00:00:00"/>
    <s v="2015.08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5"/>
    <s v="Расходы на организацию транспортировки и ПРР (погрузочно-разгрузочных работ) машин, механизмов и оборудования"/>
    <s v="Мобилизация  Автомобильной, Дорожно-строительной техники и оборудования производственного назначения"/>
    <s v="2.2.7"/>
    <m/>
    <s v="Мобилизация  Автомобильной, Дорожностройтильной техники и оборудования производственного назначения"/>
    <m/>
    <d v="2015-08-01T00:00:00"/>
    <s v="2015.08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1"/>
    <s v="Расходы по проживанию в строительных городках заказчика"/>
    <s v="Аренда земли и помещений"/>
    <s v="4.4.3"/>
    <m/>
    <s v="Аренда земли и помещений"/>
    <m/>
    <d v="2015-08-01T00:00:00"/>
    <s v="2015.08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7"/>
    <s v="Расходы административные"/>
    <s v="Расходы на телекоммуникационные услуги (непроизводственного назначения) "/>
    <s v="4.4.4"/>
    <m/>
    <s v="Связь, интернет и IT"/>
    <m/>
    <d v="2015-08-01T00:00:00"/>
    <s v="2015.08"/>
    <n v="2015"/>
    <x v="0"/>
    <s v="Факт"/>
    <n v="1085.03"/>
    <n v="0"/>
    <n v="-1.0850300000000001E-3"/>
    <n v="0"/>
    <n v="-1.0850300000000001E-3"/>
    <n v="-1.0850300000000001E-3"/>
    <n v="0"/>
    <e v="#N/A"/>
    <e v="#N/A"/>
    <x v="3"/>
    <m/>
    <m/>
    <m/>
    <m/>
    <m/>
    <m/>
    <m/>
  </r>
  <r>
    <x v="1"/>
    <s v="ППП"/>
    <x v="0"/>
    <s v="Переменные затраты (Общепроизводственные)"/>
    <x v="5"/>
    <s v="Расходы по оборудованию, машинам и механизмам"/>
    <s v="Расходы на услуги по ремонту, диагностике и техническому обслуживанию оборудования, машин и механизмов"/>
    <s v="2.2.4"/>
    <m/>
    <s v="Услуги стор. организаций по ремонту Автомобильной, Дорожностройтильной техники и оборудования производственного назначения"/>
    <m/>
    <d v="2015-08-01T00:00:00"/>
    <s v="2015.08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1"/>
    <s v="ППП"/>
    <x v="2"/>
    <s v="Доход"/>
    <x v="8"/>
    <s v="Выручка"/>
    <s v="Выручка"/>
    <s v="1.2"/>
    <m/>
    <s v="Выручка от реализации прочих товаров, работ и услуг"/>
    <m/>
    <d v="2015-09-01T00:00:00"/>
    <s v="2015.09"/>
    <n v="2015"/>
    <x v="0"/>
    <s v="Факт"/>
    <n v="619902.45197740116"/>
    <n v="0.61990245197740113"/>
    <n v="0"/>
    <n v="0"/>
    <n v="0.61990245197740113"/>
    <n v="0.61990245197740113"/>
    <n v="0.73148489333333333"/>
    <n v="0"/>
    <n v="0.73148489333333333"/>
    <x v="0"/>
    <m/>
    <m/>
    <m/>
    <m/>
    <m/>
    <m/>
    <m/>
  </r>
  <r>
    <x v="1"/>
    <s v="ППП"/>
    <x v="0"/>
    <s v="Переменные затраты (Общепроизводственные)"/>
    <x v="1"/>
    <s v="ФОТ с НДФЛ, алименты, вых пособия, рабочих основного производства (РОП) с резервом на отпуска"/>
    <s v="Расходы на оплату труда"/>
    <s v="2.3"/>
    <m/>
    <s v="ФОТ с НДФЛ, алименты, вых пособия, рабочих основного производства (РОП) с резервом на отпуска"/>
    <m/>
    <d v="2015-09-01T00:00:00"/>
    <s v="2015.09"/>
    <n v="2015"/>
    <x v="0"/>
    <s v="Факт"/>
    <n v="233000.20333333334"/>
    <n v="0"/>
    <n v="-0.23300020333333335"/>
    <n v="0"/>
    <n v="-0.23300020333333335"/>
    <n v="-0.23300020333333335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Страховые взносы на заработную плату"/>
    <s v="4.1.2"/>
    <m/>
    <s v="Страховые"/>
    <m/>
    <d v="2015-09-01T00:00:00"/>
    <s v="2015.09"/>
    <n v="2015"/>
    <x v="0"/>
    <s v="Факт"/>
    <n v="71764.060000000012"/>
    <n v="0"/>
    <n v="-7.1764060000000018E-2"/>
    <n v="0"/>
    <n v="-7.1764060000000018E-2"/>
    <n v="-7.1764060000000018E-2"/>
    <n v="0"/>
    <n v="-7.1764060000000018E-2"/>
    <n v="-7.1764060000000018E-2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Командировочные расходы"/>
    <s v="4.1.3"/>
    <m/>
    <s v="Командировочные (Проезд к месту командирования и обратно, визы, суточные, проживание)"/>
    <m/>
    <d v="2015-09-01T00:00:00"/>
    <s v="2015.09"/>
    <n v="2015"/>
    <x v="0"/>
    <s v="Факт"/>
    <n v="82809.223333333342"/>
    <n v="0"/>
    <n v="-8.2809223333333348E-2"/>
    <n v="0"/>
    <n v="-8.2809223333333348E-2"/>
    <n v="-8.2809223333333348E-2"/>
    <n v="0"/>
    <n v="-8.2809223333333348E-2"/>
    <n v="-8.2809223333333348E-2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9-01T00:00:00"/>
    <s v="2015.09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Расходы по охране труда и технике безопасности производственного характера"/>
    <s v="4.4.7"/>
    <m/>
    <s v="Услуги непроизводственного назначения (ОТ, ТБ ООС, Аттестация, охрана, ремонт и т.п.)"/>
    <m/>
    <d v="2015-09-01T00:00:00"/>
    <s v="2015.09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4"/>
    <s v="МТР"/>
    <s v="Расходы на МТР"/>
    <s v="2.1.2"/>
    <m/>
    <s v="Основные материалы"/>
    <m/>
    <d v="2015-09-01T00:00:00"/>
    <s v="2015.09"/>
    <n v="2015"/>
    <x v="0"/>
    <s v="Факт"/>
    <n v="4597.1066666666666"/>
    <n v="0"/>
    <n v="-4.5971066666666664E-3"/>
    <n v="0"/>
    <n v="-4.5971066666666664E-3"/>
    <n v="-4.5971066666666664E-3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5"/>
    <s v="Эксплуатация машин и механизмов "/>
    <s v="Расходы на приобретение ГСМ для машин, механизмов и оборудования"/>
    <s v="2.2.1"/>
    <m/>
    <s v="Топливо для Автомобильной, Дорожностройтильной техники и оборудования  производственного назначения"/>
    <m/>
    <d v="2015-09-01T00:00:00"/>
    <s v="2015.09"/>
    <n v="2015"/>
    <x v="0"/>
    <s v="Факт"/>
    <n v="27252.196666666667"/>
    <n v="0"/>
    <n v="-2.7252196666666666E-2"/>
    <n v="0"/>
    <n v="-2.7252196666666666E-2"/>
    <n v="-2.7252196666666666E-2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5"/>
    <s v="Расходы по оборудованию, машинам и механизмам"/>
    <s v="Расходы на приобретение и транспортировку зап. частей, автопринадлежностей для оборудования, машин и механизмов"/>
    <s v="2.2.3"/>
    <m/>
    <s v="ЗиП для Автомобильной, Дорожностройтильной техники и оборудования производственного назначения"/>
    <m/>
    <d v="2015-09-01T00:00:00"/>
    <s v="2015.09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5"/>
    <s v="Расходы на организацию транспортировки и ПРР (погрузочно-разгрузочных работ) машин, механизмов и оборудования"/>
    <s v="Мобилизация  Автомобильной, Дорожно-строительной техники и оборудования производственного назначения"/>
    <s v="2.2.7"/>
    <m/>
    <s v="Мобилизация  Автомобильной, Дорожностройтильной техники и оборудования производственного назначения"/>
    <m/>
    <d v="2015-09-01T00:00:00"/>
    <s v="2015.09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1"/>
    <s v="Расходы по проживанию в строительных городках заказчика"/>
    <s v="Аренда земли и помещений"/>
    <s v="4.4.3"/>
    <m/>
    <s v="Аренда земли и помещений"/>
    <m/>
    <d v="2015-09-01T00:00:00"/>
    <s v="2015.09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7"/>
    <s v="Расходы административные"/>
    <s v="Расходы на телекоммуникационные услуги (непроизводственного назначения) "/>
    <s v="4.4.4"/>
    <m/>
    <s v="Связь, интернет и IT"/>
    <m/>
    <d v="2015-09-01T00:00:00"/>
    <s v="2015.09"/>
    <n v="2015"/>
    <x v="0"/>
    <s v="Факт"/>
    <n v="1085.03"/>
    <n v="0"/>
    <n v="-1.0850300000000001E-3"/>
    <n v="0"/>
    <n v="-1.0850300000000001E-3"/>
    <n v="-1.0850300000000001E-3"/>
    <n v="0"/>
    <e v="#N/A"/>
    <e v="#N/A"/>
    <x v="3"/>
    <m/>
    <m/>
    <m/>
    <m/>
    <m/>
    <m/>
    <m/>
  </r>
  <r>
    <x v="1"/>
    <s v="ППП"/>
    <x v="0"/>
    <s v="Переменные затраты (Общепроизводственные)"/>
    <x v="5"/>
    <s v="Расходы по оборудованию, машинам и механизмам"/>
    <s v="Расходы на услуги по ремонту, диагностике и техническому обслуживанию оборудования, машин и механизмов"/>
    <s v="2.2.4"/>
    <m/>
    <s v="Услуги стор. организаций по ремонту Автомобильной, Дорожностройтильной техники и оборудования производственного назначения"/>
    <m/>
    <d v="2015-09-01T00:00:00"/>
    <s v="2015.09"/>
    <n v="2015"/>
    <x v="0"/>
    <s v="Факт"/>
    <n v="0"/>
    <n v="0"/>
    <n v="0"/>
    <n v="0"/>
    <n v="0"/>
    <n v="0"/>
    <n v="0"/>
    <n v="0"/>
    <n v="0"/>
    <x v="0"/>
    <m/>
    <m/>
    <m/>
    <m/>
    <m/>
    <m/>
    <m/>
  </r>
  <r>
    <x v="2"/>
    <m/>
    <x v="3"/>
    <m/>
    <x v="9"/>
    <m/>
    <m/>
    <m/>
    <m/>
    <m/>
    <m/>
    <m/>
    <m/>
    <m/>
    <x v="2"/>
    <m/>
    <m/>
    <m/>
    <m/>
    <m/>
    <m/>
    <m/>
    <m/>
    <m/>
    <m/>
    <x v="4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8" applyNumberFormats="0" applyBorderFormats="0" applyFontFormats="0" applyPatternFormats="0" applyAlignmentFormats="0" applyWidthHeightFormats="1" dataCaption="Значения" updatedVersion="3" minRefreshableVersion="3" itemPrintTitles="1" createdVersion="5" indent="0" compact="0" compactData="0" gridDropZones="1" multipleFieldFilters="0">
  <location ref="A6:I27" firstHeaderRow="1" firstDataRow="3" firstDataCol="3" rowPageCount="1" colPageCount="1"/>
  <pivotFields count="34">
    <pivotField axis="axisRow" compact="0" outline="0" showAll="0">
      <items count="8">
        <item m="1" x="3"/>
        <item m="1" x="4"/>
        <item x="2"/>
        <item m="1" x="5"/>
        <item m="1" x="6"/>
        <item x="0"/>
        <item x="1"/>
        <item t="default"/>
      </items>
    </pivotField>
    <pivotField compact="0" outline="0" showAll="0"/>
    <pivotField axis="axisRow" compact="0" outline="0" showAll="0">
      <items count="6">
        <item x="3"/>
        <item x="2"/>
        <item x="0"/>
        <item m="1" x="4"/>
        <item x="1"/>
        <item t="default"/>
      </items>
    </pivotField>
    <pivotField compact="0" outline="0" showAll="0"/>
    <pivotField axis="axisRow" compact="0" outline="0" showAll="0" defaultSubtotal="0">
      <items count="10">
        <item x="7"/>
        <item x="8"/>
        <item x="3"/>
        <item x="4"/>
        <item x="1"/>
        <item x="6"/>
        <item x="2"/>
        <item x="9"/>
        <item x="5"/>
        <item x="0"/>
      </items>
    </pivotField>
    <pivotField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/>
    <pivotField compact="0" outline="0" showAll="0" defaultSubtotal="0"/>
    <pivotField compact="0" outline="0" showAll="0"/>
    <pivotField axis="axisCol" compact="0" outline="0" showAll="0" sortType="ascending" defaultSubtotal="0">
      <items count="17">
        <item m="1" x="11"/>
        <item m="1" x="13"/>
        <item x="0"/>
        <item x="1"/>
        <item m="1" x="9"/>
        <item m="1" x="12"/>
        <item m="1" x="3"/>
        <item m="1" x="6"/>
        <item m="1" x="7"/>
        <item m="1" x="10"/>
        <item m="1" x="15"/>
        <item m="1" x="4"/>
        <item m="1" x="5"/>
        <item m="1" x="8"/>
        <item m="1" x="14"/>
        <item m="1" x="16"/>
        <item x="2"/>
      </items>
    </pivotField>
    <pivotField compact="0" outline="0" showAll="0"/>
    <pivotField compact="0" numFmtId="165" outline="0" showAl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>
      <items count="6">
        <item x="0"/>
        <item h="1" x="4"/>
        <item x="3"/>
        <item x="2"/>
        <item h="1" x="1"/>
        <item t="default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dragToRow="0" dragToCol="0" dragToPage="0" showAll="0" defaultSubtotal="0"/>
  </pivotFields>
  <rowFields count="3">
    <field x="0"/>
    <field x="2"/>
    <field x="4"/>
  </rowFields>
  <rowItems count="19">
    <i>
      <x v="5"/>
      <x v="1"/>
      <x v="1"/>
    </i>
    <i t="default" r="1">
      <x v="1"/>
    </i>
    <i r="1">
      <x v="2"/>
      <x/>
    </i>
    <i r="2">
      <x v="3"/>
    </i>
    <i r="2">
      <x v="4"/>
    </i>
    <i r="2">
      <x v="5"/>
    </i>
    <i r="2">
      <x v="8"/>
    </i>
    <i r="2">
      <x v="9"/>
    </i>
    <i t="default" r="1">
      <x v="2"/>
    </i>
    <i t="default">
      <x v="5"/>
    </i>
    <i>
      <x v="6"/>
      <x v="1"/>
      <x v="1"/>
    </i>
    <i t="default" r="1">
      <x v="1"/>
    </i>
    <i r="1">
      <x v="2"/>
      <x/>
    </i>
    <i r="2">
      <x v="3"/>
    </i>
    <i r="2">
      <x v="4"/>
    </i>
    <i r="2">
      <x v="8"/>
    </i>
    <i t="default" r="1">
      <x v="2"/>
    </i>
    <i t="default">
      <x v="6"/>
    </i>
    <i t="grand">
      <x/>
    </i>
  </rowItems>
  <colFields count="2">
    <field x="14"/>
    <field x="-2"/>
  </colFields>
  <colItems count="6">
    <i>
      <x v="2"/>
      <x/>
    </i>
    <i r="1" i="1">
      <x v="1"/>
    </i>
    <i>
      <x v="3"/>
      <x/>
    </i>
    <i r="1" i="1">
      <x v="1"/>
    </i>
    <i t="grand">
      <x/>
    </i>
    <i t="grand" i="1">
      <x/>
    </i>
  </colItems>
  <pageFields count="1">
    <pageField fld="25" hier="-1"/>
  </pageFields>
  <dataFields count="2">
    <dataField name="План " fld="19" baseField="0" baseItem="0" numFmtId="43"/>
    <dataField name="Факт " fld="20" baseField="0" baseItem="0" numFmtId="43"/>
  </dataField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AQ69"/>
  <sheetViews>
    <sheetView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31" sqref="G31"/>
    </sheetView>
  </sheetViews>
  <sheetFormatPr defaultRowHeight="15" outlineLevelCol="1"/>
  <cols>
    <col min="1" max="1" width="22.5703125" bestFit="1" customWidth="1"/>
    <col min="2" max="2" width="25.140625" bestFit="1" customWidth="1"/>
    <col min="3" max="3" width="50.28515625" bestFit="1" customWidth="1"/>
    <col min="4" max="4" width="11.28515625" bestFit="1" customWidth="1"/>
    <col min="5" max="5" width="12.140625" bestFit="1" customWidth="1"/>
    <col min="6" max="7" width="11.28515625" customWidth="1"/>
    <col min="8" max="9" width="10.5703125" bestFit="1" customWidth="1"/>
    <col min="10" max="11" width="10.140625" customWidth="1"/>
    <col min="12" max="13" width="11.28515625" bestFit="1" customWidth="1"/>
    <col min="14" max="15" width="10.140625" customWidth="1"/>
    <col min="16" max="16" width="11.28515625" bestFit="1" customWidth="1"/>
    <col min="17" max="25" width="10.140625" customWidth="1"/>
    <col min="26" max="37" width="7.85546875" hidden="1" customWidth="1" outlineLevel="1"/>
    <col min="38" max="38" width="10" hidden="1" customWidth="1" outlineLevel="1"/>
    <col min="39" max="41" width="9.7109375" hidden="1" customWidth="1" outlineLevel="1"/>
    <col min="42" max="42" width="9.7109375" bestFit="1" customWidth="1" collapsed="1"/>
    <col min="43" max="43" width="9.7109375" bestFit="1" customWidth="1"/>
    <col min="44" max="50" width="8.7109375" bestFit="1" customWidth="1"/>
    <col min="51" max="62" width="7.7109375" bestFit="1" customWidth="1"/>
    <col min="63" max="63" width="11.28515625" bestFit="1" customWidth="1"/>
    <col min="64" max="72" width="8.7109375" customWidth="1"/>
    <col min="73" max="73" width="7.7109375" bestFit="1" customWidth="1"/>
    <col min="74" max="74" width="10" bestFit="1" customWidth="1"/>
  </cols>
  <sheetData>
    <row r="2" spans="1:43" ht="18.75">
      <c r="C2" s="1" t="s">
        <v>0</v>
      </c>
      <c r="V2" t="s">
        <v>1</v>
      </c>
    </row>
    <row r="3" spans="1:43" ht="18.75">
      <c r="C3" s="1" t="s">
        <v>2</v>
      </c>
    </row>
    <row r="4" spans="1:43">
      <c r="A4" s="67" t="s">
        <v>3</v>
      </c>
      <c r="B4" t="s">
        <v>4</v>
      </c>
      <c r="V4" t="s">
        <v>5</v>
      </c>
    </row>
    <row r="5" spans="1:43" ht="15.75" thickBot="1"/>
    <row r="6" spans="1:43">
      <c r="D6" s="67" t="s">
        <v>7</v>
      </c>
      <c r="E6" s="67" t="s">
        <v>157</v>
      </c>
      <c r="AP6" s="2"/>
      <c r="AQ6" s="3"/>
    </row>
    <row r="7" spans="1:43">
      <c r="D7" t="s">
        <v>9</v>
      </c>
      <c r="F7" t="s">
        <v>10</v>
      </c>
      <c r="H7" t="s">
        <v>158</v>
      </c>
      <c r="I7" t="s">
        <v>160</v>
      </c>
      <c r="AP7" s="4"/>
      <c r="AQ7" s="5"/>
    </row>
    <row r="8" spans="1:43">
      <c r="A8" s="67" t="s">
        <v>11</v>
      </c>
      <c r="B8" s="67" t="s">
        <v>12</v>
      </c>
      <c r="C8" s="67" t="s">
        <v>13</v>
      </c>
      <c r="D8" t="s">
        <v>159</v>
      </c>
      <c r="E8" t="s">
        <v>161</v>
      </c>
      <c r="F8" t="s">
        <v>159</v>
      </c>
      <c r="G8" t="s">
        <v>161</v>
      </c>
      <c r="AP8" s="6"/>
      <c r="AQ8" s="7"/>
    </row>
    <row r="9" spans="1:43">
      <c r="A9" t="s">
        <v>151</v>
      </c>
      <c r="B9" t="s">
        <v>16</v>
      </c>
      <c r="C9" t="s">
        <v>17</v>
      </c>
      <c r="D9" s="68">
        <v>49.681634038880603</v>
      </c>
      <c r="E9" s="68">
        <v>0</v>
      </c>
      <c r="F9" s="68">
        <v>8.1887280100154083</v>
      </c>
      <c r="G9" s="68">
        <v>0</v>
      </c>
      <c r="H9" s="68">
        <v>57.870362048896013</v>
      </c>
      <c r="I9" s="68">
        <v>0</v>
      </c>
      <c r="AP9" s="6" t="s">
        <v>14</v>
      </c>
      <c r="AQ9" s="7" t="s">
        <v>15</v>
      </c>
    </row>
    <row r="10" spans="1:43">
      <c r="B10" t="s">
        <v>19</v>
      </c>
      <c r="D10" s="68">
        <v>49.681634038880603</v>
      </c>
      <c r="E10" s="68">
        <v>0</v>
      </c>
      <c r="F10" s="68">
        <v>8.1887280100154083</v>
      </c>
      <c r="G10" s="68">
        <v>0</v>
      </c>
      <c r="H10" s="68">
        <v>57.870362048896013</v>
      </c>
      <c r="I10" s="68">
        <v>0</v>
      </c>
      <c r="AP10" s="8">
        <f t="shared" ref="AP10:AP54" si="0">SUMIFS($D10:$AO10,$D$8:$AO$8,$AP$8)</f>
        <v>0</v>
      </c>
      <c r="AQ10" s="9">
        <f t="shared" ref="AQ10:AQ54" si="1">SUMIFS($D10:$AO10,$D$8:$AO$8,$AQ$8)</f>
        <v>0</v>
      </c>
    </row>
    <row r="11" spans="1:43">
      <c r="B11" t="s">
        <v>20</v>
      </c>
      <c r="C11" t="s">
        <v>21</v>
      </c>
      <c r="D11" s="68">
        <v>-0.36941094754195597</v>
      </c>
      <c r="E11" s="68">
        <v>0</v>
      </c>
      <c r="F11" s="68">
        <v>-0.17938447377097796</v>
      </c>
      <c r="G11" s="68">
        <v>0</v>
      </c>
      <c r="H11" s="68">
        <v>-0.54879542131293391</v>
      </c>
      <c r="I11" s="68">
        <v>0</v>
      </c>
      <c r="AP11" s="10">
        <f t="shared" si="0"/>
        <v>0</v>
      </c>
      <c r="AQ11" s="11">
        <f t="shared" si="1"/>
        <v>0</v>
      </c>
    </row>
    <row r="12" spans="1:43">
      <c r="C12" t="s">
        <v>22</v>
      </c>
      <c r="D12" s="68">
        <v>-2.3735212797397653</v>
      </c>
      <c r="E12" s="68">
        <v>0</v>
      </c>
      <c r="F12" s="68">
        <v>-0.4683038532857518</v>
      </c>
      <c r="G12" s="68">
        <v>0</v>
      </c>
      <c r="H12" s="68">
        <v>-2.8418251330255173</v>
      </c>
      <c r="I12" s="68">
        <v>0</v>
      </c>
      <c r="AP12" s="8">
        <f t="shared" si="0"/>
        <v>0</v>
      </c>
      <c r="AQ12" s="9">
        <f t="shared" si="1"/>
        <v>0</v>
      </c>
    </row>
    <row r="13" spans="1:43">
      <c r="C13" t="s">
        <v>23</v>
      </c>
      <c r="D13" s="68">
        <v>-17.490629199999997</v>
      </c>
      <c r="E13" s="68">
        <v>0</v>
      </c>
      <c r="F13" s="68">
        <v>-8.7189396000000006</v>
      </c>
      <c r="G13" s="68">
        <v>0</v>
      </c>
      <c r="H13" s="68">
        <v>-26.2095688</v>
      </c>
      <c r="I13" s="68">
        <v>0</v>
      </c>
      <c r="AP13" s="12">
        <f t="shared" si="0"/>
        <v>0</v>
      </c>
      <c r="AQ13" s="13">
        <f t="shared" si="1"/>
        <v>0</v>
      </c>
    </row>
    <row r="14" spans="1:43">
      <c r="C14" t="s">
        <v>24</v>
      </c>
      <c r="D14" s="68">
        <v>-0.14225599999999999</v>
      </c>
      <c r="E14" s="68">
        <v>0</v>
      </c>
      <c r="F14" s="68">
        <v>-7.1127999999999997E-2</v>
      </c>
      <c r="G14" s="68">
        <v>0</v>
      </c>
      <c r="H14" s="68">
        <v>-0.21338399999999999</v>
      </c>
      <c r="I14" s="68">
        <v>0</v>
      </c>
      <c r="AP14" s="8">
        <f t="shared" si="0"/>
        <v>0</v>
      </c>
      <c r="AQ14" s="9">
        <f t="shared" si="1"/>
        <v>0</v>
      </c>
    </row>
    <row r="15" spans="1:43">
      <c r="C15" t="s">
        <v>18</v>
      </c>
      <c r="D15" s="68">
        <v>-12.280892748650885</v>
      </c>
      <c r="E15" s="68">
        <v>0</v>
      </c>
      <c r="F15" s="68">
        <v>-6.0283859280392242</v>
      </c>
      <c r="G15" s="68">
        <v>0</v>
      </c>
      <c r="H15" s="68">
        <v>-18.309278676690109</v>
      </c>
      <c r="I15" s="68">
        <v>0</v>
      </c>
      <c r="AP15" s="12">
        <f t="shared" si="0"/>
        <v>0</v>
      </c>
      <c r="AQ15" s="13">
        <f t="shared" si="1"/>
        <v>0</v>
      </c>
    </row>
    <row r="16" spans="1:43">
      <c r="C16" t="s">
        <v>26</v>
      </c>
      <c r="D16" s="68">
        <v>-1.56</v>
      </c>
      <c r="E16" s="68">
        <v>-0.81129417796610181</v>
      </c>
      <c r="F16" s="68">
        <v>-0.03</v>
      </c>
      <c r="G16" s="68">
        <v>-0.95316794915254244</v>
      </c>
      <c r="H16" s="68">
        <v>-1.59</v>
      </c>
      <c r="I16" s="68">
        <v>-1.7644621271186443</v>
      </c>
      <c r="AP16" s="8">
        <f t="shared" si="0"/>
        <v>0</v>
      </c>
      <c r="AQ16" s="9">
        <f t="shared" si="1"/>
        <v>0</v>
      </c>
    </row>
    <row r="17" spans="1:43">
      <c r="B17" t="s">
        <v>25</v>
      </c>
      <c r="D17" s="68">
        <v>-34.216710175932604</v>
      </c>
      <c r="E17" s="68">
        <v>-0.81129417796610181</v>
      </c>
      <c r="F17" s="68">
        <v>-15.496141855095953</v>
      </c>
      <c r="G17" s="68">
        <v>-0.95316794915254244</v>
      </c>
      <c r="H17" s="68">
        <v>-49.712852031028561</v>
      </c>
      <c r="I17" s="68">
        <v>-1.7644621271186443</v>
      </c>
      <c r="AP17" s="10">
        <f t="shared" si="0"/>
        <v>0</v>
      </c>
      <c r="AQ17" s="11">
        <f t="shared" si="1"/>
        <v>0</v>
      </c>
    </row>
    <row r="18" spans="1:43">
      <c r="A18" t="s">
        <v>155</v>
      </c>
      <c r="D18" s="68">
        <v>15.464923862948</v>
      </c>
      <c r="E18" s="68">
        <v>-0.81129417796610181</v>
      </c>
      <c r="F18" s="68">
        <v>-7.3074138450805473</v>
      </c>
      <c r="G18" s="68">
        <v>-0.95316794915254244</v>
      </c>
      <c r="H18" s="68">
        <v>8.1575100178674553</v>
      </c>
      <c r="I18" s="68">
        <v>-1.7644621271186443</v>
      </c>
      <c r="AP18" s="8">
        <f t="shared" si="0"/>
        <v>0</v>
      </c>
      <c r="AQ18" s="9">
        <f t="shared" si="1"/>
        <v>0</v>
      </c>
    </row>
    <row r="19" spans="1:43">
      <c r="A19" t="s">
        <v>152</v>
      </c>
      <c r="B19" t="s">
        <v>16</v>
      </c>
      <c r="C19" t="s">
        <v>17</v>
      </c>
      <c r="D19" s="68">
        <v>0</v>
      </c>
      <c r="E19" s="68">
        <v>1.2398049039548023</v>
      </c>
      <c r="F19" s="68"/>
      <c r="G19" s="68"/>
      <c r="H19" s="68">
        <v>0</v>
      </c>
      <c r="I19" s="68">
        <v>1.2398049039548023</v>
      </c>
      <c r="AP19" s="10">
        <f t="shared" si="0"/>
        <v>0</v>
      </c>
      <c r="AQ19" s="11">
        <f t="shared" si="1"/>
        <v>0</v>
      </c>
    </row>
    <row r="20" spans="1:43">
      <c r="B20" t="s">
        <v>19</v>
      </c>
      <c r="D20" s="68">
        <v>0</v>
      </c>
      <c r="E20" s="68">
        <v>1.2398049039548023</v>
      </c>
      <c r="F20" s="68"/>
      <c r="G20" s="68"/>
      <c r="H20" s="68">
        <v>0</v>
      </c>
      <c r="I20" s="68">
        <v>1.2398049039548023</v>
      </c>
      <c r="AP20" s="14">
        <f t="shared" si="0"/>
        <v>0</v>
      </c>
      <c r="AQ20" s="15">
        <f t="shared" si="1"/>
        <v>0</v>
      </c>
    </row>
    <row r="21" spans="1:43">
      <c r="B21" t="s">
        <v>20</v>
      </c>
      <c r="C21" t="s">
        <v>21</v>
      </c>
      <c r="D21" s="68">
        <v>0</v>
      </c>
      <c r="E21" s="68">
        <v>-2.1700600000000001E-3</v>
      </c>
      <c r="F21" s="68"/>
      <c r="G21" s="68"/>
      <c r="H21" s="68">
        <v>0</v>
      </c>
      <c r="I21" s="68">
        <v>-2.1700600000000001E-3</v>
      </c>
      <c r="AP21" s="16">
        <f t="shared" si="0"/>
        <v>0</v>
      </c>
      <c r="AQ21" s="13">
        <f t="shared" si="1"/>
        <v>0</v>
      </c>
    </row>
    <row r="22" spans="1:43">
      <c r="C22" t="s">
        <v>22</v>
      </c>
      <c r="D22" s="68">
        <v>0</v>
      </c>
      <c r="E22" s="68">
        <v>-9.1942133333333328E-3</v>
      </c>
      <c r="F22" s="68"/>
      <c r="G22" s="68"/>
      <c r="H22" s="68">
        <v>0</v>
      </c>
      <c r="I22" s="68">
        <v>-9.1942133333333328E-3</v>
      </c>
      <c r="AP22" s="17">
        <f t="shared" si="0"/>
        <v>0</v>
      </c>
      <c r="AQ22" s="18">
        <f t="shared" si="1"/>
        <v>0</v>
      </c>
    </row>
    <row r="23" spans="1:43">
      <c r="C23" t="s">
        <v>23</v>
      </c>
      <c r="D23" s="68">
        <v>0</v>
      </c>
      <c r="E23" s="68">
        <v>-0.77514697333333338</v>
      </c>
      <c r="F23" s="68">
        <v>-7.1999999999999995E-2</v>
      </c>
      <c r="G23" s="68">
        <v>0</v>
      </c>
      <c r="H23" s="68">
        <v>-7.1999999999999995E-2</v>
      </c>
      <c r="I23" s="68">
        <v>-0.77514697333333338</v>
      </c>
      <c r="AP23" s="16">
        <f t="shared" si="0"/>
        <v>0</v>
      </c>
      <c r="AQ23" s="13">
        <f t="shared" si="1"/>
        <v>0</v>
      </c>
    </row>
    <row r="24" spans="1:43">
      <c r="C24" t="s">
        <v>18</v>
      </c>
      <c r="D24" s="68">
        <v>0</v>
      </c>
      <c r="E24" s="68">
        <v>-5.4504393333333331E-2</v>
      </c>
      <c r="F24" s="68"/>
      <c r="G24" s="68"/>
      <c r="H24" s="68">
        <v>0</v>
      </c>
      <c r="I24" s="68">
        <v>-5.4504393333333331E-2</v>
      </c>
      <c r="AP24" s="19">
        <f t="shared" si="0"/>
        <v>0</v>
      </c>
      <c r="AQ24" s="9">
        <f t="shared" si="1"/>
        <v>0</v>
      </c>
    </row>
    <row r="25" spans="1:43">
      <c r="B25" t="s">
        <v>25</v>
      </c>
      <c r="D25" s="68">
        <v>0</v>
      </c>
      <c r="E25" s="68">
        <v>-0.84101564000000006</v>
      </c>
      <c r="F25" s="68">
        <v>-7.1999999999999995E-2</v>
      </c>
      <c r="G25" s="68">
        <v>0</v>
      </c>
      <c r="H25" s="68">
        <v>-7.1999999999999995E-2</v>
      </c>
      <c r="I25" s="68">
        <v>-0.84101564000000006</v>
      </c>
      <c r="AP25" s="16">
        <f t="shared" si="0"/>
        <v>0</v>
      </c>
      <c r="AQ25" s="13">
        <f t="shared" si="1"/>
        <v>0</v>
      </c>
    </row>
    <row r="26" spans="1:43">
      <c r="A26" t="s">
        <v>156</v>
      </c>
      <c r="D26" s="68">
        <v>0</v>
      </c>
      <c r="E26" s="68">
        <v>0.39878926395480208</v>
      </c>
      <c r="F26" s="68">
        <v>-7.1999999999999995E-2</v>
      </c>
      <c r="G26" s="68">
        <v>0</v>
      </c>
      <c r="H26" s="68">
        <v>-7.1999999999999995E-2</v>
      </c>
      <c r="I26" s="68">
        <v>0.39878926395480208</v>
      </c>
      <c r="AP26" s="19">
        <f t="shared" si="0"/>
        <v>0</v>
      </c>
      <c r="AQ26" s="9">
        <f t="shared" si="1"/>
        <v>0</v>
      </c>
    </row>
    <row r="27" spans="1:43">
      <c r="A27" t="s">
        <v>27</v>
      </c>
      <c r="D27" s="68">
        <v>15.464923862948</v>
      </c>
      <c r="E27" s="68">
        <v>-0.41250491401129957</v>
      </c>
      <c r="F27" s="68">
        <v>-7.3794138450805473</v>
      </c>
      <c r="G27" s="68">
        <v>-0.95316794915254244</v>
      </c>
      <c r="H27" s="68">
        <v>8.0855100178674562</v>
      </c>
      <c r="I27" s="68">
        <v>-1.365672863163842</v>
      </c>
      <c r="AP27" s="16">
        <f t="shared" si="0"/>
        <v>0</v>
      </c>
      <c r="AQ27" s="13">
        <f t="shared" si="1"/>
        <v>0</v>
      </c>
    </row>
    <row r="28" spans="1:43">
      <c r="AP28" s="17">
        <f t="shared" si="0"/>
        <v>0</v>
      </c>
      <c r="AQ28" s="18">
        <f t="shared" si="1"/>
        <v>0</v>
      </c>
    </row>
    <row r="29" spans="1:43">
      <c r="AP29" s="16">
        <f t="shared" si="0"/>
        <v>0</v>
      </c>
      <c r="AQ29" s="13">
        <f t="shared" si="1"/>
        <v>0</v>
      </c>
    </row>
    <row r="30" spans="1:43">
      <c r="AP30" s="17">
        <f t="shared" si="0"/>
        <v>0</v>
      </c>
      <c r="AQ30" s="18">
        <f t="shared" si="1"/>
        <v>0</v>
      </c>
    </row>
    <row r="31" spans="1:43">
      <c r="AP31" s="20">
        <f t="shared" si="0"/>
        <v>0</v>
      </c>
      <c r="AQ31" s="21">
        <f t="shared" si="1"/>
        <v>0</v>
      </c>
    </row>
    <row r="32" spans="1:43">
      <c r="AP32" s="19">
        <f t="shared" si="0"/>
        <v>0</v>
      </c>
      <c r="AQ32" s="9">
        <f t="shared" si="1"/>
        <v>0</v>
      </c>
    </row>
    <row r="33" spans="42:43">
      <c r="AP33" s="22">
        <f t="shared" si="0"/>
        <v>0</v>
      </c>
      <c r="AQ33" s="11">
        <f t="shared" si="1"/>
        <v>0</v>
      </c>
    </row>
    <row r="34" spans="42:43">
      <c r="AP34" s="19">
        <f t="shared" si="0"/>
        <v>0</v>
      </c>
      <c r="AQ34" s="9">
        <f t="shared" si="1"/>
        <v>0</v>
      </c>
    </row>
    <row r="35" spans="42:43">
      <c r="AP35" s="16">
        <f t="shared" si="0"/>
        <v>0</v>
      </c>
      <c r="AQ35" s="13">
        <f t="shared" si="1"/>
        <v>0</v>
      </c>
    </row>
    <row r="36" spans="42:43">
      <c r="AP36" s="19">
        <f t="shared" si="0"/>
        <v>0</v>
      </c>
      <c r="AQ36" s="9">
        <f t="shared" si="1"/>
        <v>0</v>
      </c>
    </row>
    <row r="37" spans="42:43">
      <c r="AP37" s="16">
        <f t="shared" si="0"/>
        <v>0</v>
      </c>
      <c r="AQ37" s="13">
        <f t="shared" si="1"/>
        <v>0</v>
      </c>
    </row>
    <row r="38" spans="42:43">
      <c r="AP38" s="19">
        <f t="shared" si="0"/>
        <v>0</v>
      </c>
      <c r="AQ38" s="9">
        <f t="shared" si="1"/>
        <v>0</v>
      </c>
    </row>
    <row r="39" spans="42:43">
      <c r="AP39" s="16">
        <f t="shared" si="0"/>
        <v>0</v>
      </c>
      <c r="AQ39" s="13">
        <f t="shared" si="1"/>
        <v>0</v>
      </c>
    </row>
    <row r="40" spans="42:43">
      <c r="AP40" s="17">
        <f t="shared" si="0"/>
        <v>0</v>
      </c>
      <c r="AQ40" s="18">
        <f t="shared" si="1"/>
        <v>0</v>
      </c>
    </row>
    <row r="41" spans="42:43">
      <c r="AP41" s="16">
        <f t="shared" si="0"/>
        <v>0</v>
      </c>
      <c r="AQ41" s="13">
        <f t="shared" si="1"/>
        <v>0</v>
      </c>
    </row>
    <row r="42" spans="42:43">
      <c r="AP42" s="17">
        <f t="shared" si="0"/>
        <v>0</v>
      </c>
      <c r="AQ42" s="18">
        <f t="shared" si="1"/>
        <v>0</v>
      </c>
    </row>
    <row r="43" spans="42:43">
      <c r="AP43" s="20">
        <f t="shared" si="0"/>
        <v>0</v>
      </c>
      <c r="AQ43" s="21">
        <f t="shared" si="1"/>
        <v>0</v>
      </c>
    </row>
    <row r="44" spans="42:43">
      <c r="AP44" s="19">
        <f t="shared" si="0"/>
        <v>0</v>
      </c>
      <c r="AQ44" s="9">
        <f t="shared" si="1"/>
        <v>0</v>
      </c>
    </row>
    <row r="45" spans="42:43">
      <c r="AP45" s="22">
        <f t="shared" si="0"/>
        <v>0</v>
      </c>
      <c r="AQ45" s="11">
        <f t="shared" si="1"/>
        <v>0</v>
      </c>
    </row>
    <row r="46" spans="42:43">
      <c r="AP46" s="19">
        <f t="shared" si="0"/>
        <v>0</v>
      </c>
      <c r="AQ46" s="9">
        <f t="shared" si="1"/>
        <v>0</v>
      </c>
    </row>
    <row r="47" spans="42:43">
      <c r="AP47" s="16">
        <f t="shared" si="0"/>
        <v>0</v>
      </c>
      <c r="AQ47" s="13">
        <f t="shared" si="1"/>
        <v>0</v>
      </c>
    </row>
    <row r="48" spans="42:43">
      <c r="AP48" s="19">
        <f t="shared" si="0"/>
        <v>0</v>
      </c>
      <c r="AQ48" s="9">
        <f t="shared" si="1"/>
        <v>0</v>
      </c>
    </row>
    <row r="49" spans="6:43">
      <c r="AP49" s="16">
        <f t="shared" si="0"/>
        <v>0</v>
      </c>
      <c r="AQ49" s="13">
        <f t="shared" si="1"/>
        <v>0</v>
      </c>
    </row>
    <row r="50" spans="6:43">
      <c r="AP50" s="17">
        <f t="shared" si="0"/>
        <v>0</v>
      </c>
      <c r="AQ50" s="18">
        <f t="shared" si="1"/>
        <v>0</v>
      </c>
    </row>
    <row r="51" spans="6:43">
      <c r="AP51" s="16">
        <f t="shared" si="0"/>
        <v>0</v>
      </c>
      <c r="AQ51" s="13">
        <f t="shared" si="1"/>
        <v>0</v>
      </c>
    </row>
    <row r="52" spans="6:43">
      <c r="AP52" s="17">
        <f t="shared" si="0"/>
        <v>0</v>
      </c>
      <c r="AQ52" s="18">
        <f t="shared" si="1"/>
        <v>0</v>
      </c>
    </row>
    <row r="53" spans="6:43" ht="15.75" thickBot="1">
      <c r="AP53" s="20">
        <f t="shared" si="0"/>
        <v>0</v>
      </c>
      <c r="AQ53" s="21">
        <f t="shared" si="1"/>
        <v>0</v>
      </c>
    </row>
    <row r="54" spans="6:43" ht="16.5" thickTop="1" thickBot="1">
      <c r="AP54" s="23">
        <f t="shared" si="0"/>
        <v>0</v>
      </c>
      <c r="AQ54" s="24">
        <f t="shared" si="1"/>
        <v>0</v>
      </c>
    </row>
    <row r="57" spans="6:43">
      <c r="F57" s="25" t="s">
        <v>28</v>
      </c>
    </row>
    <row r="58" spans="6:43">
      <c r="F58" s="26"/>
      <c r="G58" s="25" t="s">
        <v>29</v>
      </c>
    </row>
    <row r="59" spans="6:43">
      <c r="G59" t="s">
        <v>30</v>
      </c>
    </row>
    <row r="60" spans="6:43">
      <c r="G60" s="27" t="s">
        <v>31</v>
      </c>
      <c r="H60" s="27"/>
      <c r="I60" s="27"/>
      <c r="J60" s="27"/>
      <c r="K60" s="27"/>
      <c r="L60" s="27"/>
      <c r="M60" s="27"/>
      <c r="N60" s="27"/>
      <c r="O60" s="27"/>
      <c r="P60" s="27"/>
    </row>
    <row r="61" spans="6:43">
      <c r="G61" s="25" t="s">
        <v>32</v>
      </c>
    </row>
    <row r="62" spans="6:43">
      <c r="G62" t="s">
        <v>33</v>
      </c>
    </row>
    <row r="63" spans="6:43">
      <c r="G63" s="27" t="s">
        <v>31</v>
      </c>
      <c r="H63" s="27"/>
      <c r="I63" s="27"/>
      <c r="J63" s="27"/>
      <c r="K63" s="27"/>
      <c r="L63" s="27"/>
      <c r="M63" s="27"/>
      <c r="N63" s="27"/>
      <c r="O63" s="27"/>
      <c r="P63" s="27"/>
    </row>
    <row r="64" spans="6:43">
      <c r="G64" s="28" t="s">
        <v>34</v>
      </c>
    </row>
    <row r="65" spans="7:16">
      <c r="G65" t="s">
        <v>35</v>
      </c>
    </row>
    <row r="66" spans="7:16">
      <c r="G66" s="27" t="s">
        <v>36</v>
      </c>
      <c r="H66" s="27"/>
      <c r="I66" s="27"/>
      <c r="J66" s="27"/>
      <c r="K66" s="27"/>
      <c r="L66" s="27"/>
      <c r="M66" s="27"/>
      <c r="N66" s="27"/>
      <c r="O66" s="27"/>
      <c r="P66" s="27"/>
    </row>
    <row r="67" spans="7:16">
      <c r="G67" s="28" t="s">
        <v>37</v>
      </c>
    </row>
    <row r="68" spans="7:16">
      <c r="G68" t="s">
        <v>38</v>
      </c>
    </row>
    <row r="69" spans="7:16">
      <c r="G69" s="27" t="s">
        <v>39</v>
      </c>
      <c r="H69" s="27"/>
      <c r="I69" s="27"/>
      <c r="J69" s="27"/>
      <c r="K69" s="27"/>
      <c r="L69" s="27"/>
      <c r="M69" s="27"/>
      <c r="N69" s="27"/>
      <c r="O69" s="27"/>
      <c r="P69" s="27"/>
    </row>
  </sheetData>
  <pageMargins left="0.7" right="0.7" top="0.75" bottom="0.75" header="0.3" footer="0.3"/>
  <pageSetup paperSize="8" scale="5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L143"/>
  <sheetViews>
    <sheetView topLeftCell="D1" zoomScale="84" zoomScaleNormal="84" workbookViewId="0">
      <pane ySplit="2" topLeftCell="A108" activePane="bottomLeft" state="frozen"/>
      <selection activeCell="K2" sqref="K2"/>
      <selection pane="bottomLeft" activeCell="U4" sqref="U4"/>
    </sheetView>
  </sheetViews>
  <sheetFormatPr defaultColWidth="9.85546875" defaultRowHeight="15" outlineLevelRow="1"/>
  <cols>
    <col min="1" max="1" width="9.85546875" style="29"/>
    <col min="2" max="2" width="11.85546875" style="30" customWidth="1"/>
    <col min="3" max="3" width="13.42578125" style="29" customWidth="1"/>
    <col min="4" max="4" width="23.7109375" style="29" customWidth="1"/>
    <col min="5" max="5" width="18.85546875" style="29" customWidth="1"/>
    <col min="6" max="6" width="23" style="29" customWidth="1"/>
    <col min="7" max="7" width="25" style="29" customWidth="1"/>
    <col min="8" max="8" width="6.5703125" style="31" customWidth="1"/>
    <col min="9" max="9" width="16" style="31" customWidth="1"/>
    <col min="10" max="10" width="31.85546875" style="32" customWidth="1"/>
    <col min="11" max="11" width="9.140625" style="33" customWidth="1"/>
    <col min="12" max="12" width="15.28515625" style="34" customWidth="1"/>
    <col min="13" max="13" width="13.42578125" style="33" customWidth="1"/>
    <col min="14" max="14" width="9.7109375" style="33" bestFit="1" customWidth="1"/>
    <col min="15" max="16" width="9.85546875" style="33"/>
    <col min="17" max="17" width="17.85546875" style="58" customWidth="1"/>
    <col min="18" max="18" width="12.85546875" style="58" customWidth="1"/>
    <col min="19" max="19" width="16.85546875" style="64" bestFit="1" customWidth="1"/>
    <col min="20" max="21" width="16.85546875" style="64" customWidth="1"/>
    <col min="22" max="22" width="17.5703125" style="64" customWidth="1"/>
    <col min="23" max="23" width="20.85546875" style="58" bestFit="1" customWidth="1"/>
    <col min="24" max="24" width="16.85546875" style="64" bestFit="1" customWidth="1"/>
    <col min="25" max="25" width="16.7109375" style="64" bestFit="1" customWidth="1"/>
    <col min="26" max="26" width="24.85546875" style="33" customWidth="1"/>
    <col min="27" max="27" width="15" style="33" bestFit="1" customWidth="1"/>
    <col min="28" max="28" width="16.140625" style="33" customWidth="1"/>
    <col min="29" max="37" width="9.85546875" style="33"/>
    <col min="38" max="38" width="15.7109375" style="38" customWidth="1"/>
    <col min="39" max="16384" width="9.85546875" style="33"/>
  </cols>
  <sheetData>
    <row r="1" spans="1:38">
      <c r="Q1" s="35">
        <v>1000000</v>
      </c>
      <c r="R1" s="36">
        <f t="shared" ref="R1:Y1" si="0">SUM(R5:R6)</f>
        <v>0</v>
      </c>
      <c r="S1" s="37">
        <f t="shared" si="0"/>
        <v>-7.1999999999999995E-2</v>
      </c>
      <c r="T1" s="37"/>
      <c r="U1" s="37"/>
      <c r="V1" s="37">
        <f t="shared" si="0"/>
        <v>-7.1999999999999995E-2</v>
      </c>
      <c r="W1" s="36">
        <f t="shared" si="0"/>
        <v>0</v>
      </c>
      <c r="X1" s="37" t="e">
        <f t="shared" si="0"/>
        <v>#N/A</v>
      </c>
      <c r="Y1" s="37" t="e">
        <f t="shared" si="0"/>
        <v>#N/A</v>
      </c>
      <c r="AC1" s="33" t="s">
        <v>21</v>
      </c>
      <c r="AD1" s="33" t="s">
        <v>40</v>
      </c>
      <c r="AE1" s="33" t="s">
        <v>41</v>
      </c>
      <c r="AF1" s="33" t="s">
        <v>24</v>
      </c>
    </row>
    <row r="2" spans="1:38" s="51" customFormat="1" ht="31.5" customHeight="1">
      <c r="A2" s="39" t="s">
        <v>11</v>
      </c>
      <c r="B2" s="40" t="s">
        <v>42</v>
      </c>
      <c r="C2" s="39" t="s">
        <v>12</v>
      </c>
      <c r="D2" s="39" t="s">
        <v>43</v>
      </c>
      <c r="E2" s="39" t="s">
        <v>13</v>
      </c>
      <c r="F2" s="39" t="s">
        <v>44</v>
      </c>
      <c r="G2" s="39" t="s">
        <v>45</v>
      </c>
      <c r="H2" s="41" t="s">
        <v>46</v>
      </c>
      <c r="I2" s="42" t="s">
        <v>47</v>
      </c>
      <c r="J2" s="43" t="s">
        <v>48</v>
      </c>
      <c r="K2" s="44" t="s">
        <v>49</v>
      </c>
      <c r="L2" s="45" t="s">
        <v>50</v>
      </c>
      <c r="M2" s="44" t="s">
        <v>51</v>
      </c>
      <c r="N2" s="44" t="s">
        <v>6</v>
      </c>
      <c r="O2" s="44" t="s">
        <v>7</v>
      </c>
      <c r="P2" s="44" t="s">
        <v>8</v>
      </c>
      <c r="Q2" s="46" t="s">
        <v>52</v>
      </c>
      <c r="R2" s="47" t="s">
        <v>53</v>
      </c>
      <c r="S2" s="47" t="s">
        <v>54</v>
      </c>
      <c r="T2" s="47" t="s">
        <v>14</v>
      </c>
      <c r="U2" s="47" t="s">
        <v>15</v>
      </c>
      <c r="V2" s="48" t="s">
        <v>55</v>
      </c>
      <c r="W2" s="49" t="s">
        <v>56</v>
      </c>
      <c r="X2" s="49" t="s">
        <v>57</v>
      </c>
      <c r="Y2" s="50" t="s">
        <v>58</v>
      </c>
      <c r="Z2" s="44" t="s">
        <v>3</v>
      </c>
      <c r="AA2" s="44" t="s">
        <v>16</v>
      </c>
      <c r="AB2" s="44" t="s">
        <v>15</v>
      </c>
      <c r="AC2" s="44">
        <v>6</v>
      </c>
      <c r="AD2" s="44">
        <v>7</v>
      </c>
      <c r="AE2" s="44">
        <v>8</v>
      </c>
      <c r="AF2" s="44">
        <v>9</v>
      </c>
      <c r="AG2" s="44">
        <v>10</v>
      </c>
      <c r="AL2" s="52"/>
    </row>
    <row r="3" spans="1:38" outlineLevel="1">
      <c r="A3" s="29" t="s">
        <v>151</v>
      </c>
      <c r="B3" s="30" t="s">
        <v>153</v>
      </c>
      <c r="C3" s="29" t="s">
        <v>20</v>
      </c>
      <c r="D3" s="29" t="s">
        <v>60</v>
      </c>
      <c r="E3" s="29" t="s">
        <v>26</v>
      </c>
      <c r="F3" s="29" t="s">
        <v>26</v>
      </c>
      <c r="G3" s="29" t="s">
        <v>26</v>
      </c>
      <c r="H3" s="31" t="s">
        <v>61</v>
      </c>
      <c r="I3" s="53"/>
      <c r="J3" s="54" t="str">
        <f>VLOOKUP(H3,[1]БДР!$E$9:$F$82,2,0)</f>
        <v xml:space="preserve">  Внутренний субподряд (внутри группы ТКС)</v>
      </c>
      <c r="K3" s="55"/>
      <c r="L3" s="56">
        <v>42217</v>
      </c>
      <c r="M3" s="55" t="str">
        <f t="shared" ref="M3:M4" si="1">IF(L3="","",IFERROR(YEAR(L3)&amp;"."&amp;TEXT(MONTH(L3),"0#"),"Проставить дату"))</f>
        <v>2015.08</v>
      </c>
      <c r="N3" s="55">
        <f t="shared" ref="N3:N4" si="2">YEAR(L3)</f>
        <v>2015</v>
      </c>
      <c r="O3" s="55" t="str">
        <f t="shared" ref="O3:O4" si="3">YEAR(L3)&amp;"."&amp;IF(OR(RIGHT(M3,2)="01",RIGHT(M3,2)="02",RIGHT(M3,2)="03"),"I",IF(OR(RIGHT(M3,2)="04",RIGHT(M3,2)="05",RIGHT(M3,2)="06"),"II",IF(OR(RIGHT(M3,2)="07",RIGHT(M3,2)="08",RIGHT(M3,2)="09"),"III",IF(OR(RIGHT(M3,2)="10",RIGHT(M3,2)="11",RIGHT(M3,2)="12"),"IV",0))))</f>
        <v>2015.III</v>
      </c>
      <c r="P3" s="57" t="s">
        <v>15</v>
      </c>
      <c r="Q3" s="58">
        <v>811294.17796610179</v>
      </c>
      <c r="R3" s="59">
        <f t="shared" ref="R3:R4" si="4">IF(C3="Доход",Q3,IF(C3="Расход",0,IF(Q3&gt;=0,Q3,0)))/$Q$1</f>
        <v>0</v>
      </c>
      <c r="S3" s="59">
        <f t="shared" ref="S3:S4" si="5">IF(C3="Расход",-Q3,IF(C3="Доход",0,IF(Q3&lt;0,Q3,0)))/$Q$1</f>
        <v>-0.81129417796610181</v>
      </c>
      <c r="T3" s="59">
        <f>($P3=T$2)*$V3</f>
        <v>0</v>
      </c>
      <c r="U3" s="59">
        <f>($P3=U$2)*$V3</f>
        <v>-0.81129417796610181</v>
      </c>
      <c r="V3" s="59">
        <f t="shared" ref="V3:V4" si="6">SUM(R3:S3)</f>
        <v>-0.81129417796610181</v>
      </c>
      <c r="W3" s="59">
        <f t="shared" ref="W3:W4" si="7">R3*1.18</f>
        <v>0</v>
      </c>
      <c r="X3" s="59" t="e">
        <f>IF(S3=0,0,S3*VLOOKUP(G3,[1]НДС!$A$2:$B$36,2,0))</f>
        <v>#N/A</v>
      </c>
      <c r="Y3" s="59" t="e">
        <f t="shared" ref="Y3:Y4" si="8">SUM(W3:X3)</f>
        <v>#N/A</v>
      </c>
      <c r="Z3" s="33" t="str">
        <f t="shared" ref="Z3:Z4" si="9">IF(E3="Административные расходы","Расходы административные",IF(OR(E3="Численность в период",E3="Количество техники"),"Количество",IF(E3="Прочие","Прочие","Себестоимость")))</f>
        <v>Себестоимость</v>
      </c>
      <c r="AA3" s="60" t="str">
        <f t="shared" ref="AA3:AA4" si="10">IF(C3="Доход",W3,"")</f>
        <v/>
      </c>
    </row>
    <row r="4" spans="1:38" outlineLevel="1">
      <c r="A4" s="29" t="s">
        <v>151</v>
      </c>
      <c r="B4" s="30" t="s">
        <v>153</v>
      </c>
      <c r="C4" s="63" t="s">
        <v>20</v>
      </c>
      <c r="D4" s="29" t="s">
        <v>60</v>
      </c>
      <c r="E4" s="29" t="s">
        <v>26</v>
      </c>
      <c r="F4" s="29" t="s">
        <v>26</v>
      </c>
      <c r="G4" s="29" t="s">
        <v>26</v>
      </c>
      <c r="H4" s="31" t="s">
        <v>61</v>
      </c>
      <c r="I4" s="53"/>
      <c r="J4" s="54" t="str">
        <f>VLOOKUP(H4,[1]БДР!$E$9:$F$82,2,0)</f>
        <v xml:space="preserve">  Внутренний субподряд (внутри группы ТКС)</v>
      </c>
      <c r="K4" s="55"/>
      <c r="L4" s="61">
        <v>42278</v>
      </c>
      <c r="M4" s="55" t="str">
        <f t="shared" si="1"/>
        <v>2015.10</v>
      </c>
      <c r="N4" s="55">
        <f t="shared" si="2"/>
        <v>2015</v>
      </c>
      <c r="O4" s="55" t="str">
        <f t="shared" si="3"/>
        <v>2015.IV</v>
      </c>
      <c r="P4" s="62" t="s">
        <v>15</v>
      </c>
      <c r="Q4" s="58">
        <v>953167.94915254239</v>
      </c>
      <c r="R4" s="59">
        <f t="shared" si="4"/>
        <v>0</v>
      </c>
      <c r="S4" s="59">
        <f t="shared" si="5"/>
        <v>-0.95316794915254244</v>
      </c>
      <c r="T4" s="59">
        <f t="shared" ref="T4:T67" si="11">($P4=T$2)*V4</f>
        <v>0</v>
      </c>
      <c r="U4" s="59">
        <f t="shared" ref="U4:U67" si="12">($P4=U$2)*$V4</f>
        <v>-0.95316794915254244</v>
      </c>
      <c r="V4" s="59">
        <f t="shared" si="6"/>
        <v>-0.95316794915254244</v>
      </c>
      <c r="W4" s="59">
        <f t="shared" si="7"/>
        <v>0</v>
      </c>
      <c r="X4" s="59" t="e">
        <f>IF(S4=0,0,S4*VLOOKUP(G4,[1]НДС!$A$2:$B$36,2,0))</f>
        <v>#N/A</v>
      </c>
      <c r="Y4" s="59" t="e">
        <f t="shared" si="8"/>
        <v>#N/A</v>
      </c>
      <c r="Z4" s="33" t="str">
        <f t="shared" si="9"/>
        <v>Себестоимость</v>
      </c>
      <c r="AA4" s="60" t="str">
        <f t="shared" si="10"/>
        <v/>
      </c>
    </row>
    <row r="5" spans="1:38" ht="15.75" customHeight="1">
      <c r="A5" s="29" t="s">
        <v>152</v>
      </c>
      <c r="B5" s="30" t="s">
        <v>154</v>
      </c>
      <c r="C5" s="29" t="s">
        <v>20</v>
      </c>
      <c r="D5" s="29" t="s">
        <v>60</v>
      </c>
      <c r="E5" s="29" t="s">
        <v>23</v>
      </c>
      <c r="F5" s="29" t="s">
        <v>67</v>
      </c>
      <c r="G5" s="29" t="s">
        <v>70</v>
      </c>
      <c r="H5" s="31" t="s">
        <v>71</v>
      </c>
      <c r="I5" s="29"/>
      <c r="J5" s="54" t="str">
        <f>VLOOKUP(H5,[1]БДР!$E$9:$F$115,2,0)</f>
        <v>Командировочные (Проезд к месту командирования и обратно, визы, суточные, проживание)</v>
      </c>
      <c r="K5" s="55"/>
      <c r="L5" s="34">
        <v>42278</v>
      </c>
      <c r="M5" s="55" t="str">
        <f t="shared" ref="M5" si="13">IF(L5="","",IFERROR(YEAR(L5)&amp;"."&amp;TEXT(MONTH(L5),"0#"),"Проставить дату"))</f>
        <v>2015.10</v>
      </c>
      <c r="N5" s="55">
        <f t="shared" ref="N5" si="14">YEAR(L5)</f>
        <v>2015</v>
      </c>
      <c r="O5" s="55" t="str">
        <f t="shared" ref="O5" si="15">YEAR(L5)&amp;"."&amp;IF(OR(RIGHT(M5,2)="01",RIGHT(M5,2)="02",RIGHT(M5,2)="03"),"I",IF(OR(RIGHT(M5,2)="04",RIGHT(M5,2)="05",RIGHT(M5,2)="06"),"II",IF(OR(RIGHT(M5,2)="07",RIGHT(M5,2)="08",RIGHT(M5,2)="09"),"III",IF(OR(RIGHT(M5,2)="10",RIGHT(M5,2)="11",RIGHT(M5,2)="12"),"IV",0))))</f>
        <v>2015.IV</v>
      </c>
      <c r="P5" s="33" t="s">
        <v>14</v>
      </c>
      <c r="Q5" s="58">
        <v>52000</v>
      </c>
      <c r="R5" s="59">
        <f t="shared" ref="R5" si="16">IF(C5="Количество",Q5,IF(C5="Доход",Q5/$Q$1,IF(C5="Расход",0,IF(Q5&gt;=0,Q5/$Q$1,0))))</f>
        <v>0</v>
      </c>
      <c r="S5" s="59">
        <f t="shared" ref="S5" si="17">IF(C5="Расход",-Q5,IF(C5="Доход",0,IF(Q5&lt;0,Q5,0)))/$Q$1</f>
        <v>-5.1999999999999998E-2</v>
      </c>
      <c r="T5" s="59">
        <f t="shared" si="11"/>
        <v>-5.1999999999999998E-2</v>
      </c>
      <c r="U5" s="59">
        <f t="shared" si="12"/>
        <v>0</v>
      </c>
      <c r="V5" s="59">
        <f t="shared" ref="V5" si="18">SUM(R5:S5)</f>
        <v>-5.1999999999999998E-2</v>
      </c>
      <c r="W5" s="59">
        <f t="shared" ref="W5" si="19">R5*1.18</f>
        <v>0</v>
      </c>
      <c r="X5" s="59">
        <f>IF(S5=0,0,S5*VLOOKUP(G5,[1]НДС!$A$2:$B$36,2,0))</f>
        <v>-5.1999999999999998E-2</v>
      </c>
      <c r="Y5" s="59">
        <f t="shared" ref="Y5" si="20">SUM(W5:X5)</f>
        <v>-5.1999999999999998E-2</v>
      </c>
      <c r="Z5" s="33" t="str">
        <f t="shared" ref="Z5" si="21">IF(E5="Административные расходы","Расходы административные",IF(OR(E5="Численность в период",E5="Количество техники"),"Количество",IF(E5="Прочие","Прочие","Себестоимость")))</f>
        <v>Себестоимость</v>
      </c>
      <c r="AA5" s="60"/>
    </row>
    <row r="6" spans="1:38" ht="15" customHeight="1">
      <c r="A6" s="29" t="s">
        <v>152</v>
      </c>
      <c r="B6" s="30" t="s">
        <v>154</v>
      </c>
      <c r="C6" s="29" t="s">
        <v>20</v>
      </c>
      <c r="D6" s="29" t="s">
        <v>60</v>
      </c>
      <c r="E6" s="29" t="s">
        <v>23</v>
      </c>
      <c r="F6" s="29" t="s">
        <v>88</v>
      </c>
      <c r="G6" s="29" t="s">
        <v>89</v>
      </c>
      <c r="H6" s="31" t="s">
        <v>90</v>
      </c>
      <c r="I6" s="29"/>
      <c r="J6" s="54" t="str">
        <f>VLOOKUP(H6,[1]БДР!$E$9:$F$115,2,0)</f>
        <v>Аренда земли и помещений</v>
      </c>
      <c r="K6" s="55"/>
      <c r="L6" s="34">
        <v>42278</v>
      </c>
      <c r="M6" s="55" t="str">
        <f t="shared" ref="M6" si="22">IF(L6="","",IFERROR(YEAR(L6)&amp;"."&amp;TEXT(MONTH(L6),"0#"),"Проставить дату"))</f>
        <v>2015.10</v>
      </c>
      <c r="N6" s="55">
        <f t="shared" ref="N6" si="23">YEAR(L6)</f>
        <v>2015</v>
      </c>
      <c r="O6" s="55" t="str">
        <f t="shared" ref="O6" si="24">YEAR(L6)&amp;"."&amp;IF(OR(RIGHT(M6,2)="01",RIGHT(M6,2)="02",RIGHT(M6,2)="03"),"I",IF(OR(RIGHT(M6,2)="04",RIGHT(M6,2)="05",RIGHT(M6,2)="06"),"II",IF(OR(RIGHT(M6,2)="07",RIGHT(M6,2)="08",RIGHT(M6,2)="09"),"III",IF(OR(RIGHT(M6,2)="10",RIGHT(M6,2)="11",RIGHT(M6,2)="12"),"IV",0))))</f>
        <v>2015.IV</v>
      </c>
      <c r="P6" s="33" t="s">
        <v>14</v>
      </c>
      <c r="Q6" s="58">
        <v>20000</v>
      </c>
      <c r="R6" s="59">
        <f t="shared" ref="R6" si="25">IF(C6="Количество",Q6,IF(C6="Доход",Q6/$Q$1,IF(C6="Расход",0,IF(Q6&gt;=0,Q6/$Q$1,0))))</f>
        <v>0</v>
      </c>
      <c r="S6" s="59">
        <f t="shared" ref="S6" si="26">IF(C6="Расход",-Q6,IF(C6="Доход",0,IF(Q6&lt;0,Q6,0)))/$Q$1</f>
        <v>-0.02</v>
      </c>
      <c r="T6" s="59">
        <f t="shared" si="11"/>
        <v>-0.02</v>
      </c>
      <c r="U6" s="59">
        <f t="shared" si="12"/>
        <v>0</v>
      </c>
      <c r="V6" s="59">
        <f t="shared" ref="V6" si="27">SUM(R6:S6)</f>
        <v>-0.02</v>
      </c>
      <c r="W6" s="59">
        <f t="shared" ref="W6" si="28">R6*1.18</f>
        <v>0</v>
      </c>
      <c r="X6" s="59" t="e">
        <f>IF(S6=0,0,S6*VLOOKUP(G6,[1]НДС!$A$2:$B$36,2,0))</f>
        <v>#N/A</v>
      </c>
      <c r="Y6" s="59" t="e">
        <f t="shared" ref="Y6" si="29">SUM(W6:X6)</f>
        <v>#N/A</v>
      </c>
      <c r="Z6" s="33" t="str">
        <f t="shared" ref="Z6" si="30">IF(E6="Административные расходы","Расходы административные",IF(OR(E6="Численность в период",E6="Количество техники"),"Количество",IF(E6="Прочие","Прочие","Себестоимость")))</f>
        <v>Себестоимость</v>
      </c>
      <c r="AA6" s="60" t="str">
        <f t="shared" ref="AA6" si="31">IF(C6="Доход",W6,"")</f>
        <v/>
      </c>
    </row>
    <row r="7" spans="1:38">
      <c r="A7" s="29" t="s">
        <v>151</v>
      </c>
      <c r="B7" s="30" t="s">
        <v>153</v>
      </c>
      <c r="C7" s="29" t="s">
        <v>108</v>
      </c>
      <c r="D7" s="29" t="s">
        <v>109</v>
      </c>
      <c r="E7" s="29" t="s">
        <v>40</v>
      </c>
      <c r="F7" s="29" t="s">
        <v>110</v>
      </c>
      <c r="G7" s="29" t="s">
        <v>111</v>
      </c>
      <c r="H7" s="31" t="s">
        <v>146</v>
      </c>
      <c r="J7" s="54" t="str">
        <f>VLOOKUP(H7,[1]БДР!$E$9:$F$115,2,0)</f>
        <v>Маржинальная прибыль</v>
      </c>
      <c r="L7" s="34">
        <v>42217</v>
      </c>
      <c r="M7" s="65" t="str">
        <f t="shared" ref="M7:M47" si="32">IF(L7="","",IFERROR(YEAR(L7)&amp;"."&amp;TEXT(MONTH(L7),"0#"),"Проставить дату"))</f>
        <v>2015.08</v>
      </c>
      <c r="N7" s="65">
        <f t="shared" ref="N7:N47" si="33">YEAR(L7)</f>
        <v>2015</v>
      </c>
      <c r="O7" s="65" t="str">
        <f t="shared" ref="O7:O47" si="34">YEAR(L7)&amp;"."&amp;IF(OR(RIGHT(M7,2)="01",RIGHT(M7,2)="02",RIGHT(M7,2)="03"),"I",IF(OR(RIGHT(M7,2)="04",RIGHT(M7,2)="05",RIGHT(M7,2)="06"),"II",IF(OR(RIGHT(M7,2)="07",RIGHT(M7,2)="08",RIGHT(M7,2)="09"),"III",IF(OR(RIGHT(M7,2)="10",RIGHT(M7,2)="11",RIGHT(M7,2)="12"),"IV",0))))</f>
        <v>2015.III</v>
      </c>
      <c r="P7" s="65" t="s">
        <v>14</v>
      </c>
      <c r="Q7" s="58">
        <v>5</v>
      </c>
      <c r="R7" s="59">
        <f t="shared" ref="R7:R45" si="35">IF(C7="Количество",Q7,IF(C7="Доход",Q7/$Q$1,IF(C7="Расход",0,IF(Q7&gt;=0,Q7/$Q$1,0))))</f>
        <v>5</v>
      </c>
      <c r="S7" s="59">
        <f t="shared" ref="S7:S45" si="36">IF(C7="Расход",-Q7,IF(C7="Доход",0,IF(Q7&lt;0,Q7,0)))/$Q$1</f>
        <v>0</v>
      </c>
      <c r="T7" s="59">
        <f t="shared" si="11"/>
        <v>5</v>
      </c>
      <c r="U7" s="59">
        <f t="shared" si="12"/>
        <v>0</v>
      </c>
      <c r="V7" s="59">
        <f t="shared" ref="V7:V13" si="37">SUM(R7:S7)</f>
        <v>5</v>
      </c>
      <c r="W7" s="66">
        <f t="shared" ref="W7:W46" si="38">R7*1.18</f>
        <v>5.8999999999999995</v>
      </c>
      <c r="X7" s="66">
        <f>IF(S7=0,0,S7*VLOOKUP(G7,[1]НДС!$A$2:$B$36,2,0))</f>
        <v>0</v>
      </c>
      <c r="Y7" s="66">
        <f t="shared" ref="Y7:Y46" si="39">SUM(W7:X7)</f>
        <v>5.8999999999999995</v>
      </c>
      <c r="Z7" s="33" t="str">
        <f t="shared" ref="Z7:Z46" si="40">IF(E7="Административные расходы","Расходы административные",IF(OR(E7="Численность в период",E7="Количество техники"),"Количество",IF(E7="Прочие","Прочие","Себестоимость")))</f>
        <v>Количество</v>
      </c>
    </row>
    <row r="8" spans="1:38">
      <c r="A8" s="29" t="s">
        <v>151</v>
      </c>
      <c r="B8" s="30" t="s">
        <v>153</v>
      </c>
      <c r="C8" s="29" t="s">
        <v>108</v>
      </c>
      <c r="D8" s="29" t="s">
        <v>109</v>
      </c>
      <c r="E8" s="29" t="s">
        <v>40</v>
      </c>
      <c r="F8" s="29" t="s">
        <v>110</v>
      </c>
      <c r="G8" s="29" t="s">
        <v>141</v>
      </c>
      <c r="H8" s="31" t="s">
        <v>147</v>
      </c>
      <c r="J8" s="54" t="str">
        <f>VLOOKUP(H8,[1]БДР!$E$9:$F$115,2,0)</f>
        <v>Постоянно-переменные затраты (общепроизводственные)</v>
      </c>
      <c r="L8" s="34">
        <v>42217</v>
      </c>
      <c r="M8" s="65" t="str">
        <f t="shared" si="32"/>
        <v>2015.08</v>
      </c>
      <c r="N8" s="65">
        <f t="shared" si="33"/>
        <v>2015</v>
      </c>
      <c r="O8" s="65" t="str">
        <f t="shared" si="34"/>
        <v>2015.III</v>
      </c>
      <c r="P8" s="65" t="s">
        <v>14</v>
      </c>
      <c r="Q8" s="58">
        <v>7</v>
      </c>
      <c r="R8" s="59">
        <f t="shared" si="35"/>
        <v>7</v>
      </c>
      <c r="S8" s="59">
        <f t="shared" si="36"/>
        <v>0</v>
      </c>
      <c r="T8" s="59">
        <f t="shared" si="11"/>
        <v>7</v>
      </c>
      <c r="U8" s="59">
        <f t="shared" si="12"/>
        <v>0</v>
      </c>
      <c r="V8" s="59">
        <f t="shared" si="37"/>
        <v>7</v>
      </c>
      <c r="W8" s="66">
        <f t="shared" si="38"/>
        <v>8.26</v>
      </c>
      <c r="X8" s="66">
        <f>IF(S8=0,0,S8*VLOOKUP(G8,[1]НДС!$A$2:$B$36,2,0))</f>
        <v>0</v>
      </c>
      <c r="Y8" s="66">
        <f t="shared" si="39"/>
        <v>8.26</v>
      </c>
      <c r="Z8" s="33" t="str">
        <f t="shared" si="40"/>
        <v>Количество</v>
      </c>
    </row>
    <row r="9" spans="1:38">
      <c r="A9" s="29" t="s">
        <v>151</v>
      </c>
      <c r="B9" s="30" t="s">
        <v>153</v>
      </c>
      <c r="C9" s="29" t="s">
        <v>108</v>
      </c>
      <c r="D9" s="29" t="s">
        <v>109</v>
      </c>
      <c r="E9" s="29" t="s">
        <v>40</v>
      </c>
      <c r="F9" s="29" t="s">
        <v>110</v>
      </c>
      <c r="G9" s="29" t="s">
        <v>142</v>
      </c>
      <c r="H9" s="31" t="s">
        <v>148</v>
      </c>
      <c r="J9" s="54" t="str">
        <f>VLOOKUP(H9,[1]БДР!$E$9:$F$115,2,0)</f>
        <v>Линейный ИТР</v>
      </c>
      <c r="L9" s="34">
        <v>42217</v>
      </c>
      <c r="M9" s="65" t="str">
        <f t="shared" si="32"/>
        <v>2015.08</v>
      </c>
      <c r="N9" s="65">
        <f t="shared" si="33"/>
        <v>2015</v>
      </c>
      <c r="O9" s="65" t="str">
        <f t="shared" si="34"/>
        <v>2015.III</v>
      </c>
      <c r="P9" s="65" t="s">
        <v>14</v>
      </c>
      <c r="Q9" s="58">
        <v>13</v>
      </c>
      <c r="R9" s="59">
        <f t="shared" si="35"/>
        <v>13</v>
      </c>
      <c r="S9" s="59">
        <f t="shared" si="36"/>
        <v>0</v>
      </c>
      <c r="T9" s="59">
        <f t="shared" si="11"/>
        <v>13</v>
      </c>
      <c r="U9" s="59">
        <f t="shared" si="12"/>
        <v>0</v>
      </c>
      <c r="V9" s="59">
        <f t="shared" si="37"/>
        <v>13</v>
      </c>
      <c r="W9" s="66">
        <f t="shared" si="38"/>
        <v>15.34</v>
      </c>
      <c r="X9" s="66">
        <f>IF(S9=0,0,S9*VLOOKUP(G9,[1]НДС!$A$2:$B$36,2,0))</f>
        <v>0</v>
      </c>
      <c r="Y9" s="66">
        <f t="shared" si="39"/>
        <v>15.34</v>
      </c>
      <c r="Z9" s="33" t="str">
        <f t="shared" si="40"/>
        <v>Количество</v>
      </c>
    </row>
    <row r="10" spans="1:38">
      <c r="A10" s="29" t="s">
        <v>151</v>
      </c>
      <c r="B10" s="30" t="s">
        <v>153</v>
      </c>
      <c r="C10" s="29" t="s">
        <v>108</v>
      </c>
      <c r="D10" s="29" t="s">
        <v>109</v>
      </c>
      <c r="E10" s="29" t="s">
        <v>40</v>
      </c>
      <c r="F10" s="29" t="s">
        <v>110</v>
      </c>
      <c r="G10" s="29" t="s">
        <v>121</v>
      </c>
      <c r="H10" s="31" t="s">
        <v>149</v>
      </c>
      <c r="J10" s="54" t="str">
        <f>VLOOKUP(H10,[1]БДР!$E$9:$F$115,2,0)</f>
        <v>РОП (рабочие основного производства)</v>
      </c>
      <c r="L10" s="34">
        <v>42217</v>
      </c>
      <c r="M10" s="65" t="str">
        <f t="shared" si="32"/>
        <v>2015.08</v>
      </c>
      <c r="N10" s="65">
        <f t="shared" si="33"/>
        <v>2015</v>
      </c>
      <c r="O10" s="65" t="str">
        <f t="shared" si="34"/>
        <v>2015.III</v>
      </c>
      <c r="P10" s="65" t="s">
        <v>14</v>
      </c>
      <c r="Q10" s="58">
        <v>10</v>
      </c>
      <c r="R10" s="59">
        <f t="shared" si="35"/>
        <v>10</v>
      </c>
      <c r="S10" s="59">
        <f t="shared" si="36"/>
        <v>0</v>
      </c>
      <c r="T10" s="59">
        <f t="shared" si="11"/>
        <v>10</v>
      </c>
      <c r="U10" s="59">
        <f t="shared" si="12"/>
        <v>0</v>
      </c>
      <c r="V10" s="59">
        <f t="shared" si="37"/>
        <v>10</v>
      </c>
      <c r="W10" s="66">
        <f t="shared" si="38"/>
        <v>11.799999999999999</v>
      </c>
      <c r="X10" s="66">
        <f>IF(S10=0,0,S10*VLOOKUP(G10,[1]НДС!$A$2:$B$36,2,0))</f>
        <v>0</v>
      </c>
      <c r="Y10" s="66">
        <f t="shared" si="39"/>
        <v>11.799999999999999</v>
      </c>
      <c r="Z10" s="33" t="str">
        <f t="shared" si="40"/>
        <v>Количество</v>
      </c>
    </row>
    <row r="11" spans="1:38">
      <c r="A11" s="29" t="s">
        <v>151</v>
      </c>
      <c r="B11" s="30" t="s">
        <v>153</v>
      </c>
      <c r="C11" s="29" t="s">
        <v>108</v>
      </c>
      <c r="D11" s="29" t="s">
        <v>109</v>
      </c>
      <c r="E11" s="29" t="s">
        <v>40</v>
      </c>
      <c r="F11" s="29" t="s">
        <v>110</v>
      </c>
      <c r="G11" s="29" t="s">
        <v>122</v>
      </c>
      <c r="H11" s="31" t="s">
        <v>150</v>
      </c>
      <c r="J11" s="54" t="str">
        <f>VLOOKUP(H11,[1]БДР!$E$9:$F$115,2,0)</f>
        <v>РВП (рабочие вспомогательного и обслуживающего производства)</v>
      </c>
      <c r="L11" s="34">
        <v>42217</v>
      </c>
      <c r="M11" s="65" t="str">
        <f t="shared" si="32"/>
        <v>2015.08</v>
      </c>
      <c r="N11" s="65">
        <f t="shared" si="33"/>
        <v>2015</v>
      </c>
      <c r="O11" s="65" t="str">
        <f t="shared" si="34"/>
        <v>2015.III</v>
      </c>
      <c r="P11" s="65" t="s">
        <v>14</v>
      </c>
      <c r="Q11" s="58">
        <v>54</v>
      </c>
      <c r="R11" s="59">
        <f t="shared" si="35"/>
        <v>54</v>
      </c>
      <c r="S11" s="59">
        <f t="shared" si="36"/>
        <v>0</v>
      </c>
      <c r="T11" s="59">
        <f t="shared" si="11"/>
        <v>54</v>
      </c>
      <c r="U11" s="59">
        <f t="shared" si="12"/>
        <v>0</v>
      </c>
      <c r="V11" s="59">
        <f t="shared" si="37"/>
        <v>54</v>
      </c>
      <c r="W11" s="66">
        <f t="shared" si="38"/>
        <v>63.72</v>
      </c>
      <c r="X11" s="66">
        <f>IF(S11=0,0,S11*VLOOKUP(G11,[1]НДС!$A$2:$B$36,2,0))</f>
        <v>0</v>
      </c>
      <c r="Y11" s="66">
        <f t="shared" si="39"/>
        <v>63.72</v>
      </c>
      <c r="Z11" s="33" t="str">
        <f t="shared" si="40"/>
        <v>Количество</v>
      </c>
    </row>
    <row r="12" spans="1:38">
      <c r="A12" s="29" t="s">
        <v>151</v>
      </c>
      <c r="B12" s="30" t="s">
        <v>153</v>
      </c>
      <c r="C12" s="29" t="s">
        <v>108</v>
      </c>
      <c r="D12" s="29" t="s">
        <v>109</v>
      </c>
      <c r="E12" s="29" t="s">
        <v>40</v>
      </c>
      <c r="F12" s="29" t="s">
        <v>110</v>
      </c>
      <c r="G12" s="29" t="s">
        <v>122</v>
      </c>
      <c r="H12" s="31" t="s">
        <v>150</v>
      </c>
      <c r="J12" s="54" t="str">
        <f>VLOOKUP(H12,[1]БДР!$E$9:$F$115,2,0)</f>
        <v>РВП (рабочие вспомогательного и обслуживающего производства)</v>
      </c>
      <c r="L12" s="34">
        <v>42217</v>
      </c>
      <c r="M12" s="65" t="str">
        <f t="shared" si="32"/>
        <v>2015.08</v>
      </c>
      <c r="N12" s="65">
        <f t="shared" si="33"/>
        <v>2015</v>
      </c>
      <c r="O12" s="65" t="str">
        <f t="shared" si="34"/>
        <v>2015.III</v>
      </c>
      <c r="P12" s="65" t="s">
        <v>14</v>
      </c>
      <c r="Q12" s="58">
        <v>20</v>
      </c>
      <c r="R12" s="59">
        <f t="shared" si="35"/>
        <v>20</v>
      </c>
      <c r="S12" s="59">
        <f t="shared" si="36"/>
        <v>0</v>
      </c>
      <c r="T12" s="59">
        <f t="shared" si="11"/>
        <v>20</v>
      </c>
      <c r="U12" s="59">
        <f t="shared" si="12"/>
        <v>0</v>
      </c>
      <c r="V12" s="59">
        <f t="shared" si="37"/>
        <v>20</v>
      </c>
      <c r="W12" s="66">
        <f t="shared" si="38"/>
        <v>23.599999999999998</v>
      </c>
      <c r="X12" s="66">
        <f>IF(S12=0,0,S12*VLOOKUP(G12,[1]НДС!$A$2:$B$36,2,0))</f>
        <v>0</v>
      </c>
      <c r="Y12" s="66">
        <f t="shared" si="39"/>
        <v>23.599999999999998</v>
      </c>
      <c r="Z12" s="33" t="str">
        <f t="shared" si="40"/>
        <v>Количество</v>
      </c>
    </row>
    <row r="13" spans="1:38">
      <c r="A13" s="29" t="s">
        <v>151</v>
      </c>
      <c r="B13" s="30" t="s">
        <v>153</v>
      </c>
      <c r="C13" s="29" t="s">
        <v>108</v>
      </c>
      <c r="D13" s="29" t="s">
        <v>112</v>
      </c>
      <c r="E13" s="29" t="s">
        <v>41</v>
      </c>
      <c r="F13" s="29" t="s">
        <v>110</v>
      </c>
      <c r="G13" s="29" t="s">
        <v>113</v>
      </c>
      <c r="H13" s="31" t="s">
        <v>114</v>
      </c>
      <c r="J13" s="54" t="str">
        <f>VLOOKUP(H13,[1]БДР!$E$9:$F$115,2,0)</f>
        <v>Оборудование</v>
      </c>
      <c r="L13" s="34">
        <v>42217</v>
      </c>
      <c r="M13" s="65" t="str">
        <f t="shared" si="32"/>
        <v>2015.08</v>
      </c>
      <c r="N13" s="65">
        <f t="shared" si="33"/>
        <v>2015</v>
      </c>
      <c r="O13" s="65" t="str">
        <f t="shared" si="34"/>
        <v>2015.III</v>
      </c>
      <c r="P13" s="65" t="s">
        <v>14</v>
      </c>
      <c r="Q13" s="58">
        <v>11</v>
      </c>
      <c r="R13" s="59">
        <f t="shared" si="35"/>
        <v>11</v>
      </c>
      <c r="S13" s="59">
        <f t="shared" si="36"/>
        <v>0</v>
      </c>
      <c r="T13" s="59">
        <f t="shared" si="11"/>
        <v>11</v>
      </c>
      <c r="U13" s="59">
        <f t="shared" si="12"/>
        <v>0</v>
      </c>
      <c r="V13" s="66">
        <f t="shared" si="37"/>
        <v>11</v>
      </c>
      <c r="W13" s="66">
        <f t="shared" si="38"/>
        <v>12.979999999999999</v>
      </c>
      <c r="X13" s="66">
        <f>IF(S13=0,0,S13*VLOOKUP(G13,[1]НДС!$A$2:$B$36,2,0))</f>
        <v>0</v>
      </c>
      <c r="Y13" s="66">
        <f t="shared" si="39"/>
        <v>12.979999999999999</v>
      </c>
      <c r="Z13" s="33" t="str">
        <f t="shared" si="40"/>
        <v>Количество</v>
      </c>
    </row>
    <row r="14" spans="1:38">
      <c r="A14" s="29" t="s">
        <v>151</v>
      </c>
      <c r="B14" s="30" t="s">
        <v>153</v>
      </c>
      <c r="C14" s="29" t="s">
        <v>108</v>
      </c>
      <c r="D14" s="29" t="s">
        <v>112</v>
      </c>
      <c r="E14" s="29" t="s">
        <v>41</v>
      </c>
      <c r="F14" s="29" t="s">
        <v>110</v>
      </c>
      <c r="G14" s="29" t="s">
        <v>143</v>
      </c>
      <c r="H14" s="31" t="s">
        <v>115</v>
      </c>
      <c r="J14" s="54" t="str">
        <f>VLOOKUP(H14,[1]БДР!$E$9:$F$115,2,0)</f>
        <v>ДСТ</v>
      </c>
      <c r="L14" s="34">
        <v>42217</v>
      </c>
      <c r="M14" s="65" t="str">
        <f t="shared" si="32"/>
        <v>2015.08</v>
      </c>
      <c r="N14" s="65">
        <f t="shared" si="33"/>
        <v>2015</v>
      </c>
      <c r="O14" s="65" t="str">
        <f t="shared" si="34"/>
        <v>2015.III</v>
      </c>
      <c r="P14" s="65" t="s">
        <v>14</v>
      </c>
      <c r="Q14" s="58">
        <v>9</v>
      </c>
      <c r="R14" s="59">
        <f t="shared" si="35"/>
        <v>9</v>
      </c>
      <c r="S14" s="59">
        <f t="shared" si="36"/>
        <v>0</v>
      </c>
      <c r="T14" s="59">
        <f t="shared" si="11"/>
        <v>9</v>
      </c>
      <c r="U14" s="59">
        <f t="shared" si="12"/>
        <v>0</v>
      </c>
      <c r="V14" s="66">
        <f t="shared" ref="V14:V77" si="41">SUM(R14:S14)</f>
        <v>9</v>
      </c>
      <c r="W14" s="66">
        <f t="shared" si="38"/>
        <v>10.62</v>
      </c>
      <c r="X14" s="66">
        <f>IF(S14=0,0,S14*VLOOKUP(G14,[1]НДС!$A$2:$B$36,2,0))</f>
        <v>0</v>
      </c>
      <c r="Y14" s="66">
        <f t="shared" si="39"/>
        <v>10.62</v>
      </c>
      <c r="Z14" s="33" t="str">
        <f t="shared" si="40"/>
        <v>Количество</v>
      </c>
    </row>
    <row r="15" spans="1:38">
      <c r="A15" s="29" t="s">
        <v>151</v>
      </c>
      <c r="B15" s="30" t="s">
        <v>153</v>
      </c>
      <c r="C15" s="29" t="s">
        <v>108</v>
      </c>
      <c r="D15" s="29" t="s">
        <v>112</v>
      </c>
      <c r="E15" s="29" t="s">
        <v>41</v>
      </c>
      <c r="F15" s="29" t="s">
        <v>110</v>
      </c>
      <c r="G15" s="29" t="s">
        <v>144</v>
      </c>
      <c r="H15" s="31" t="s">
        <v>116</v>
      </c>
      <c r="J15" s="54" t="str">
        <f>VLOOKUP(H15,[1]БДР!$E$9:$F$115,2,0)</f>
        <v>Автотранспорт</v>
      </c>
      <c r="L15" s="34">
        <v>42217</v>
      </c>
      <c r="M15" s="65" t="str">
        <f t="shared" si="32"/>
        <v>2015.08</v>
      </c>
      <c r="N15" s="65">
        <f t="shared" si="33"/>
        <v>2015</v>
      </c>
      <c r="O15" s="65" t="str">
        <f t="shared" si="34"/>
        <v>2015.III</v>
      </c>
      <c r="P15" s="65" t="s">
        <v>14</v>
      </c>
      <c r="Q15" s="58">
        <v>45.416666666666671</v>
      </c>
      <c r="R15" s="59">
        <f t="shared" si="35"/>
        <v>45.416666666666671</v>
      </c>
      <c r="S15" s="59">
        <f t="shared" si="36"/>
        <v>0</v>
      </c>
      <c r="T15" s="59">
        <f t="shared" si="11"/>
        <v>45.416666666666671</v>
      </c>
      <c r="U15" s="59">
        <f t="shared" si="12"/>
        <v>0</v>
      </c>
      <c r="V15" s="66">
        <f t="shared" si="41"/>
        <v>45.416666666666671</v>
      </c>
      <c r="W15" s="66">
        <f t="shared" si="38"/>
        <v>53.591666666666669</v>
      </c>
      <c r="X15" s="66">
        <f>IF(S15=0,0,S15*VLOOKUP(G15,[1]НДС!$A$2:$B$36,2,0))</f>
        <v>0</v>
      </c>
      <c r="Y15" s="66">
        <f t="shared" si="39"/>
        <v>53.591666666666669</v>
      </c>
      <c r="Z15" s="33" t="str">
        <f t="shared" si="40"/>
        <v>Количество</v>
      </c>
    </row>
    <row r="16" spans="1:38">
      <c r="A16" s="29" t="s">
        <v>151</v>
      </c>
      <c r="B16" s="30" t="s">
        <v>153</v>
      </c>
      <c r="C16" s="29" t="s">
        <v>20</v>
      </c>
      <c r="D16" s="29" t="s">
        <v>60</v>
      </c>
      <c r="E16" s="29" t="s">
        <v>22</v>
      </c>
      <c r="F16" s="29" t="s">
        <v>22</v>
      </c>
      <c r="G16" s="29" t="s">
        <v>136</v>
      </c>
      <c r="H16" s="31" t="s">
        <v>77</v>
      </c>
      <c r="J16" s="54" t="str">
        <f>VLOOKUP(H16,[1]БДР!$E$9:$F$115,2,0)</f>
        <v>Основные материалы</v>
      </c>
      <c r="L16" s="34">
        <v>42217</v>
      </c>
      <c r="M16" s="65" t="str">
        <f t="shared" si="32"/>
        <v>2015.08</v>
      </c>
      <c r="N16" s="65">
        <f t="shared" si="33"/>
        <v>2015</v>
      </c>
      <c r="O16" s="65" t="str">
        <f t="shared" si="34"/>
        <v>2015.III</v>
      </c>
      <c r="P16" s="65" t="s">
        <v>14</v>
      </c>
      <c r="Q16" s="58">
        <v>1132166.8679555047</v>
      </c>
      <c r="R16" s="59">
        <f t="shared" si="35"/>
        <v>0</v>
      </c>
      <c r="S16" s="59">
        <f t="shared" si="36"/>
        <v>-1.1321668679555046</v>
      </c>
      <c r="T16" s="59">
        <f t="shared" si="11"/>
        <v>-1.1321668679555046</v>
      </c>
      <c r="U16" s="59">
        <f t="shared" si="12"/>
        <v>0</v>
      </c>
      <c r="V16" s="66">
        <f t="shared" si="41"/>
        <v>-1.1321668679555046</v>
      </c>
      <c r="W16" s="66">
        <f t="shared" si="38"/>
        <v>0</v>
      </c>
      <c r="X16" s="66" t="e">
        <f>IF(S16=0,0,S16*VLOOKUP(G16,[1]НДС!$A$2:$B$36,2,0))</f>
        <v>#N/A</v>
      </c>
      <c r="Y16" s="66" t="e">
        <f t="shared" si="39"/>
        <v>#N/A</v>
      </c>
      <c r="Z16" s="33" t="str">
        <f t="shared" si="40"/>
        <v>Себестоимость</v>
      </c>
    </row>
    <row r="17" spans="1:26">
      <c r="A17" s="29" t="s">
        <v>151</v>
      </c>
      <c r="B17" s="30" t="s">
        <v>153</v>
      </c>
      <c r="C17" s="29" t="s">
        <v>20</v>
      </c>
      <c r="D17" s="29" t="s">
        <v>60</v>
      </c>
      <c r="E17" s="29" t="s">
        <v>22</v>
      </c>
      <c r="F17" s="29" t="s">
        <v>22</v>
      </c>
      <c r="G17" s="29" t="s">
        <v>137</v>
      </c>
      <c r="H17" s="31" t="s">
        <v>123</v>
      </c>
      <c r="J17" s="54" t="str">
        <f>VLOOKUP(H17,[1]БДР!$E$9:$F$115,2,0)</f>
        <v>Вспомогательные  материалы</v>
      </c>
      <c r="L17" s="34">
        <v>42217</v>
      </c>
      <c r="M17" s="65" t="str">
        <f t="shared" si="32"/>
        <v>2015.08</v>
      </c>
      <c r="N17" s="65">
        <f t="shared" si="33"/>
        <v>2015</v>
      </c>
      <c r="O17" s="65" t="str">
        <f t="shared" si="34"/>
        <v>2015.III</v>
      </c>
      <c r="P17" s="65" t="s">
        <v>14</v>
      </c>
      <c r="Q17" s="58">
        <v>56608.343397775236</v>
      </c>
      <c r="R17" s="59">
        <f t="shared" si="35"/>
        <v>0</v>
      </c>
      <c r="S17" s="59">
        <f t="shared" si="36"/>
        <v>-5.6608343397775235E-2</v>
      </c>
      <c r="T17" s="59">
        <f t="shared" si="11"/>
        <v>-5.6608343397775235E-2</v>
      </c>
      <c r="U17" s="59">
        <f t="shared" si="12"/>
        <v>0</v>
      </c>
      <c r="V17" s="66">
        <f t="shared" si="41"/>
        <v>-5.6608343397775235E-2</v>
      </c>
      <c r="W17" s="66">
        <f t="shared" si="38"/>
        <v>0</v>
      </c>
      <c r="X17" s="66" t="e">
        <f>IF(S17=0,0,S17*VLOOKUP(G17,[1]НДС!$A$2:$B$36,2,0))</f>
        <v>#N/A</v>
      </c>
      <c r="Y17" s="66" t="e">
        <f t="shared" si="39"/>
        <v>#N/A</v>
      </c>
      <c r="Z17" s="33" t="str">
        <f t="shared" si="40"/>
        <v>Себестоимость</v>
      </c>
    </row>
    <row r="18" spans="1:26">
      <c r="A18" s="29" t="s">
        <v>151</v>
      </c>
      <c r="B18" s="30" t="s">
        <v>153</v>
      </c>
      <c r="C18" s="29" t="s">
        <v>20</v>
      </c>
      <c r="D18" s="29" t="s">
        <v>60</v>
      </c>
      <c r="E18" s="29" t="s">
        <v>23</v>
      </c>
      <c r="F18" s="29" t="s">
        <v>64</v>
      </c>
      <c r="G18" s="29" t="s">
        <v>64</v>
      </c>
      <c r="H18" s="31" t="s">
        <v>66</v>
      </c>
      <c r="J18" s="54" t="str">
        <f>VLOOKUP(H18,[1]БДР!$E$9:$F$115,2,0)</f>
        <v>ФОТ с НДФЛ, алименты, вых пособия, рабочих основного производства (РОП) с резервом на отпуска</v>
      </c>
      <c r="L18" s="34">
        <v>42217</v>
      </c>
      <c r="M18" s="65" t="str">
        <f t="shared" si="32"/>
        <v>2015.08</v>
      </c>
      <c r="N18" s="65">
        <f t="shared" si="33"/>
        <v>2015</v>
      </c>
      <c r="O18" s="65" t="str">
        <f t="shared" si="34"/>
        <v>2015.III</v>
      </c>
      <c r="P18" s="65" t="s">
        <v>14</v>
      </c>
      <c r="Q18" s="58">
        <v>3052930.9090909092</v>
      </c>
      <c r="R18" s="59">
        <f t="shared" si="35"/>
        <v>0</v>
      </c>
      <c r="S18" s="59">
        <f t="shared" si="36"/>
        <v>-3.0529309090909091</v>
      </c>
      <c r="T18" s="59">
        <f t="shared" si="11"/>
        <v>-3.0529309090909091</v>
      </c>
      <c r="U18" s="59">
        <f t="shared" si="12"/>
        <v>0</v>
      </c>
      <c r="V18" s="66">
        <f t="shared" si="41"/>
        <v>-3.0529309090909091</v>
      </c>
      <c r="W18" s="66">
        <f t="shared" si="38"/>
        <v>0</v>
      </c>
      <c r="X18" s="66" t="e">
        <f>IF(S18=0,0,S18*VLOOKUP(G18,[1]НДС!$A$2:$B$36,2,0))</f>
        <v>#N/A</v>
      </c>
      <c r="Y18" s="66" t="e">
        <f t="shared" si="39"/>
        <v>#N/A</v>
      </c>
      <c r="Z18" s="33" t="str">
        <f t="shared" si="40"/>
        <v>Себестоимость</v>
      </c>
    </row>
    <row r="19" spans="1:26">
      <c r="A19" s="29" t="s">
        <v>151</v>
      </c>
      <c r="B19" s="30" t="s">
        <v>153</v>
      </c>
      <c r="C19" s="29" t="s">
        <v>20</v>
      </c>
      <c r="D19" s="29" t="s">
        <v>139</v>
      </c>
      <c r="E19" s="29" t="s">
        <v>23</v>
      </c>
      <c r="F19" s="29" t="s">
        <v>117</v>
      </c>
      <c r="G19" s="29" t="s">
        <v>72</v>
      </c>
      <c r="H19" s="31" t="s">
        <v>73</v>
      </c>
      <c r="J19" s="54" t="str">
        <f>VLOOKUP(H19,[1]БДР!$E$9:$F$115,2,0)</f>
        <v>Прочие расходы по персоналу (обучение, аттестация и прочее)</v>
      </c>
      <c r="L19" s="34">
        <v>42217</v>
      </c>
      <c r="M19" s="65" t="str">
        <f t="shared" si="32"/>
        <v>2015.08</v>
      </c>
      <c r="N19" s="65">
        <f t="shared" si="33"/>
        <v>2015</v>
      </c>
      <c r="O19" s="65" t="str">
        <f t="shared" si="34"/>
        <v>2015.III</v>
      </c>
      <c r="P19" s="65" t="s">
        <v>14</v>
      </c>
      <c r="Q19" s="58">
        <v>907440</v>
      </c>
      <c r="R19" s="59">
        <f t="shared" si="35"/>
        <v>0</v>
      </c>
      <c r="S19" s="59">
        <f t="shared" si="36"/>
        <v>-0.90744000000000002</v>
      </c>
      <c r="T19" s="59">
        <f t="shared" si="11"/>
        <v>-0.90744000000000002</v>
      </c>
      <c r="U19" s="59">
        <f t="shared" si="12"/>
        <v>0</v>
      </c>
      <c r="V19" s="66">
        <f t="shared" si="41"/>
        <v>-0.90744000000000002</v>
      </c>
      <c r="W19" s="66">
        <f t="shared" si="38"/>
        <v>0</v>
      </c>
      <c r="X19" s="66" t="e">
        <f>IF(S19=0,0,S19*VLOOKUP(G19,[1]НДС!$A$2:$B$36,2,0))</f>
        <v>#N/A</v>
      </c>
      <c r="Y19" s="66" t="e">
        <f t="shared" si="39"/>
        <v>#N/A</v>
      </c>
      <c r="Z19" s="33" t="str">
        <f t="shared" si="40"/>
        <v>Себестоимость</v>
      </c>
    </row>
    <row r="20" spans="1:26">
      <c r="A20" s="29" t="s">
        <v>151</v>
      </c>
      <c r="B20" s="30" t="s">
        <v>153</v>
      </c>
      <c r="C20" s="29" t="s">
        <v>20</v>
      </c>
      <c r="D20" s="29" t="s">
        <v>60</v>
      </c>
      <c r="E20" s="29" t="s">
        <v>18</v>
      </c>
      <c r="F20" s="29" t="s">
        <v>80</v>
      </c>
      <c r="G20" s="29" t="s">
        <v>103</v>
      </c>
      <c r="H20" s="31" t="s">
        <v>96</v>
      </c>
      <c r="J20" s="54" t="str">
        <f>VLOOKUP(H20,[1]БДР!$E$9:$F$115,2,0)</f>
        <v>Амортизация техники АТ, ДСТ и оборудование производственного назначения</v>
      </c>
      <c r="L20" s="34">
        <v>42217</v>
      </c>
      <c r="M20" s="65" t="str">
        <f t="shared" si="32"/>
        <v>2015.08</v>
      </c>
      <c r="N20" s="65">
        <f t="shared" si="33"/>
        <v>2015</v>
      </c>
      <c r="O20" s="65" t="str">
        <f t="shared" si="34"/>
        <v>2015.III</v>
      </c>
      <c r="P20" s="65" t="s">
        <v>14</v>
      </c>
      <c r="Q20" s="58">
        <v>2021807.4523155929</v>
      </c>
      <c r="R20" s="59">
        <f t="shared" si="35"/>
        <v>0</v>
      </c>
      <c r="S20" s="59">
        <f t="shared" si="36"/>
        <v>-2.0218074523155929</v>
      </c>
      <c r="T20" s="59">
        <f t="shared" si="11"/>
        <v>-2.0218074523155929</v>
      </c>
      <c r="U20" s="59">
        <f t="shared" si="12"/>
        <v>0</v>
      </c>
      <c r="V20" s="66">
        <f t="shared" si="41"/>
        <v>-2.0218074523155929</v>
      </c>
      <c r="W20" s="66">
        <f t="shared" si="38"/>
        <v>0</v>
      </c>
      <c r="X20" s="66" t="e">
        <f>IF(S20=0,0,S20*VLOOKUP(G20,[1]НДС!$A$2:$B$36,2,0))</f>
        <v>#N/A</v>
      </c>
      <c r="Y20" s="66" t="e">
        <f t="shared" si="39"/>
        <v>#N/A</v>
      </c>
      <c r="Z20" s="33" t="str">
        <f t="shared" si="40"/>
        <v>Себестоимость</v>
      </c>
    </row>
    <row r="21" spans="1:26">
      <c r="A21" s="29" t="s">
        <v>151</v>
      </c>
      <c r="B21" s="30" t="s">
        <v>153</v>
      </c>
      <c r="C21" s="29" t="s">
        <v>20</v>
      </c>
      <c r="D21" s="29" t="s">
        <v>60</v>
      </c>
      <c r="E21" s="29" t="s">
        <v>24</v>
      </c>
      <c r="F21" s="29" t="s">
        <v>138</v>
      </c>
      <c r="G21" s="29" t="s">
        <v>138</v>
      </c>
      <c r="H21" s="31" t="s">
        <v>101</v>
      </c>
      <c r="J21" s="54" t="str">
        <f>VLOOKUP(H21,[1]БДР!$E$9:$F$115,2,0)</f>
        <v>Услуги производственного характера (лаборатории, гнутье отводов и т.п.)</v>
      </c>
      <c r="L21" s="34">
        <v>42217</v>
      </c>
      <c r="M21" s="65" t="str">
        <f t="shared" si="32"/>
        <v>2015.08</v>
      </c>
      <c r="N21" s="65">
        <f t="shared" si="33"/>
        <v>2015</v>
      </c>
      <c r="O21" s="65" t="str">
        <f t="shared" si="34"/>
        <v>2015.III</v>
      </c>
      <c r="P21" s="65" t="s">
        <v>14</v>
      </c>
      <c r="Q21" s="58">
        <v>0</v>
      </c>
      <c r="R21" s="59">
        <f t="shared" si="35"/>
        <v>0</v>
      </c>
      <c r="S21" s="59">
        <f t="shared" si="36"/>
        <v>0</v>
      </c>
      <c r="T21" s="59">
        <f t="shared" si="11"/>
        <v>0</v>
      </c>
      <c r="U21" s="59">
        <f t="shared" si="12"/>
        <v>0</v>
      </c>
      <c r="V21" s="66">
        <f t="shared" si="41"/>
        <v>0</v>
      </c>
      <c r="W21" s="66">
        <f t="shared" si="38"/>
        <v>0</v>
      </c>
      <c r="X21" s="66">
        <f>IF(S21=0,0,S21*VLOOKUP(G21,[1]НДС!$A$2:$B$36,2,0))</f>
        <v>0</v>
      </c>
      <c r="Y21" s="66">
        <f t="shared" si="39"/>
        <v>0</v>
      </c>
      <c r="Z21" s="33" t="str">
        <f t="shared" si="40"/>
        <v>Прочие</v>
      </c>
    </row>
    <row r="22" spans="1:26">
      <c r="A22" s="29" t="s">
        <v>151</v>
      </c>
      <c r="B22" s="30" t="s">
        <v>153</v>
      </c>
      <c r="C22" s="29" t="s">
        <v>20</v>
      </c>
      <c r="D22" s="29" t="s">
        <v>60</v>
      </c>
      <c r="E22" s="29" t="s">
        <v>18</v>
      </c>
      <c r="F22" s="29" t="s">
        <v>80</v>
      </c>
      <c r="G22" s="29" t="s">
        <v>105</v>
      </c>
      <c r="H22" s="31" t="s">
        <v>82</v>
      </c>
      <c r="J22" s="54" t="str">
        <f>VLOOKUP(H22,[1]БДР!$E$9:$F$115,2,0)</f>
        <v>Топливо для Автомобильной, Дорожностройтильной техники и оборудования  производственного назначения</v>
      </c>
      <c r="L22" s="34">
        <v>42217</v>
      </c>
      <c r="M22" s="65" t="str">
        <f t="shared" si="32"/>
        <v>2015.08</v>
      </c>
      <c r="N22" s="65">
        <f t="shared" si="33"/>
        <v>2015</v>
      </c>
      <c r="O22" s="65" t="str">
        <f t="shared" si="34"/>
        <v>2015.III</v>
      </c>
      <c r="P22" s="65" t="s">
        <v>14</v>
      </c>
      <c r="Q22" s="58">
        <v>2545579.6506000003</v>
      </c>
      <c r="R22" s="59">
        <f t="shared" si="35"/>
        <v>0</v>
      </c>
      <c r="S22" s="59">
        <f t="shared" si="36"/>
        <v>-2.5455796506000001</v>
      </c>
      <c r="T22" s="59">
        <f t="shared" si="11"/>
        <v>-2.5455796506000001</v>
      </c>
      <c r="U22" s="59">
        <f t="shared" si="12"/>
        <v>0</v>
      </c>
      <c r="V22" s="66">
        <f t="shared" si="41"/>
        <v>-2.5455796506000001</v>
      </c>
      <c r="W22" s="66">
        <f t="shared" si="38"/>
        <v>0</v>
      </c>
      <c r="X22" s="66" t="e">
        <f>IF(S22=0,0,S22*VLOOKUP(G22,[1]НДС!$A$2:$B$36,2,0))</f>
        <v>#N/A</v>
      </c>
      <c r="Y22" s="66" t="e">
        <f t="shared" si="39"/>
        <v>#N/A</v>
      </c>
      <c r="Z22" s="33" t="str">
        <f t="shared" si="40"/>
        <v>Себестоимость</v>
      </c>
    </row>
    <row r="23" spans="1:26">
      <c r="A23" s="29" t="s">
        <v>151</v>
      </c>
      <c r="B23" s="30" t="s">
        <v>153</v>
      </c>
      <c r="C23" s="29" t="s">
        <v>20</v>
      </c>
      <c r="D23" s="29" t="s">
        <v>60</v>
      </c>
      <c r="E23" s="29" t="s">
        <v>18</v>
      </c>
      <c r="F23" s="29" t="s">
        <v>80</v>
      </c>
      <c r="G23" s="29" t="s">
        <v>124</v>
      </c>
      <c r="H23" s="31" t="s">
        <v>125</v>
      </c>
      <c r="J23" s="54" t="str">
        <f>VLOOKUP(H23,[1]БДР!$E$9:$F$115,2,0)</f>
        <v>СОЖ для Автомобильной, Дорожностройтильной техники и оборудования производственного назначения</v>
      </c>
      <c r="L23" s="34">
        <v>42217</v>
      </c>
      <c r="M23" s="65" t="str">
        <f t="shared" si="32"/>
        <v>2015.08</v>
      </c>
      <c r="N23" s="65">
        <f t="shared" si="33"/>
        <v>2015</v>
      </c>
      <c r="O23" s="65" t="str">
        <f t="shared" si="34"/>
        <v>2015.III</v>
      </c>
      <c r="P23" s="65" t="s">
        <v>14</v>
      </c>
      <c r="Q23" s="58">
        <v>157825.93833720003</v>
      </c>
      <c r="R23" s="59">
        <f t="shared" si="35"/>
        <v>0</v>
      </c>
      <c r="S23" s="59">
        <f t="shared" si="36"/>
        <v>-0.15782593833720002</v>
      </c>
      <c r="T23" s="59">
        <f t="shared" si="11"/>
        <v>-0.15782593833720002</v>
      </c>
      <c r="U23" s="59">
        <f t="shared" si="12"/>
        <v>0</v>
      </c>
      <c r="V23" s="66">
        <f t="shared" si="41"/>
        <v>-0.15782593833720002</v>
      </c>
      <c r="W23" s="66">
        <f t="shared" si="38"/>
        <v>0</v>
      </c>
      <c r="X23" s="66" t="e">
        <f>IF(S23=0,0,S23*VLOOKUP(G23,[1]НДС!$A$2:$B$36,2,0))</f>
        <v>#N/A</v>
      </c>
      <c r="Y23" s="66" t="e">
        <f t="shared" si="39"/>
        <v>#N/A</v>
      </c>
      <c r="Z23" s="33" t="str">
        <f t="shared" si="40"/>
        <v>Себестоимость</v>
      </c>
    </row>
    <row r="24" spans="1:26">
      <c r="A24" s="29" t="s">
        <v>151</v>
      </c>
      <c r="B24" s="30" t="s">
        <v>153</v>
      </c>
      <c r="C24" s="29" t="s">
        <v>20</v>
      </c>
      <c r="D24" s="29" t="s">
        <v>60</v>
      </c>
      <c r="E24" s="29" t="s">
        <v>18</v>
      </c>
      <c r="F24" s="29" t="s">
        <v>80</v>
      </c>
      <c r="G24" s="29" t="s">
        <v>97</v>
      </c>
      <c r="H24" s="31" t="s">
        <v>84</v>
      </c>
      <c r="J24" s="54" t="str">
        <f>VLOOKUP(H24,[1]БДР!$E$9:$F$115,2,0)</f>
        <v>ЗиП для Автомобильной, Дорожностройтильной техники и оборудования производственного назначения</v>
      </c>
      <c r="L24" s="34">
        <v>42217</v>
      </c>
      <c r="M24" s="65" t="str">
        <f t="shared" si="32"/>
        <v>2015.08</v>
      </c>
      <c r="N24" s="65">
        <f t="shared" si="33"/>
        <v>2015</v>
      </c>
      <c r="O24" s="65" t="str">
        <f t="shared" si="34"/>
        <v>2015.III</v>
      </c>
      <c r="P24" s="65" t="s">
        <v>14</v>
      </c>
      <c r="Q24" s="58">
        <v>1180202.4112600686</v>
      </c>
      <c r="R24" s="59">
        <f t="shared" si="35"/>
        <v>0</v>
      </c>
      <c r="S24" s="59">
        <f t="shared" si="36"/>
        <v>-1.1802024112600686</v>
      </c>
      <c r="T24" s="59">
        <f t="shared" si="11"/>
        <v>-1.1802024112600686</v>
      </c>
      <c r="U24" s="59">
        <f t="shared" si="12"/>
        <v>0</v>
      </c>
      <c r="V24" s="66">
        <f t="shared" si="41"/>
        <v>-1.1802024112600686</v>
      </c>
      <c r="W24" s="66">
        <f t="shared" si="38"/>
        <v>0</v>
      </c>
      <c r="X24" s="66" t="e">
        <f>IF(S24=0,0,S24*VLOOKUP(G24,[1]НДС!$A$2:$B$36,2,0))</f>
        <v>#N/A</v>
      </c>
      <c r="Y24" s="66" t="e">
        <f t="shared" si="39"/>
        <v>#N/A</v>
      </c>
      <c r="Z24" s="33" t="str">
        <f t="shared" si="40"/>
        <v>Себестоимость</v>
      </c>
    </row>
    <row r="25" spans="1:26">
      <c r="A25" s="29" t="s">
        <v>151</v>
      </c>
      <c r="B25" s="30" t="s">
        <v>153</v>
      </c>
      <c r="C25" s="29" t="s">
        <v>20</v>
      </c>
      <c r="D25" s="29" t="s">
        <v>60</v>
      </c>
      <c r="E25" s="29" t="s">
        <v>18</v>
      </c>
      <c r="F25" s="29" t="s">
        <v>80</v>
      </c>
      <c r="G25" s="29" t="s">
        <v>104</v>
      </c>
      <c r="H25" s="31" t="s">
        <v>79</v>
      </c>
      <c r="J25" s="54" t="str">
        <f>VLOOKUP(H25,[1]БДР!$E$9:$F$115,2,0)</f>
        <v>Аренда, лизинг Автомобильной, Дорожностройтильной техники и оборудования производственного назначения</v>
      </c>
      <c r="L25" s="34">
        <v>42217</v>
      </c>
      <c r="M25" s="65" t="str">
        <f t="shared" si="32"/>
        <v>2015.08</v>
      </c>
      <c r="N25" s="65">
        <f t="shared" si="33"/>
        <v>2015</v>
      </c>
      <c r="O25" s="65" t="str">
        <f t="shared" si="34"/>
        <v>2015.III</v>
      </c>
      <c r="P25" s="65" t="s">
        <v>14</v>
      </c>
      <c r="Q25" s="58">
        <v>392000</v>
      </c>
      <c r="R25" s="59">
        <f t="shared" si="35"/>
        <v>0</v>
      </c>
      <c r="S25" s="59">
        <f t="shared" si="36"/>
        <v>-0.39200000000000002</v>
      </c>
      <c r="T25" s="59">
        <f t="shared" si="11"/>
        <v>-0.39200000000000002</v>
      </c>
      <c r="U25" s="59">
        <f t="shared" si="12"/>
        <v>0</v>
      </c>
      <c r="V25" s="66">
        <f t="shared" si="41"/>
        <v>-0.39200000000000002</v>
      </c>
      <c r="W25" s="66">
        <f t="shared" si="38"/>
        <v>0</v>
      </c>
      <c r="X25" s="66" t="e">
        <f>IF(S25=0,0,S25*VLOOKUP(G25,[1]НДС!$A$2:$B$36,2,0))</f>
        <v>#N/A</v>
      </c>
      <c r="Y25" s="66" t="e">
        <f t="shared" si="39"/>
        <v>#N/A</v>
      </c>
      <c r="Z25" s="33" t="str">
        <f t="shared" si="40"/>
        <v>Себестоимость</v>
      </c>
    </row>
    <row r="26" spans="1:26">
      <c r="A26" s="29" t="s">
        <v>151</v>
      </c>
      <c r="B26" s="30" t="s">
        <v>153</v>
      </c>
      <c r="C26" s="29" t="s">
        <v>20</v>
      </c>
      <c r="D26" s="29" t="s">
        <v>139</v>
      </c>
      <c r="E26" s="29" t="s">
        <v>21</v>
      </c>
      <c r="F26" s="29" t="s">
        <v>118</v>
      </c>
      <c r="G26" s="29" t="s">
        <v>126</v>
      </c>
      <c r="H26" s="31" t="s">
        <v>94</v>
      </c>
      <c r="J26" s="54" t="str">
        <f>VLOOKUP(H26,[1]БДР!$E$9:$F$115,2,0)</f>
        <v>Прочие коммунальные (охрана, ремонт и т.п.)</v>
      </c>
      <c r="L26" s="34">
        <v>42217</v>
      </c>
      <c r="M26" s="65" t="str">
        <f t="shared" si="32"/>
        <v>2015.08</v>
      </c>
      <c r="N26" s="65">
        <f t="shared" si="33"/>
        <v>2015</v>
      </c>
      <c r="O26" s="65" t="str">
        <f t="shared" si="34"/>
        <v>2015.III</v>
      </c>
      <c r="P26" s="65" t="s">
        <v>14</v>
      </c>
      <c r="Q26" s="58">
        <v>76705.473770977958</v>
      </c>
      <c r="R26" s="59">
        <f t="shared" si="35"/>
        <v>0</v>
      </c>
      <c r="S26" s="59">
        <f t="shared" si="36"/>
        <v>-7.6705473770977958E-2</v>
      </c>
      <c r="T26" s="59">
        <f t="shared" si="11"/>
        <v>-7.6705473770977958E-2</v>
      </c>
      <c r="U26" s="59">
        <f t="shared" si="12"/>
        <v>0</v>
      </c>
      <c r="V26" s="66">
        <f t="shared" si="41"/>
        <v>-7.6705473770977958E-2</v>
      </c>
      <c r="W26" s="66">
        <f t="shared" si="38"/>
        <v>0</v>
      </c>
      <c r="X26" s="66" t="e">
        <f>IF(S26=0,0,S26*VLOOKUP(G26,[1]НДС!$A$2:$B$36,2,0))</f>
        <v>#N/A</v>
      </c>
      <c r="Y26" s="66" t="e">
        <f t="shared" si="39"/>
        <v>#N/A</v>
      </c>
      <c r="Z26" s="33" t="str">
        <f t="shared" si="40"/>
        <v>Расходы административные</v>
      </c>
    </row>
    <row r="27" spans="1:26">
      <c r="A27" s="29" t="s">
        <v>151</v>
      </c>
      <c r="B27" s="30" t="s">
        <v>153</v>
      </c>
      <c r="C27" s="29" t="s">
        <v>20</v>
      </c>
      <c r="D27" s="29" t="s">
        <v>139</v>
      </c>
      <c r="E27" s="29" t="s">
        <v>23</v>
      </c>
      <c r="F27" s="29" t="s">
        <v>117</v>
      </c>
      <c r="G27" s="29" t="s">
        <v>132</v>
      </c>
      <c r="H27" s="31" t="s">
        <v>102</v>
      </c>
      <c r="J27" s="54" t="str">
        <f>VLOOKUP(H27,[1]БДР!$E$9:$F$115,2,0)</f>
        <v>ФОТ с НДФЛ, алименты, вых пособия, ПП и АУП без РОП</v>
      </c>
      <c r="L27" s="34">
        <v>42217</v>
      </c>
      <c r="M27" s="65" t="str">
        <f t="shared" si="32"/>
        <v>2015.08</v>
      </c>
      <c r="N27" s="65">
        <f t="shared" si="33"/>
        <v>2015</v>
      </c>
      <c r="O27" s="65" t="str">
        <f t="shared" si="34"/>
        <v>2015.III</v>
      </c>
      <c r="P27" s="65" t="s">
        <v>14</v>
      </c>
      <c r="Q27" s="58">
        <v>1834000</v>
      </c>
      <c r="R27" s="59">
        <f t="shared" si="35"/>
        <v>0</v>
      </c>
      <c r="S27" s="59">
        <f t="shared" si="36"/>
        <v>-1.8340000000000001</v>
      </c>
      <c r="T27" s="59">
        <f t="shared" si="11"/>
        <v>-1.8340000000000001</v>
      </c>
      <c r="U27" s="59">
        <f t="shared" si="12"/>
        <v>0</v>
      </c>
      <c r="V27" s="66">
        <f t="shared" si="41"/>
        <v>-1.8340000000000001</v>
      </c>
      <c r="W27" s="66">
        <f t="shared" si="38"/>
        <v>0</v>
      </c>
      <c r="X27" s="66" t="e">
        <f>IF(S27=0,0,S27*VLOOKUP(G27,[1]НДС!$A$2:$B$36,2,0))</f>
        <v>#N/A</v>
      </c>
      <c r="Y27" s="66" t="e">
        <f t="shared" si="39"/>
        <v>#N/A</v>
      </c>
      <c r="Z27" s="33" t="str">
        <f t="shared" si="40"/>
        <v>Себестоимость</v>
      </c>
    </row>
    <row r="28" spans="1:26">
      <c r="A28" s="29" t="s">
        <v>151</v>
      </c>
      <c r="B28" s="30" t="s">
        <v>153</v>
      </c>
      <c r="C28" s="29" t="s">
        <v>20</v>
      </c>
      <c r="D28" s="29" t="s">
        <v>139</v>
      </c>
      <c r="E28" s="29" t="s">
        <v>23</v>
      </c>
      <c r="F28" s="29" t="s">
        <v>117</v>
      </c>
      <c r="G28" s="29" t="s">
        <v>133</v>
      </c>
      <c r="H28" s="31" t="s">
        <v>69</v>
      </c>
      <c r="J28" s="54" t="str">
        <f>VLOOKUP(H28,[1]БДР!$E$9:$F$115,2,0)</f>
        <v>Страховые</v>
      </c>
      <c r="L28" s="34">
        <v>42217</v>
      </c>
      <c r="M28" s="65" t="str">
        <f t="shared" si="32"/>
        <v>2015.08</v>
      </c>
      <c r="N28" s="65">
        <f t="shared" si="33"/>
        <v>2015</v>
      </c>
      <c r="O28" s="65" t="str">
        <f t="shared" si="34"/>
        <v>2015.III</v>
      </c>
      <c r="P28" s="65" t="s">
        <v>14</v>
      </c>
      <c r="Q28" s="58">
        <v>1461068.6909090909</v>
      </c>
      <c r="R28" s="59">
        <f t="shared" si="35"/>
        <v>0</v>
      </c>
      <c r="S28" s="59">
        <f t="shared" si="36"/>
        <v>-1.4610686909090909</v>
      </c>
      <c r="T28" s="59">
        <f t="shared" si="11"/>
        <v>-1.4610686909090909</v>
      </c>
      <c r="U28" s="59">
        <f t="shared" si="12"/>
        <v>0</v>
      </c>
      <c r="V28" s="66">
        <f t="shared" si="41"/>
        <v>-1.4610686909090909</v>
      </c>
      <c r="W28" s="66">
        <f t="shared" si="38"/>
        <v>0</v>
      </c>
      <c r="X28" s="66" t="e">
        <f>IF(S28=0,0,S28*VLOOKUP(G28,[1]НДС!$A$2:$B$36,2,0))</f>
        <v>#N/A</v>
      </c>
      <c r="Y28" s="66" t="e">
        <f t="shared" si="39"/>
        <v>#N/A</v>
      </c>
      <c r="Z28" s="33" t="str">
        <f t="shared" si="40"/>
        <v>Себестоимость</v>
      </c>
    </row>
    <row r="29" spans="1:26">
      <c r="A29" s="29" t="s">
        <v>151</v>
      </c>
      <c r="B29" s="30" t="s">
        <v>153</v>
      </c>
      <c r="C29" s="29" t="s">
        <v>20</v>
      </c>
      <c r="D29" s="29" t="s">
        <v>139</v>
      </c>
      <c r="E29" s="29" t="s">
        <v>21</v>
      </c>
      <c r="F29" s="29" t="s">
        <v>118</v>
      </c>
      <c r="G29" s="29" t="s">
        <v>107</v>
      </c>
      <c r="H29" s="31" t="s">
        <v>93</v>
      </c>
      <c r="J29" s="54" t="str">
        <f>VLOOKUP(H29,[1]БДР!$E$9:$F$115,2,0)</f>
        <v>Связь, интернет и IT</v>
      </c>
      <c r="L29" s="34">
        <v>42217</v>
      </c>
      <c r="M29" s="65" t="str">
        <f t="shared" si="32"/>
        <v>2015.08</v>
      </c>
      <c r="N29" s="65">
        <f t="shared" si="33"/>
        <v>2015</v>
      </c>
      <c r="O29" s="65" t="str">
        <f t="shared" si="34"/>
        <v>2015.III</v>
      </c>
      <c r="P29" s="65" t="s">
        <v>14</v>
      </c>
      <c r="Q29" s="58">
        <v>30000</v>
      </c>
      <c r="R29" s="59">
        <f t="shared" si="35"/>
        <v>0</v>
      </c>
      <c r="S29" s="59">
        <f t="shared" si="36"/>
        <v>-0.03</v>
      </c>
      <c r="T29" s="59">
        <f t="shared" si="11"/>
        <v>-0.03</v>
      </c>
      <c r="U29" s="59">
        <f t="shared" si="12"/>
        <v>0</v>
      </c>
      <c r="V29" s="66">
        <f t="shared" si="41"/>
        <v>-0.03</v>
      </c>
      <c r="W29" s="66">
        <f t="shared" si="38"/>
        <v>0</v>
      </c>
      <c r="X29" s="66" t="e">
        <f>IF(S29=0,0,S29*VLOOKUP(G29,[1]НДС!$A$2:$B$36,2,0))</f>
        <v>#N/A</v>
      </c>
      <c r="Y29" s="66" t="e">
        <f t="shared" si="39"/>
        <v>#N/A</v>
      </c>
      <c r="Z29" s="33" t="str">
        <f t="shared" si="40"/>
        <v>Расходы административные</v>
      </c>
    </row>
    <row r="30" spans="1:26">
      <c r="A30" s="29" t="s">
        <v>151</v>
      </c>
      <c r="B30" s="30" t="s">
        <v>153</v>
      </c>
      <c r="C30" s="29" t="s">
        <v>20</v>
      </c>
      <c r="D30" s="29" t="s">
        <v>139</v>
      </c>
      <c r="E30" s="29" t="s">
        <v>21</v>
      </c>
      <c r="F30" s="29" t="s">
        <v>118</v>
      </c>
      <c r="G30" s="29" t="s">
        <v>126</v>
      </c>
      <c r="H30" s="31" t="s">
        <v>94</v>
      </c>
      <c r="J30" s="54" t="str">
        <f>VLOOKUP(H30,[1]БДР!$E$9:$F$115,2,0)</f>
        <v>Прочие коммунальные (охрана, ремонт и т.п.)</v>
      </c>
      <c r="L30" s="34">
        <v>42217</v>
      </c>
      <c r="M30" s="65" t="str">
        <f t="shared" si="32"/>
        <v>2015.08</v>
      </c>
      <c r="N30" s="65">
        <f t="shared" si="33"/>
        <v>2015</v>
      </c>
      <c r="O30" s="65" t="str">
        <f t="shared" si="34"/>
        <v>2015.III</v>
      </c>
      <c r="P30" s="65" t="s">
        <v>14</v>
      </c>
      <c r="Q30" s="58">
        <v>68000</v>
      </c>
      <c r="R30" s="59">
        <f t="shared" si="35"/>
        <v>0</v>
      </c>
      <c r="S30" s="59">
        <f t="shared" si="36"/>
        <v>-6.8000000000000005E-2</v>
      </c>
      <c r="T30" s="59">
        <f t="shared" si="11"/>
        <v>-6.8000000000000005E-2</v>
      </c>
      <c r="U30" s="59">
        <f t="shared" si="12"/>
        <v>0</v>
      </c>
      <c r="V30" s="66">
        <f t="shared" si="41"/>
        <v>-6.8000000000000005E-2</v>
      </c>
      <c r="W30" s="66">
        <f t="shared" si="38"/>
        <v>0</v>
      </c>
      <c r="X30" s="66" t="e">
        <f>IF(S30=0,0,S30*VLOOKUP(G30,[1]НДС!$A$2:$B$36,2,0))</f>
        <v>#N/A</v>
      </c>
      <c r="Y30" s="66" t="e">
        <f t="shared" si="39"/>
        <v>#N/A</v>
      </c>
      <c r="Z30" s="33" t="str">
        <f t="shared" si="40"/>
        <v>Расходы административные</v>
      </c>
    </row>
    <row r="31" spans="1:26">
      <c r="A31" s="29" t="s">
        <v>151</v>
      </c>
      <c r="B31" s="30" t="s">
        <v>153</v>
      </c>
      <c r="C31" s="29" t="s">
        <v>20</v>
      </c>
      <c r="D31" s="29" t="s">
        <v>139</v>
      </c>
      <c r="E31" s="29" t="s">
        <v>22</v>
      </c>
      <c r="F31" s="29" t="s">
        <v>127</v>
      </c>
      <c r="G31" s="29" t="s">
        <v>128</v>
      </c>
      <c r="H31" s="31" t="s">
        <v>129</v>
      </c>
      <c r="J31" s="54" t="str">
        <f>VLOOKUP(H31,[1]БДР!$E$9:$F$115,2,0)</f>
        <v>Спецодежда, СИЗ</v>
      </c>
      <c r="L31" s="34">
        <v>42217</v>
      </c>
      <c r="M31" s="65" t="str">
        <f t="shared" si="32"/>
        <v>2015.08</v>
      </c>
      <c r="N31" s="65">
        <f t="shared" si="33"/>
        <v>2015</v>
      </c>
      <c r="O31" s="65" t="str">
        <f t="shared" si="34"/>
        <v>2015.III</v>
      </c>
      <c r="P31" s="65" t="s">
        <v>14</v>
      </c>
      <c r="Q31" s="58">
        <v>115000</v>
      </c>
      <c r="R31" s="59">
        <f t="shared" si="35"/>
        <v>0</v>
      </c>
      <c r="S31" s="59">
        <f t="shared" si="36"/>
        <v>-0.115</v>
      </c>
      <c r="T31" s="59">
        <f t="shared" si="11"/>
        <v>-0.115</v>
      </c>
      <c r="U31" s="59">
        <f t="shared" si="12"/>
        <v>0</v>
      </c>
      <c r="V31" s="66">
        <f t="shared" si="41"/>
        <v>-0.115</v>
      </c>
      <c r="W31" s="66">
        <f t="shared" si="38"/>
        <v>0</v>
      </c>
      <c r="X31" s="66" t="e">
        <f>IF(S31=0,0,S31*VLOOKUP(G31,[1]НДС!$A$2:$B$36,2,0))</f>
        <v>#N/A</v>
      </c>
      <c r="Y31" s="66" t="e">
        <f t="shared" si="39"/>
        <v>#N/A</v>
      </c>
      <c r="Z31" s="33" t="str">
        <f t="shared" si="40"/>
        <v>Себестоимость</v>
      </c>
    </row>
    <row r="32" spans="1:26">
      <c r="A32" s="29" t="s">
        <v>151</v>
      </c>
      <c r="B32" s="30" t="s">
        <v>153</v>
      </c>
      <c r="C32" s="29" t="s">
        <v>20</v>
      </c>
      <c r="D32" s="29" t="s">
        <v>139</v>
      </c>
      <c r="E32" s="29" t="s">
        <v>23</v>
      </c>
      <c r="F32" s="29" t="s">
        <v>117</v>
      </c>
      <c r="G32" s="29" t="s">
        <v>72</v>
      </c>
      <c r="H32" s="31" t="s">
        <v>73</v>
      </c>
      <c r="J32" s="54" t="str">
        <f>VLOOKUP(H32,[1]БДР!$E$9:$F$115,2,0)</f>
        <v>Прочие расходы по персоналу (обучение, аттестация и прочее)</v>
      </c>
      <c r="L32" s="34">
        <v>42217</v>
      </c>
      <c r="M32" s="65" t="str">
        <f t="shared" si="32"/>
        <v>2015.08</v>
      </c>
      <c r="N32" s="65">
        <f t="shared" si="33"/>
        <v>2015</v>
      </c>
      <c r="O32" s="65" t="str">
        <f t="shared" si="34"/>
        <v>2015.III</v>
      </c>
      <c r="P32" s="65" t="s">
        <v>14</v>
      </c>
      <c r="Q32" s="58">
        <v>45000</v>
      </c>
      <c r="R32" s="59">
        <f t="shared" si="35"/>
        <v>0</v>
      </c>
      <c r="S32" s="59">
        <f t="shared" si="36"/>
        <v>-4.4999999999999998E-2</v>
      </c>
      <c r="T32" s="59">
        <f t="shared" si="11"/>
        <v>-4.4999999999999998E-2</v>
      </c>
      <c r="U32" s="59">
        <f t="shared" si="12"/>
        <v>0</v>
      </c>
      <c r="V32" s="66">
        <f t="shared" si="41"/>
        <v>-4.4999999999999998E-2</v>
      </c>
      <c r="W32" s="66">
        <f t="shared" si="38"/>
        <v>0</v>
      </c>
      <c r="X32" s="66" t="e">
        <f>IF(S32=0,0,S32*VLOOKUP(G32,[1]НДС!$A$2:$B$36,2,0))</f>
        <v>#N/A</v>
      </c>
      <c r="Y32" s="66" t="e">
        <f t="shared" si="39"/>
        <v>#N/A</v>
      </c>
      <c r="Z32" s="33" t="str">
        <f t="shared" si="40"/>
        <v>Себестоимость</v>
      </c>
    </row>
    <row r="33" spans="1:26">
      <c r="A33" s="29" t="s">
        <v>151</v>
      </c>
      <c r="B33" s="30" t="s">
        <v>153</v>
      </c>
      <c r="C33" s="29" t="s">
        <v>20</v>
      </c>
      <c r="D33" s="29" t="s">
        <v>139</v>
      </c>
      <c r="E33" s="29" t="s">
        <v>24</v>
      </c>
      <c r="F33" s="29" t="s">
        <v>135</v>
      </c>
      <c r="G33" s="29" t="s">
        <v>135</v>
      </c>
      <c r="H33" s="31" t="s">
        <v>95</v>
      </c>
      <c r="J33" s="54" t="str">
        <f>VLOOKUP(H33,[1]БДР!$E$9:$F$115,2,0)</f>
        <v>Налоги на землю, имущество, транспортный и прочие включающиеся в себестоимость</v>
      </c>
      <c r="L33" s="34">
        <v>42217</v>
      </c>
      <c r="M33" s="65" t="str">
        <f t="shared" si="32"/>
        <v>2015.08</v>
      </c>
      <c r="N33" s="65">
        <f t="shared" si="33"/>
        <v>2015</v>
      </c>
      <c r="O33" s="65" t="str">
        <f t="shared" si="34"/>
        <v>2015.III</v>
      </c>
      <c r="P33" s="65" t="s">
        <v>14</v>
      </c>
      <c r="Q33" s="58">
        <v>2815</v>
      </c>
      <c r="R33" s="59">
        <f t="shared" si="35"/>
        <v>0</v>
      </c>
      <c r="S33" s="59">
        <f t="shared" si="36"/>
        <v>-2.8149999999999998E-3</v>
      </c>
      <c r="T33" s="59">
        <f t="shared" si="11"/>
        <v>-2.8149999999999998E-3</v>
      </c>
      <c r="U33" s="59">
        <f t="shared" si="12"/>
        <v>0</v>
      </c>
      <c r="V33" s="66">
        <f t="shared" si="41"/>
        <v>-2.8149999999999998E-3</v>
      </c>
      <c r="W33" s="66">
        <f t="shared" si="38"/>
        <v>0</v>
      </c>
      <c r="X33" s="66" t="e">
        <f>IF(S33=0,0,S33*VLOOKUP(G33,[1]НДС!$A$2:$B$36,2,0))</f>
        <v>#N/A</v>
      </c>
      <c r="Y33" s="66" t="e">
        <f t="shared" si="39"/>
        <v>#N/A</v>
      </c>
      <c r="Z33" s="33" t="str">
        <f t="shared" si="40"/>
        <v>Прочие</v>
      </c>
    </row>
    <row r="34" spans="1:26">
      <c r="A34" s="29" t="s">
        <v>151</v>
      </c>
      <c r="B34" s="30" t="s">
        <v>153</v>
      </c>
      <c r="C34" s="29" t="s">
        <v>20</v>
      </c>
      <c r="D34" s="29" t="s">
        <v>139</v>
      </c>
      <c r="E34" s="29" t="s">
        <v>24</v>
      </c>
      <c r="F34" s="29" t="s">
        <v>135</v>
      </c>
      <c r="G34" s="29" t="s">
        <v>135</v>
      </c>
      <c r="H34" s="31" t="s">
        <v>95</v>
      </c>
      <c r="J34" s="54" t="str">
        <f>VLOOKUP(H34,[1]БДР!$E$9:$F$115,2,0)</f>
        <v>Налоги на землю, имущество, транспортный и прочие включающиеся в себестоимость</v>
      </c>
      <c r="L34" s="34">
        <v>42217</v>
      </c>
      <c r="M34" s="65" t="str">
        <f t="shared" si="32"/>
        <v>2015.08</v>
      </c>
      <c r="N34" s="65">
        <f t="shared" si="33"/>
        <v>2015</v>
      </c>
      <c r="O34" s="65" t="str">
        <f t="shared" si="34"/>
        <v>2015.III</v>
      </c>
      <c r="P34" s="65" t="s">
        <v>14</v>
      </c>
      <c r="Q34" s="58">
        <v>68313</v>
      </c>
      <c r="R34" s="59">
        <f t="shared" si="35"/>
        <v>0</v>
      </c>
      <c r="S34" s="59">
        <f t="shared" si="36"/>
        <v>-6.8312999999999999E-2</v>
      </c>
      <c r="T34" s="59">
        <f t="shared" si="11"/>
        <v>-6.8312999999999999E-2</v>
      </c>
      <c r="U34" s="59">
        <f t="shared" si="12"/>
        <v>0</v>
      </c>
      <c r="V34" s="66">
        <f t="shared" si="41"/>
        <v>-6.8312999999999999E-2</v>
      </c>
      <c r="W34" s="66">
        <f t="shared" si="38"/>
        <v>0</v>
      </c>
      <c r="X34" s="66" t="e">
        <f>IF(S34=0,0,S34*VLOOKUP(G34,[1]НДС!$A$2:$B$36,2,0))</f>
        <v>#N/A</v>
      </c>
      <c r="Y34" s="66" t="e">
        <f t="shared" si="39"/>
        <v>#N/A</v>
      </c>
      <c r="Z34" s="33" t="str">
        <f t="shared" si="40"/>
        <v>Прочие</v>
      </c>
    </row>
    <row r="35" spans="1:26">
      <c r="A35" s="29" t="s">
        <v>151</v>
      </c>
      <c r="B35" s="30" t="s">
        <v>153</v>
      </c>
      <c r="C35" s="29" t="s">
        <v>20</v>
      </c>
      <c r="D35" s="29" t="s">
        <v>139</v>
      </c>
      <c r="E35" s="29" t="s">
        <v>18</v>
      </c>
      <c r="F35" s="29" t="s">
        <v>134</v>
      </c>
      <c r="G35" s="29" t="s">
        <v>100</v>
      </c>
      <c r="H35" s="31" t="s">
        <v>87</v>
      </c>
      <c r="J35" s="54" t="str">
        <f>VLOOKUP(H35,[1]БДР!$E$9:$F$115,2,0)</f>
        <v>Страхование (КАСКО, ОСАГО и т.п.)  Автомобильной, Дорожностройтильной техники и оборудования</v>
      </c>
      <c r="L35" s="34">
        <v>42217</v>
      </c>
      <c r="M35" s="65" t="str">
        <f t="shared" si="32"/>
        <v>2015.08</v>
      </c>
      <c r="N35" s="65">
        <f t="shared" si="33"/>
        <v>2015</v>
      </c>
      <c r="O35" s="65" t="str">
        <f t="shared" si="34"/>
        <v>2015.III</v>
      </c>
      <c r="P35" s="65" t="s">
        <v>14</v>
      </c>
      <c r="Q35" s="58">
        <v>42298</v>
      </c>
      <c r="R35" s="59">
        <f t="shared" si="35"/>
        <v>0</v>
      </c>
      <c r="S35" s="59">
        <f t="shared" si="36"/>
        <v>-4.2298000000000002E-2</v>
      </c>
      <c r="T35" s="59">
        <f t="shared" si="11"/>
        <v>-4.2298000000000002E-2</v>
      </c>
      <c r="U35" s="59">
        <f t="shared" si="12"/>
        <v>0</v>
      </c>
      <c r="V35" s="66">
        <f t="shared" si="41"/>
        <v>-4.2298000000000002E-2</v>
      </c>
      <c r="W35" s="66">
        <f t="shared" si="38"/>
        <v>0</v>
      </c>
      <c r="X35" s="66" t="e">
        <f>IF(S35=0,0,S35*VLOOKUP(G35,[1]НДС!$A$2:$B$36,2,0))</f>
        <v>#N/A</v>
      </c>
      <c r="Y35" s="66" t="e">
        <f t="shared" si="39"/>
        <v>#N/A</v>
      </c>
      <c r="Z35" s="33" t="str">
        <f t="shared" si="40"/>
        <v>Себестоимость</v>
      </c>
    </row>
    <row r="36" spans="1:26">
      <c r="A36" s="29" t="s">
        <v>151</v>
      </c>
      <c r="B36" s="30" t="s">
        <v>153</v>
      </c>
      <c r="C36" s="29" t="s">
        <v>20</v>
      </c>
      <c r="D36" s="29" t="s">
        <v>139</v>
      </c>
      <c r="E36" s="29" t="s">
        <v>21</v>
      </c>
      <c r="F36" s="29" t="s">
        <v>118</v>
      </c>
      <c r="G36" s="29" t="s">
        <v>130</v>
      </c>
      <c r="H36" s="31" t="s">
        <v>131</v>
      </c>
      <c r="J36" s="54" t="str">
        <f>VLOOKUP(H36,[1]БДР!$E$9:$F$115,2,0)</f>
        <v>Вывоз мусора и уборка территории</v>
      </c>
      <c r="L36" s="34">
        <v>42217</v>
      </c>
      <c r="M36" s="65" t="str">
        <f t="shared" si="32"/>
        <v>2015.08</v>
      </c>
      <c r="N36" s="65">
        <f t="shared" si="33"/>
        <v>2015</v>
      </c>
      <c r="O36" s="65" t="str">
        <f t="shared" si="34"/>
        <v>2015.III</v>
      </c>
      <c r="P36" s="65" t="s">
        <v>14</v>
      </c>
      <c r="Q36" s="58">
        <v>10000</v>
      </c>
      <c r="R36" s="59">
        <f t="shared" si="35"/>
        <v>0</v>
      </c>
      <c r="S36" s="59">
        <f t="shared" si="36"/>
        <v>-0.01</v>
      </c>
      <c r="T36" s="59">
        <f t="shared" si="11"/>
        <v>-0.01</v>
      </c>
      <c r="U36" s="59">
        <f t="shared" si="12"/>
        <v>0</v>
      </c>
      <c r="V36" s="66">
        <f t="shared" si="41"/>
        <v>-0.01</v>
      </c>
      <c r="W36" s="66">
        <f t="shared" si="38"/>
        <v>0</v>
      </c>
      <c r="X36" s="66" t="e">
        <f>IF(S36=0,0,S36*VLOOKUP(G36,[1]НДС!$A$2:$B$36,2,0))</f>
        <v>#N/A</v>
      </c>
      <c r="Y36" s="66" t="e">
        <f t="shared" si="39"/>
        <v>#N/A</v>
      </c>
      <c r="Z36" s="33" t="str">
        <f t="shared" si="40"/>
        <v>Расходы административные</v>
      </c>
    </row>
    <row r="37" spans="1:26">
      <c r="A37" s="29" t="s">
        <v>151</v>
      </c>
      <c r="B37" s="30" t="s">
        <v>153</v>
      </c>
      <c r="C37" s="29" t="s">
        <v>20</v>
      </c>
      <c r="D37" s="29" t="s">
        <v>139</v>
      </c>
      <c r="E37" s="29" t="s">
        <v>23</v>
      </c>
      <c r="F37" s="29" t="s">
        <v>117</v>
      </c>
      <c r="G37" s="29" t="s">
        <v>140</v>
      </c>
      <c r="H37" s="31" t="s">
        <v>71</v>
      </c>
      <c r="J37" s="54" t="str">
        <f>VLOOKUP(H37,[1]БДР!$E$9:$F$115,2,0)</f>
        <v>Командировочные (Проезд к месту командирования и обратно, визы, суточные, проживание)</v>
      </c>
      <c r="L37" s="34">
        <v>42217</v>
      </c>
      <c r="M37" s="65" t="str">
        <f t="shared" si="32"/>
        <v>2015.08</v>
      </c>
      <c r="N37" s="65">
        <f t="shared" si="33"/>
        <v>2015</v>
      </c>
      <c r="O37" s="65" t="str">
        <f t="shared" si="34"/>
        <v>2015.III</v>
      </c>
      <c r="P37" s="65" t="s">
        <v>14</v>
      </c>
      <c r="Q37" s="58">
        <v>42500</v>
      </c>
      <c r="R37" s="59">
        <f t="shared" si="35"/>
        <v>0</v>
      </c>
      <c r="S37" s="59">
        <f t="shared" si="36"/>
        <v>-4.2500000000000003E-2</v>
      </c>
      <c r="T37" s="59">
        <f t="shared" si="11"/>
        <v>-4.2500000000000003E-2</v>
      </c>
      <c r="U37" s="59">
        <f t="shared" si="12"/>
        <v>0</v>
      </c>
      <c r="V37" s="66">
        <f t="shared" si="41"/>
        <v>-4.2500000000000003E-2</v>
      </c>
      <c r="W37" s="66">
        <f t="shared" si="38"/>
        <v>0</v>
      </c>
      <c r="X37" s="66" t="e">
        <f>IF(S37=0,0,S37*VLOOKUP(G37,[1]НДС!$A$2:$B$36,2,0))</f>
        <v>#N/A</v>
      </c>
      <c r="Y37" s="66" t="e">
        <f t="shared" si="39"/>
        <v>#N/A</v>
      </c>
      <c r="Z37" s="33" t="str">
        <f t="shared" si="40"/>
        <v>Себестоимость</v>
      </c>
    </row>
    <row r="38" spans="1:26">
      <c r="A38" s="29" t="s">
        <v>151</v>
      </c>
      <c r="B38" s="30" t="s">
        <v>153</v>
      </c>
      <c r="C38" s="29" t="s">
        <v>20</v>
      </c>
      <c r="D38" s="29" t="s">
        <v>139</v>
      </c>
      <c r="E38" s="29" t="s">
        <v>23</v>
      </c>
      <c r="F38" s="29" t="s">
        <v>117</v>
      </c>
      <c r="G38" s="29" t="s">
        <v>140</v>
      </c>
      <c r="H38" s="31" t="s">
        <v>71</v>
      </c>
      <c r="J38" s="54" t="str">
        <f>VLOOKUP(H38,[1]БДР!$E$9:$F$115,2,0)</f>
        <v>Командировочные (Проезд к месту командирования и обратно, визы, суточные, проживание)</v>
      </c>
      <c r="L38" s="34">
        <v>42217</v>
      </c>
      <c r="M38" s="65" t="str">
        <f t="shared" si="32"/>
        <v>2015.08</v>
      </c>
      <c r="N38" s="65">
        <f t="shared" si="33"/>
        <v>2015</v>
      </c>
      <c r="O38" s="65" t="str">
        <f t="shared" si="34"/>
        <v>2015.III</v>
      </c>
      <c r="P38" s="65" t="s">
        <v>14</v>
      </c>
      <c r="Q38" s="58">
        <v>580000</v>
      </c>
      <c r="R38" s="59">
        <f t="shared" si="35"/>
        <v>0</v>
      </c>
      <c r="S38" s="59">
        <f t="shared" si="36"/>
        <v>-0.57999999999999996</v>
      </c>
      <c r="T38" s="59">
        <f t="shared" si="11"/>
        <v>-0.57999999999999996</v>
      </c>
      <c r="U38" s="59">
        <f t="shared" si="12"/>
        <v>0</v>
      </c>
      <c r="V38" s="66">
        <f t="shared" si="41"/>
        <v>-0.57999999999999996</v>
      </c>
      <c r="W38" s="66">
        <f t="shared" si="38"/>
        <v>0</v>
      </c>
      <c r="X38" s="66" t="e">
        <f>IF(S38=0,0,S38*VLOOKUP(G38,[1]НДС!$A$2:$B$36,2,0))</f>
        <v>#N/A</v>
      </c>
      <c r="Y38" s="66" t="e">
        <f t="shared" si="39"/>
        <v>#N/A</v>
      </c>
      <c r="Z38" s="33" t="str">
        <f t="shared" si="40"/>
        <v>Себестоимость</v>
      </c>
    </row>
    <row r="39" spans="1:26">
      <c r="A39" s="29" t="s">
        <v>151</v>
      </c>
      <c r="B39" s="30" t="s">
        <v>153</v>
      </c>
      <c r="C39" s="29" t="s">
        <v>20</v>
      </c>
      <c r="D39" s="29" t="s">
        <v>60</v>
      </c>
      <c r="E39" s="29" t="s">
        <v>18</v>
      </c>
      <c r="F39" s="29" t="s">
        <v>80</v>
      </c>
      <c r="G39" s="29" t="s">
        <v>106</v>
      </c>
      <c r="H39" s="31" t="s">
        <v>99</v>
      </c>
      <c r="J39" s="54" t="str">
        <f>VLOOKUP(H39,[1]БДР!$E$9:$F$115,2,0)</f>
        <v>Мобилизация  Автомобильной, Дорожностройтильной техники и оборудования производственного назначения</v>
      </c>
      <c r="L39" s="34">
        <v>42217</v>
      </c>
      <c r="M39" s="65" t="str">
        <f t="shared" si="32"/>
        <v>2015.08</v>
      </c>
      <c r="N39" s="65">
        <f t="shared" si="33"/>
        <v>2015</v>
      </c>
      <c r="O39" s="65" t="str">
        <f t="shared" si="34"/>
        <v>2015.III</v>
      </c>
      <c r="P39" s="65" t="s">
        <v>14</v>
      </c>
      <c r="Q39" s="58">
        <v>0</v>
      </c>
      <c r="R39" s="59">
        <f t="shared" si="35"/>
        <v>0</v>
      </c>
      <c r="S39" s="59">
        <f t="shared" si="36"/>
        <v>0</v>
      </c>
      <c r="T39" s="59">
        <f t="shared" si="11"/>
        <v>0</v>
      </c>
      <c r="U39" s="59">
        <f t="shared" si="12"/>
        <v>0</v>
      </c>
      <c r="V39" s="66">
        <f t="shared" si="41"/>
        <v>0</v>
      </c>
      <c r="W39" s="66">
        <f t="shared" si="38"/>
        <v>0</v>
      </c>
      <c r="X39" s="66">
        <f>IF(S39=0,0,S39*VLOOKUP(G39,[1]НДС!$A$2:$B$36,2,0))</f>
        <v>0</v>
      </c>
      <c r="Y39" s="66">
        <f t="shared" si="39"/>
        <v>0</v>
      </c>
      <c r="Z39" s="33" t="str">
        <f t="shared" si="40"/>
        <v>Себестоимость</v>
      </c>
    </row>
    <row r="40" spans="1:26">
      <c r="A40" s="29" t="s">
        <v>151</v>
      </c>
      <c r="B40" s="30" t="s">
        <v>153</v>
      </c>
      <c r="C40" s="29" t="s">
        <v>20</v>
      </c>
      <c r="D40" s="29" t="s">
        <v>139</v>
      </c>
      <c r="E40" s="29" t="s">
        <v>23</v>
      </c>
      <c r="F40" s="29" t="s">
        <v>117</v>
      </c>
      <c r="G40" s="29" t="s">
        <v>72</v>
      </c>
      <c r="H40" s="31" t="s">
        <v>73</v>
      </c>
      <c r="J40" s="54" t="str">
        <f>VLOOKUP(H40,[1]БДР!$E$9:$F$115,2,0)</f>
        <v>Прочие расходы по персоналу (обучение, аттестация и прочее)</v>
      </c>
      <c r="L40" s="34">
        <v>42217</v>
      </c>
      <c r="M40" s="65" t="str">
        <f t="shared" si="32"/>
        <v>2015.08</v>
      </c>
      <c r="N40" s="65">
        <f t="shared" si="33"/>
        <v>2015</v>
      </c>
      <c r="O40" s="65" t="str">
        <f t="shared" si="34"/>
        <v>2015.III</v>
      </c>
      <c r="P40" s="65" t="s">
        <v>14</v>
      </c>
      <c r="Q40" s="58">
        <v>883500</v>
      </c>
      <c r="R40" s="59">
        <f t="shared" si="35"/>
        <v>0</v>
      </c>
      <c r="S40" s="59">
        <f t="shared" si="36"/>
        <v>-0.88349999999999995</v>
      </c>
      <c r="T40" s="59">
        <f t="shared" si="11"/>
        <v>-0.88349999999999995</v>
      </c>
      <c r="U40" s="59">
        <f t="shared" si="12"/>
        <v>0</v>
      </c>
      <c r="V40" s="66">
        <f t="shared" si="41"/>
        <v>-0.88349999999999995</v>
      </c>
      <c r="W40" s="66">
        <f t="shared" si="38"/>
        <v>0</v>
      </c>
      <c r="X40" s="66" t="e">
        <f>IF(S40=0,0,S40*VLOOKUP(G40,[1]НДС!$A$2:$B$36,2,0))</f>
        <v>#N/A</v>
      </c>
      <c r="Y40" s="66" t="e">
        <f t="shared" si="39"/>
        <v>#N/A</v>
      </c>
      <c r="Z40" s="33" t="str">
        <f t="shared" si="40"/>
        <v>Себестоимость</v>
      </c>
    </row>
    <row r="41" spans="1:26">
      <c r="A41" s="29" t="s">
        <v>151</v>
      </c>
      <c r="B41" s="30" t="s">
        <v>153</v>
      </c>
      <c r="C41" s="29" t="s">
        <v>20</v>
      </c>
      <c r="D41" s="29" t="s">
        <v>60</v>
      </c>
      <c r="E41" s="29" t="s">
        <v>26</v>
      </c>
      <c r="F41" s="29" t="s">
        <v>26</v>
      </c>
      <c r="G41" s="29" t="s">
        <v>145</v>
      </c>
      <c r="H41" s="31" t="s">
        <v>62</v>
      </c>
      <c r="J41" s="54" t="str">
        <f>VLOOKUP(H41,[1]БДР!$E$9:$F$115,2,0)</f>
        <v xml:space="preserve">  Внешний субподряд</v>
      </c>
      <c r="L41" s="34">
        <v>42217</v>
      </c>
      <c r="M41" s="65" t="str">
        <f t="shared" si="32"/>
        <v>2015.08</v>
      </c>
      <c r="N41" s="65">
        <f t="shared" si="33"/>
        <v>2015</v>
      </c>
      <c r="O41" s="65" t="str">
        <f t="shared" si="34"/>
        <v>2015.III</v>
      </c>
      <c r="P41" s="65" t="s">
        <v>14</v>
      </c>
      <c r="Q41" s="58">
        <v>1500000</v>
      </c>
      <c r="R41" s="59">
        <f t="shared" si="35"/>
        <v>0</v>
      </c>
      <c r="S41" s="59">
        <f t="shared" si="36"/>
        <v>-1.5</v>
      </c>
      <c r="T41" s="59">
        <f t="shared" si="11"/>
        <v>-1.5</v>
      </c>
      <c r="U41" s="59">
        <f t="shared" si="12"/>
        <v>0</v>
      </c>
      <c r="V41" s="66">
        <f t="shared" si="41"/>
        <v>-1.5</v>
      </c>
      <c r="W41" s="66">
        <f t="shared" si="38"/>
        <v>0</v>
      </c>
      <c r="X41" s="66" t="e">
        <f>IF(S41=0,0,S41*VLOOKUP(G41,[1]НДС!$A$2:$B$36,2,0))</f>
        <v>#N/A</v>
      </c>
      <c r="Y41" s="66" t="e">
        <f t="shared" si="39"/>
        <v>#N/A</v>
      </c>
      <c r="Z41" s="33" t="str">
        <f t="shared" si="40"/>
        <v>Себестоимость</v>
      </c>
    </row>
    <row r="42" spans="1:26">
      <c r="A42" s="29" t="s">
        <v>151</v>
      </c>
      <c r="B42" s="30" t="s">
        <v>153</v>
      </c>
      <c r="C42" s="29" t="s">
        <v>20</v>
      </c>
      <c r="D42" s="29" t="s">
        <v>60</v>
      </c>
      <c r="E42" s="29" t="s">
        <v>26</v>
      </c>
      <c r="F42" s="29" t="s">
        <v>26</v>
      </c>
      <c r="G42" s="29" t="s">
        <v>145</v>
      </c>
      <c r="H42" s="31" t="s">
        <v>62</v>
      </c>
      <c r="J42" s="54" t="str">
        <f>VLOOKUP(H42,[1]БДР!$E$9:$F$115,2,0)</f>
        <v xml:space="preserve">  Внешний субподряд</v>
      </c>
      <c r="L42" s="34">
        <v>42217</v>
      </c>
      <c r="M42" s="65" t="str">
        <f t="shared" si="32"/>
        <v>2015.08</v>
      </c>
      <c r="N42" s="65">
        <f t="shared" si="33"/>
        <v>2015</v>
      </c>
      <c r="O42" s="65" t="str">
        <f t="shared" si="34"/>
        <v>2015.III</v>
      </c>
      <c r="P42" s="65" t="s">
        <v>14</v>
      </c>
      <c r="Q42" s="58">
        <v>30000</v>
      </c>
      <c r="R42" s="59">
        <f t="shared" si="35"/>
        <v>0</v>
      </c>
      <c r="S42" s="59">
        <f t="shared" si="36"/>
        <v>-0.03</v>
      </c>
      <c r="T42" s="59">
        <f t="shared" si="11"/>
        <v>-0.03</v>
      </c>
      <c r="U42" s="59">
        <f t="shared" si="12"/>
        <v>0</v>
      </c>
      <c r="V42" s="66">
        <f t="shared" si="41"/>
        <v>-0.03</v>
      </c>
      <c r="W42" s="66">
        <f t="shared" si="38"/>
        <v>0</v>
      </c>
      <c r="X42" s="66" t="e">
        <f>IF(S42=0,0,S42*VLOOKUP(G42,[1]НДС!$A$2:$B$36,2,0))</f>
        <v>#N/A</v>
      </c>
      <c r="Y42" s="66" t="e">
        <f t="shared" si="39"/>
        <v>#N/A</v>
      </c>
      <c r="Z42" s="33" t="str">
        <f t="shared" si="40"/>
        <v>Себестоимость</v>
      </c>
    </row>
    <row r="43" spans="1:26">
      <c r="A43" s="29" t="s">
        <v>151</v>
      </c>
      <c r="B43" s="30" t="s">
        <v>153</v>
      </c>
      <c r="C43" s="29" t="s">
        <v>16</v>
      </c>
      <c r="D43" s="29" t="s">
        <v>16</v>
      </c>
      <c r="E43" s="29" t="s">
        <v>17</v>
      </c>
      <c r="F43" s="29" t="s">
        <v>119</v>
      </c>
      <c r="G43" s="29" t="s">
        <v>120</v>
      </c>
      <c r="H43" s="31" t="s">
        <v>59</v>
      </c>
      <c r="J43" s="54" t="str">
        <f>VLOOKUP(H43,[1]БДР!$E$9:$F$115,2,0)</f>
        <v>Выручка от СМР</v>
      </c>
      <c r="L43" s="34">
        <v>42217</v>
      </c>
      <c r="M43" s="65" t="str">
        <f t="shared" si="32"/>
        <v>2015.08</v>
      </c>
      <c r="N43" s="65">
        <f t="shared" si="33"/>
        <v>2015</v>
      </c>
      <c r="O43" s="65" t="str">
        <f t="shared" si="34"/>
        <v>2015.III</v>
      </c>
      <c r="P43" s="65" t="s">
        <v>14</v>
      </c>
      <c r="Q43" s="58">
        <v>27552931.507223863</v>
      </c>
      <c r="R43" s="59">
        <f t="shared" si="35"/>
        <v>27.552931507223864</v>
      </c>
      <c r="S43" s="59">
        <f t="shared" si="36"/>
        <v>0</v>
      </c>
      <c r="T43" s="59">
        <f t="shared" si="11"/>
        <v>27.552931507223864</v>
      </c>
      <c r="U43" s="59">
        <f t="shared" si="12"/>
        <v>0</v>
      </c>
      <c r="V43" s="66">
        <f t="shared" si="41"/>
        <v>27.552931507223864</v>
      </c>
      <c r="W43" s="66">
        <f t="shared" si="38"/>
        <v>32.512459178524161</v>
      </c>
      <c r="X43" s="66">
        <f>IF(S43=0,0,S43*VLOOKUP(G43,[1]НДС!$A$2:$B$36,2,0))</f>
        <v>0</v>
      </c>
      <c r="Y43" s="66">
        <f t="shared" si="39"/>
        <v>32.512459178524161</v>
      </c>
      <c r="Z43" s="33" t="str">
        <f t="shared" si="40"/>
        <v>Себестоимость</v>
      </c>
    </row>
    <row r="44" spans="1:26">
      <c r="A44" s="29" t="s">
        <v>151</v>
      </c>
      <c r="B44" s="30" t="s">
        <v>153</v>
      </c>
      <c r="C44" s="29" t="s">
        <v>108</v>
      </c>
      <c r="D44" s="29" t="s">
        <v>109</v>
      </c>
      <c r="E44" s="29" t="s">
        <v>40</v>
      </c>
      <c r="F44" s="29" t="s">
        <v>110</v>
      </c>
      <c r="G44" s="29" t="s">
        <v>111</v>
      </c>
      <c r="H44" s="31" t="s">
        <v>146</v>
      </c>
      <c r="J44" s="54" t="str">
        <f>VLOOKUP(H44,[1]БДР!$E$9:$F$115,2,0)</f>
        <v>Маржинальная прибыль</v>
      </c>
      <c r="L44" s="34">
        <v>42248</v>
      </c>
      <c r="M44" s="65" t="str">
        <f t="shared" si="32"/>
        <v>2015.09</v>
      </c>
      <c r="N44" s="65">
        <f t="shared" si="33"/>
        <v>2015</v>
      </c>
      <c r="O44" s="65" t="str">
        <f t="shared" si="34"/>
        <v>2015.III</v>
      </c>
      <c r="P44" s="65" t="s">
        <v>14</v>
      </c>
      <c r="Q44" s="58">
        <v>5</v>
      </c>
      <c r="R44" s="59">
        <f t="shared" si="35"/>
        <v>5</v>
      </c>
      <c r="S44" s="59">
        <f t="shared" si="36"/>
        <v>0</v>
      </c>
      <c r="T44" s="59">
        <f t="shared" si="11"/>
        <v>5</v>
      </c>
      <c r="U44" s="59">
        <f t="shared" si="12"/>
        <v>0</v>
      </c>
      <c r="V44" s="59">
        <f t="shared" si="41"/>
        <v>5</v>
      </c>
      <c r="W44" s="66">
        <f t="shared" si="38"/>
        <v>5.8999999999999995</v>
      </c>
      <c r="X44" s="66">
        <f>IF(S44=0,0,S44*VLOOKUP(G44,[1]НДС!$A$2:$B$36,2,0))</f>
        <v>0</v>
      </c>
      <c r="Y44" s="66">
        <f t="shared" si="39"/>
        <v>5.8999999999999995</v>
      </c>
      <c r="Z44" s="33" t="str">
        <f t="shared" si="40"/>
        <v>Количество</v>
      </c>
    </row>
    <row r="45" spans="1:26">
      <c r="A45" s="29" t="s">
        <v>151</v>
      </c>
      <c r="B45" s="30" t="s">
        <v>153</v>
      </c>
      <c r="C45" s="29" t="s">
        <v>108</v>
      </c>
      <c r="D45" s="29" t="s">
        <v>109</v>
      </c>
      <c r="E45" s="29" t="s">
        <v>40</v>
      </c>
      <c r="F45" s="29" t="s">
        <v>110</v>
      </c>
      <c r="G45" s="29" t="s">
        <v>141</v>
      </c>
      <c r="H45" s="31" t="s">
        <v>147</v>
      </c>
      <c r="J45" s="54" t="str">
        <f>VLOOKUP(H45,[1]БДР!$E$9:$F$115,2,0)</f>
        <v>Постоянно-переменные затраты (общепроизводственные)</v>
      </c>
      <c r="L45" s="34">
        <v>42248</v>
      </c>
      <c r="M45" s="65" t="str">
        <f t="shared" si="32"/>
        <v>2015.09</v>
      </c>
      <c r="N45" s="65">
        <f t="shared" si="33"/>
        <v>2015</v>
      </c>
      <c r="O45" s="65" t="str">
        <f t="shared" si="34"/>
        <v>2015.III</v>
      </c>
      <c r="P45" s="65" t="s">
        <v>14</v>
      </c>
      <c r="Q45" s="58">
        <v>7</v>
      </c>
      <c r="R45" s="59">
        <f t="shared" si="35"/>
        <v>7</v>
      </c>
      <c r="S45" s="59">
        <f t="shared" si="36"/>
        <v>0</v>
      </c>
      <c r="T45" s="59">
        <f t="shared" si="11"/>
        <v>7</v>
      </c>
      <c r="U45" s="59">
        <f t="shared" si="12"/>
        <v>0</v>
      </c>
      <c r="V45" s="59">
        <f t="shared" si="41"/>
        <v>7</v>
      </c>
      <c r="W45" s="66">
        <f t="shared" si="38"/>
        <v>8.26</v>
      </c>
      <c r="X45" s="66">
        <f>IF(S45=0,0,S45*VLOOKUP(G45,[1]НДС!$A$2:$B$36,2,0))</f>
        <v>0</v>
      </c>
      <c r="Y45" s="66">
        <f t="shared" si="39"/>
        <v>8.26</v>
      </c>
      <c r="Z45" s="33" t="str">
        <f t="shared" si="40"/>
        <v>Количество</v>
      </c>
    </row>
    <row r="46" spans="1:26">
      <c r="A46" s="29" t="s">
        <v>151</v>
      </c>
      <c r="B46" s="30" t="s">
        <v>153</v>
      </c>
      <c r="C46" s="29" t="s">
        <v>108</v>
      </c>
      <c r="D46" s="29" t="s">
        <v>109</v>
      </c>
      <c r="E46" s="29" t="s">
        <v>40</v>
      </c>
      <c r="F46" s="29" t="s">
        <v>110</v>
      </c>
      <c r="G46" s="29" t="s">
        <v>142</v>
      </c>
      <c r="H46" s="31" t="s">
        <v>148</v>
      </c>
      <c r="J46" s="54" t="str">
        <f>VLOOKUP(H46,[1]БДР!$E$9:$F$115,2,0)</f>
        <v>Линейный ИТР</v>
      </c>
      <c r="L46" s="34">
        <v>42248</v>
      </c>
      <c r="M46" s="65" t="str">
        <f t="shared" si="32"/>
        <v>2015.09</v>
      </c>
      <c r="N46" s="65">
        <f t="shared" si="33"/>
        <v>2015</v>
      </c>
      <c r="O46" s="65" t="str">
        <f t="shared" si="34"/>
        <v>2015.III</v>
      </c>
      <c r="P46" s="65" t="s">
        <v>14</v>
      </c>
      <c r="Q46" s="58">
        <v>13</v>
      </c>
      <c r="R46" s="59">
        <f t="shared" ref="R46:R109" si="42">IF(C46="Количество",Q46,IF(C46="Доход",Q46/$Q$1,IF(C46="Расход",0,IF(Q46&gt;=0,Q46/$Q$1,0))))</f>
        <v>13</v>
      </c>
      <c r="S46" s="59">
        <f t="shared" ref="S46:S109" si="43">IF(C46="Расход",-Q46,IF(C46="Доход",0,IF(Q46&lt;0,Q46,0)))/$Q$1</f>
        <v>0</v>
      </c>
      <c r="T46" s="59">
        <f t="shared" si="11"/>
        <v>13</v>
      </c>
      <c r="U46" s="59">
        <f t="shared" si="12"/>
        <v>0</v>
      </c>
      <c r="V46" s="59">
        <f t="shared" si="41"/>
        <v>13</v>
      </c>
      <c r="W46" s="66">
        <f t="shared" si="38"/>
        <v>15.34</v>
      </c>
      <c r="X46" s="66">
        <f>IF(S46=0,0,S46*VLOOKUP(G46,[1]НДС!$A$2:$B$36,2,0))</f>
        <v>0</v>
      </c>
      <c r="Y46" s="66">
        <f t="shared" si="39"/>
        <v>15.34</v>
      </c>
      <c r="Z46" s="33" t="str">
        <f t="shared" si="40"/>
        <v>Количество</v>
      </c>
    </row>
    <row r="47" spans="1:26">
      <c r="A47" s="29" t="s">
        <v>151</v>
      </c>
      <c r="B47" s="30" t="s">
        <v>153</v>
      </c>
      <c r="C47" s="29" t="s">
        <v>108</v>
      </c>
      <c r="D47" s="29" t="s">
        <v>109</v>
      </c>
      <c r="E47" s="29" t="s">
        <v>40</v>
      </c>
      <c r="F47" s="29" t="s">
        <v>110</v>
      </c>
      <c r="G47" s="29" t="s">
        <v>121</v>
      </c>
      <c r="H47" s="31" t="s">
        <v>149</v>
      </c>
      <c r="J47" s="54" t="str">
        <f>VLOOKUP(H47,[1]БДР!$E$9:$F$115,2,0)</f>
        <v>РОП (рабочие основного производства)</v>
      </c>
      <c r="L47" s="34">
        <v>42248</v>
      </c>
      <c r="M47" s="65" t="str">
        <f t="shared" si="32"/>
        <v>2015.09</v>
      </c>
      <c r="N47" s="65">
        <f t="shared" si="33"/>
        <v>2015</v>
      </c>
      <c r="O47" s="65" t="str">
        <f t="shared" si="34"/>
        <v>2015.III</v>
      </c>
      <c r="P47" s="65" t="s">
        <v>14</v>
      </c>
      <c r="Q47" s="58">
        <v>10</v>
      </c>
      <c r="R47" s="59">
        <f t="shared" si="42"/>
        <v>10</v>
      </c>
      <c r="S47" s="59">
        <f t="shared" si="43"/>
        <v>0</v>
      </c>
      <c r="T47" s="59">
        <f t="shared" si="11"/>
        <v>10</v>
      </c>
      <c r="U47" s="59">
        <f t="shared" si="12"/>
        <v>0</v>
      </c>
      <c r="V47" s="59">
        <f t="shared" si="41"/>
        <v>10</v>
      </c>
      <c r="W47" s="66">
        <f t="shared" ref="W47:W110" si="44">R47*1.18</f>
        <v>11.799999999999999</v>
      </c>
      <c r="X47" s="66">
        <f>IF(S47=0,0,S47*VLOOKUP(G47,[1]НДС!$A$2:$B$36,2,0))</f>
        <v>0</v>
      </c>
      <c r="Y47" s="66">
        <f t="shared" ref="Y47:Y110" si="45">SUM(W47:X47)</f>
        <v>11.799999999999999</v>
      </c>
      <c r="Z47" s="33" t="str">
        <f t="shared" ref="Z47:Z110" si="46">IF(E47="Административные расходы","Расходы административные",IF(OR(E47="Численность в период",E47="Количество техники"),"Количество",IF(E47="Прочие","Прочие","Себестоимость")))</f>
        <v>Количество</v>
      </c>
    </row>
    <row r="48" spans="1:26">
      <c r="A48" s="29" t="s">
        <v>151</v>
      </c>
      <c r="B48" s="30" t="s">
        <v>153</v>
      </c>
      <c r="C48" s="29" t="s">
        <v>108</v>
      </c>
      <c r="D48" s="29" t="s">
        <v>109</v>
      </c>
      <c r="E48" s="29" t="s">
        <v>40</v>
      </c>
      <c r="F48" s="29" t="s">
        <v>110</v>
      </c>
      <c r="G48" s="29" t="s">
        <v>122</v>
      </c>
      <c r="H48" s="31" t="s">
        <v>150</v>
      </c>
      <c r="J48" s="54" t="str">
        <f>VLOOKUP(H48,[1]БДР!$E$9:$F$115,2,0)</f>
        <v>РВП (рабочие вспомогательного и обслуживающего производства)</v>
      </c>
      <c r="L48" s="34">
        <v>42248</v>
      </c>
      <c r="M48" s="65" t="str">
        <f t="shared" ref="M48:M111" si="47">IF(L48="","",IFERROR(YEAR(L48)&amp;"."&amp;TEXT(MONTH(L48),"0#"),"Проставить дату"))</f>
        <v>2015.09</v>
      </c>
      <c r="N48" s="65">
        <f t="shared" ref="N48:N111" si="48">YEAR(L48)</f>
        <v>2015</v>
      </c>
      <c r="O48" s="65" t="str">
        <f t="shared" ref="O48:O111" si="49">YEAR(L48)&amp;"."&amp;IF(OR(RIGHT(M48,2)="01",RIGHT(M48,2)="02",RIGHT(M48,2)="03"),"I",IF(OR(RIGHT(M48,2)="04",RIGHT(M48,2)="05",RIGHT(M48,2)="06"),"II",IF(OR(RIGHT(M48,2)="07",RIGHT(M48,2)="08",RIGHT(M48,2)="09"),"III",IF(OR(RIGHT(M48,2)="10",RIGHT(M48,2)="11",RIGHT(M48,2)="12"),"IV",0))))</f>
        <v>2015.III</v>
      </c>
      <c r="P48" s="65" t="s">
        <v>14</v>
      </c>
      <c r="Q48" s="58">
        <v>54</v>
      </c>
      <c r="R48" s="59">
        <f t="shared" si="42"/>
        <v>54</v>
      </c>
      <c r="S48" s="59">
        <f t="shared" si="43"/>
        <v>0</v>
      </c>
      <c r="T48" s="59">
        <f t="shared" si="11"/>
        <v>54</v>
      </c>
      <c r="U48" s="59">
        <f t="shared" si="12"/>
        <v>0</v>
      </c>
      <c r="V48" s="59">
        <f t="shared" si="41"/>
        <v>54</v>
      </c>
      <c r="W48" s="66">
        <f t="shared" si="44"/>
        <v>63.72</v>
      </c>
      <c r="X48" s="66">
        <f>IF(S48=0,0,S48*VLOOKUP(G48,[1]НДС!$A$2:$B$36,2,0))</f>
        <v>0</v>
      </c>
      <c r="Y48" s="66">
        <f t="shared" si="45"/>
        <v>63.72</v>
      </c>
      <c r="Z48" s="33" t="str">
        <f t="shared" si="46"/>
        <v>Количество</v>
      </c>
    </row>
    <row r="49" spans="1:26">
      <c r="A49" s="29" t="s">
        <v>151</v>
      </c>
      <c r="B49" s="30" t="s">
        <v>153</v>
      </c>
      <c r="C49" s="29" t="s">
        <v>108</v>
      </c>
      <c r="D49" s="29" t="s">
        <v>109</v>
      </c>
      <c r="E49" s="29" t="s">
        <v>40</v>
      </c>
      <c r="F49" s="29" t="s">
        <v>110</v>
      </c>
      <c r="G49" s="29" t="s">
        <v>122</v>
      </c>
      <c r="H49" s="31" t="s">
        <v>150</v>
      </c>
      <c r="J49" s="54" t="str">
        <f>VLOOKUP(H49,[1]БДР!$E$9:$F$115,2,0)</f>
        <v>РВП (рабочие вспомогательного и обслуживающего производства)</v>
      </c>
      <c r="L49" s="34">
        <v>42248</v>
      </c>
      <c r="M49" s="65" t="str">
        <f t="shared" si="47"/>
        <v>2015.09</v>
      </c>
      <c r="N49" s="65">
        <f t="shared" si="48"/>
        <v>2015</v>
      </c>
      <c r="O49" s="65" t="str">
        <f t="shared" si="49"/>
        <v>2015.III</v>
      </c>
      <c r="P49" s="65" t="s">
        <v>14</v>
      </c>
      <c r="Q49" s="58">
        <v>20</v>
      </c>
      <c r="R49" s="59">
        <f t="shared" si="42"/>
        <v>20</v>
      </c>
      <c r="S49" s="59">
        <f t="shared" si="43"/>
        <v>0</v>
      </c>
      <c r="T49" s="59">
        <f t="shared" si="11"/>
        <v>20</v>
      </c>
      <c r="U49" s="59">
        <f t="shared" si="12"/>
        <v>0</v>
      </c>
      <c r="V49" s="59">
        <f t="shared" si="41"/>
        <v>20</v>
      </c>
      <c r="W49" s="66">
        <f t="shared" si="44"/>
        <v>23.599999999999998</v>
      </c>
      <c r="X49" s="66">
        <f>IF(S49=0,0,S49*VLOOKUP(G49,[1]НДС!$A$2:$B$36,2,0))</f>
        <v>0</v>
      </c>
      <c r="Y49" s="66">
        <f t="shared" si="45"/>
        <v>23.599999999999998</v>
      </c>
      <c r="Z49" s="33" t="str">
        <f t="shared" si="46"/>
        <v>Количество</v>
      </c>
    </row>
    <row r="50" spans="1:26">
      <c r="A50" s="29" t="s">
        <v>151</v>
      </c>
      <c r="B50" s="30" t="s">
        <v>153</v>
      </c>
      <c r="C50" s="29" t="s">
        <v>108</v>
      </c>
      <c r="D50" s="29" t="s">
        <v>112</v>
      </c>
      <c r="E50" s="29" t="s">
        <v>41</v>
      </c>
      <c r="F50" s="29" t="s">
        <v>110</v>
      </c>
      <c r="G50" s="29" t="s">
        <v>113</v>
      </c>
      <c r="H50" s="31" t="s">
        <v>114</v>
      </c>
      <c r="J50" s="54" t="str">
        <f>VLOOKUP(H50,[1]БДР!$E$9:$F$115,2,0)</f>
        <v>Оборудование</v>
      </c>
      <c r="L50" s="34">
        <v>42248</v>
      </c>
      <c r="M50" s="65" t="str">
        <f t="shared" si="47"/>
        <v>2015.09</v>
      </c>
      <c r="N50" s="65">
        <f t="shared" si="48"/>
        <v>2015</v>
      </c>
      <c r="O50" s="65" t="str">
        <f t="shared" si="49"/>
        <v>2015.III</v>
      </c>
      <c r="P50" s="65" t="s">
        <v>14</v>
      </c>
      <c r="Q50" s="58">
        <v>11</v>
      </c>
      <c r="R50" s="59">
        <f t="shared" si="42"/>
        <v>11</v>
      </c>
      <c r="S50" s="59">
        <f t="shared" si="43"/>
        <v>0</v>
      </c>
      <c r="T50" s="59">
        <f t="shared" si="11"/>
        <v>11</v>
      </c>
      <c r="U50" s="59">
        <f t="shared" si="12"/>
        <v>0</v>
      </c>
      <c r="V50" s="66">
        <f t="shared" si="41"/>
        <v>11</v>
      </c>
      <c r="W50" s="66">
        <f t="shared" si="44"/>
        <v>12.979999999999999</v>
      </c>
      <c r="X50" s="66">
        <f>IF(S50=0,0,S50*VLOOKUP(G50,[1]НДС!$A$2:$B$36,2,0))</f>
        <v>0</v>
      </c>
      <c r="Y50" s="66">
        <f t="shared" si="45"/>
        <v>12.979999999999999</v>
      </c>
      <c r="Z50" s="33" t="str">
        <f t="shared" si="46"/>
        <v>Количество</v>
      </c>
    </row>
    <row r="51" spans="1:26">
      <c r="A51" s="29" t="s">
        <v>151</v>
      </c>
      <c r="B51" s="30" t="s">
        <v>153</v>
      </c>
      <c r="C51" s="29" t="s">
        <v>108</v>
      </c>
      <c r="D51" s="29" t="s">
        <v>112</v>
      </c>
      <c r="E51" s="29" t="s">
        <v>41</v>
      </c>
      <c r="F51" s="29" t="s">
        <v>110</v>
      </c>
      <c r="G51" s="29" t="s">
        <v>143</v>
      </c>
      <c r="H51" s="31" t="s">
        <v>115</v>
      </c>
      <c r="J51" s="54" t="str">
        <f>VLOOKUP(H51,[1]БДР!$E$9:$F$115,2,0)</f>
        <v>ДСТ</v>
      </c>
      <c r="L51" s="34">
        <v>42248</v>
      </c>
      <c r="M51" s="65" t="str">
        <f t="shared" si="47"/>
        <v>2015.09</v>
      </c>
      <c r="N51" s="65">
        <f t="shared" si="48"/>
        <v>2015</v>
      </c>
      <c r="O51" s="65" t="str">
        <f t="shared" si="49"/>
        <v>2015.III</v>
      </c>
      <c r="P51" s="65" t="s">
        <v>14</v>
      </c>
      <c r="Q51" s="58">
        <v>9</v>
      </c>
      <c r="R51" s="59">
        <f t="shared" si="42"/>
        <v>9</v>
      </c>
      <c r="S51" s="59">
        <f t="shared" si="43"/>
        <v>0</v>
      </c>
      <c r="T51" s="59">
        <f t="shared" si="11"/>
        <v>9</v>
      </c>
      <c r="U51" s="59">
        <f t="shared" si="12"/>
        <v>0</v>
      </c>
      <c r="V51" s="66">
        <f t="shared" si="41"/>
        <v>9</v>
      </c>
      <c r="W51" s="66">
        <f t="shared" si="44"/>
        <v>10.62</v>
      </c>
      <c r="X51" s="66">
        <f>IF(S51=0,0,S51*VLOOKUP(G51,[1]НДС!$A$2:$B$36,2,0))</f>
        <v>0</v>
      </c>
      <c r="Y51" s="66">
        <f t="shared" si="45"/>
        <v>10.62</v>
      </c>
      <c r="Z51" s="33" t="str">
        <f t="shared" si="46"/>
        <v>Количество</v>
      </c>
    </row>
    <row r="52" spans="1:26">
      <c r="A52" s="29" t="s">
        <v>151</v>
      </c>
      <c r="B52" s="30" t="s">
        <v>153</v>
      </c>
      <c r="C52" s="29" t="s">
        <v>108</v>
      </c>
      <c r="D52" s="29" t="s">
        <v>112</v>
      </c>
      <c r="E52" s="29" t="s">
        <v>41</v>
      </c>
      <c r="F52" s="29" t="s">
        <v>110</v>
      </c>
      <c r="G52" s="29" t="s">
        <v>144</v>
      </c>
      <c r="H52" s="31" t="s">
        <v>116</v>
      </c>
      <c r="J52" s="54" t="str">
        <f>VLOOKUP(H52,[1]БДР!$E$9:$F$115,2,0)</f>
        <v>Автотранспорт</v>
      </c>
      <c r="L52" s="34">
        <v>42248</v>
      </c>
      <c r="M52" s="65" t="str">
        <f t="shared" si="47"/>
        <v>2015.09</v>
      </c>
      <c r="N52" s="65">
        <f t="shared" si="48"/>
        <v>2015</v>
      </c>
      <c r="O52" s="65" t="str">
        <f t="shared" si="49"/>
        <v>2015.III</v>
      </c>
      <c r="P52" s="65" t="s">
        <v>14</v>
      </c>
      <c r="Q52" s="58">
        <v>45.416666666666671</v>
      </c>
      <c r="R52" s="59">
        <f t="shared" si="42"/>
        <v>45.416666666666671</v>
      </c>
      <c r="S52" s="59">
        <f t="shared" si="43"/>
        <v>0</v>
      </c>
      <c r="T52" s="59">
        <f t="shared" si="11"/>
        <v>45.416666666666671</v>
      </c>
      <c r="U52" s="59">
        <f t="shared" si="12"/>
        <v>0</v>
      </c>
      <c r="V52" s="66">
        <f t="shared" si="41"/>
        <v>45.416666666666671</v>
      </c>
      <c r="W52" s="66">
        <f t="shared" si="44"/>
        <v>53.591666666666669</v>
      </c>
      <c r="X52" s="66">
        <f>IF(S52=0,0,S52*VLOOKUP(G52,[1]НДС!$A$2:$B$36,2,0))</f>
        <v>0</v>
      </c>
      <c r="Y52" s="66">
        <f t="shared" si="45"/>
        <v>53.591666666666669</v>
      </c>
      <c r="Z52" s="33" t="str">
        <f t="shared" si="46"/>
        <v>Количество</v>
      </c>
    </row>
    <row r="53" spans="1:26">
      <c r="A53" s="29" t="s">
        <v>151</v>
      </c>
      <c r="B53" s="30" t="s">
        <v>153</v>
      </c>
      <c r="C53" s="29" t="s">
        <v>20</v>
      </c>
      <c r="D53" s="29" t="s">
        <v>60</v>
      </c>
      <c r="E53" s="29" t="s">
        <v>22</v>
      </c>
      <c r="F53" s="29" t="s">
        <v>22</v>
      </c>
      <c r="G53" s="29" t="s">
        <v>136</v>
      </c>
      <c r="H53" s="31" t="s">
        <v>77</v>
      </c>
      <c r="J53" s="54" t="str">
        <f>VLOOKUP(H53,[1]БДР!$E$9:$F$115,2,0)</f>
        <v>Основные материалы</v>
      </c>
      <c r="L53" s="34">
        <v>42248</v>
      </c>
      <c r="M53" s="65" t="str">
        <f t="shared" si="47"/>
        <v>2015.09</v>
      </c>
      <c r="N53" s="65">
        <f t="shared" si="48"/>
        <v>2015</v>
      </c>
      <c r="O53" s="65" t="str">
        <f t="shared" si="49"/>
        <v>2015.III</v>
      </c>
      <c r="P53" s="65" t="s">
        <v>14</v>
      </c>
      <c r="Q53" s="58">
        <v>909281.96989189065</v>
      </c>
      <c r="R53" s="59">
        <f t="shared" si="42"/>
        <v>0</v>
      </c>
      <c r="S53" s="59">
        <f t="shared" si="43"/>
        <v>-0.9092819698918907</v>
      </c>
      <c r="T53" s="59">
        <f t="shared" si="11"/>
        <v>-0.9092819698918907</v>
      </c>
      <c r="U53" s="59">
        <f t="shared" si="12"/>
        <v>0</v>
      </c>
      <c r="V53" s="66">
        <f t="shared" si="41"/>
        <v>-0.9092819698918907</v>
      </c>
      <c r="W53" s="66">
        <f t="shared" si="44"/>
        <v>0</v>
      </c>
      <c r="X53" s="66" t="e">
        <f>IF(S53=0,0,S53*VLOOKUP(G53,[1]НДС!$A$2:$B$36,2,0))</f>
        <v>#N/A</v>
      </c>
      <c r="Y53" s="66" t="e">
        <f t="shared" si="45"/>
        <v>#N/A</v>
      </c>
      <c r="Z53" s="33" t="str">
        <f t="shared" si="46"/>
        <v>Себестоимость</v>
      </c>
    </row>
    <row r="54" spans="1:26">
      <c r="A54" s="29" t="s">
        <v>151</v>
      </c>
      <c r="B54" s="30" t="s">
        <v>153</v>
      </c>
      <c r="C54" s="29" t="s">
        <v>20</v>
      </c>
      <c r="D54" s="29" t="s">
        <v>60</v>
      </c>
      <c r="E54" s="29" t="s">
        <v>22</v>
      </c>
      <c r="F54" s="29" t="s">
        <v>22</v>
      </c>
      <c r="G54" s="29" t="s">
        <v>137</v>
      </c>
      <c r="H54" s="31" t="s">
        <v>123</v>
      </c>
      <c r="J54" s="54" t="str">
        <f>VLOOKUP(H54,[1]БДР!$E$9:$F$115,2,0)</f>
        <v>Вспомогательные  материалы</v>
      </c>
      <c r="L54" s="34">
        <v>42248</v>
      </c>
      <c r="M54" s="65" t="str">
        <f t="shared" si="47"/>
        <v>2015.09</v>
      </c>
      <c r="N54" s="65">
        <f t="shared" si="48"/>
        <v>2015</v>
      </c>
      <c r="O54" s="65" t="str">
        <f t="shared" si="49"/>
        <v>2015.III</v>
      </c>
      <c r="P54" s="65" t="s">
        <v>14</v>
      </c>
      <c r="Q54" s="58">
        <v>45464.098494594531</v>
      </c>
      <c r="R54" s="59">
        <f t="shared" si="42"/>
        <v>0</v>
      </c>
      <c r="S54" s="59">
        <f t="shared" si="43"/>
        <v>-4.5464098494594533E-2</v>
      </c>
      <c r="T54" s="59">
        <f t="shared" si="11"/>
        <v>-4.5464098494594533E-2</v>
      </c>
      <c r="U54" s="59">
        <f t="shared" si="12"/>
        <v>0</v>
      </c>
      <c r="V54" s="66">
        <f t="shared" si="41"/>
        <v>-4.5464098494594533E-2</v>
      </c>
      <c r="W54" s="66">
        <f t="shared" si="44"/>
        <v>0</v>
      </c>
      <c r="X54" s="66" t="e">
        <f>IF(S54=0,0,S54*VLOOKUP(G54,[1]НДС!$A$2:$B$36,2,0))</f>
        <v>#N/A</v>
      </c>
      <c r="Y54" s="66" t="e">
        <f t="shared" si="45"/>
        <v>#N/A</v>
      </c>
      <c r="Z54" s="33" t="str">
        <f t="shared" si="46"/>
        <v>Себестоимость</v>
      </c>
    </row>
    <row r="55" spans="1:26">
      <c r="A55" s="29" t="s">
        <v>151</v>
      </c>
      <c r="B55" s="30" t="s">
        <v>153</v>
      </c>
      <c r="C55" s="29" t="s">
        <v>20</v>
      </c>
      <c r="D55" s="29" t="s">
        <v>60</v>
      </c>
      <c r="E55" s="29" t="s">
        <v>23</v>
      </c>
      <c r="F55" s="29" t="s">
        <v>64</v>
      </c>
      <c r="G55" s="29" t="s">
        <v>64</v>
      </c>
      <c r="H55" s="31" t="s">
        <v>66</v>
      </c>
      <c r="J55" s="54" t="str">
        <f>VLOOKUP(H55,[1]БДР!$E$9:$F$115,2,0)</f>
        <v>ФОТ с НДФЛ, алименты, вых пособия, рабочих основного производства (РОП) с резервом на отпуска</v>
      </c>
      <c r="L55" s="34">
        <v>42248</v>
      </c>
      <c r="M55" s="65" t="str">
        <f t="shared" si="47"/>
        <v>2015.09</v>
      </c>
      <c r="N55" s="65">
        <f t="shared" si="48"/>
        <v>2015</v>
      </c>
      <c r="O55" s="65" t="str">
        <f t="shared" si="49"/>
        <v>2015.III</v>
      </c>
      <c r="P55" s="65" t="s">
        <v>14</v>
      </c>
      <c r="Q55" s="58">
        <v>3052930.9090909092</v>
      </c>
      <c r="R55" s="59">
        <f t="shared" si="42"/>
        <v>0</v>
      </c>
      <c r="S55" s="59">
        <f t="shared" si="43"/>
        <v>-3.0529309090909091</v>
      </c>
      <c r="T55" s="59">
        <f t="shared" si="11"/>
        <v>-3.0529309090909091</v>
      </c>
      <c r="U55" s="59">
        <f t="shared" si="12"/>
        <v>0</v>
      </c>
      <c r="V55" s="66">
        <f t="shared" si="41"/>
        <v>-3.0529309090909091</v>
      </c>
      <c r="W55" s="66">
        <f t="shared" si="44"/>
        <v>0</v>
      </c>
      <c r="X55" s="66" t="e">
        <f>IF(S55=0,0,S55*VLOOKUP(G55,[1]НДС!$A$2:$B$36,2,0))</f>
        <v>#N/A</v>
      </c>
      <c r="Y55" s="66" t="e">
        <f t="shared" si="45"/>
        <v>#N/A</v>
      </c>
      <c r="Z55" s="33" t="str">
        <f t="shared" si="46"/>
        <v>Себестоимость</v>
      </c>
    </row>
    <row r="56" spans="1:26">
      <c r="A56" s="29" t="s">
        <v>151</v>
      </c>
      <c r="B56" s="30" t="s">
        <v>153</v>
      </c>
      <c r="C56" s="29" t="s">
        <v>20</v>
      </c>
      <c r="D56" s="29" t="s">
        <v>139</v>
      </c>
      <c r="E56" s="29" t="s">
        <v>23</v>
      </c>
      <c r="F56" s="29" t="s">
        <v>117</v>
      </c>
      <c r="G56" s="29" t="s">
        <v>72</v>
      </c>
      <c r="H56" s="31" t="s">
        <v>73</v>
      </c>
      <c r="J56" s="54" t="str">
        <f>VLOOKUP(H56,[1]БДР!$E$9:$F$115,2,0)</f>
        <v>Прочие расходы по персоналу (обучение, аттестация и прочее)</v>
      </c>
      <c r="L56" s="34">
        <v>42248</v>
      </c>
      <c r="M56" s="65" t="str">
        <f t="shared" si="47"/>
        <v>2015.09</v>
      </c>
      <c r="N56" s="65">
        <f t="shared" si="48"/>
        <v>2015</v>
      </c>
      <c r="O56" s="65" t="str">
        <f t="shared" si="49"/>
        <v>2015.III</v>
      </c>
      <c r="P56" s="65" t="s">
        <v>14</v>
      </c>
      <c r="Q56" s="58">
        <v>907440</v>
      </c>
      <c r="R56" s="59">
        <f t="shared" si="42"/>
        <v>0</v>
      </c>
      <c r="S56" s="59">
        <f t="shared" si="43"/>
        <v>-0.90744000000000002</v>
      </c>
      <c r="T56" s="59">
        <f t="shared" si="11"/>
        <v>-0.90744000000000002</v>
      </c>
      <c r="U56" s="59">
        <f t="shared" si="12"/>
        <v>0</v>
      </c>
      <c r="V56" s="66">
        <f t="shared" si="41"/>
        <v>-0.90744000000000002</v>
      </c>
      <c r="W56" s="66">
        <f t="shared" si="44"/>
        <v>0</v>
      </c>
      <c r="X56" s="66" t="e">
        <f>IF(S56=0,0,S56*VLOOKUP(G56,[1]НДС!$A$2:$B$36,2,0))</f>
        <v>#N/A</v>
      </c>
      <c r="Y56" s="66" t="e">
        <f t="shared" si="45"/>
        <v>#N/A</v>
      </c>
      <c r="Z56" s="33" t="str">
        <f t="shared" si="46"/>
        <v>Себестоимость</v>
      </c>
    </row>
    <row r="57" spans="1:26">
      <c r="A57" s="29" t="s">
        <v>151</v>
      </c>
      <c r="B57" s="30" t="s">
        <v>153</v>
      </c>
      <c r="C57" s="29" t="s">
        <v>20</v>
      </c>
      <c r="D57" s="29" t="s">
        <v>60</v>
      </c>
      <c r="E57" s="29" t="s">
        <v>18</v>
      </c>
      <c r="F57" s="29" t="s">
        <v>80</v>
      </c>
      <c r="G57" s="29" t="s">
        <v>103</v>
      </c>
      <c r="H57" s="31" t="s">
        <v>96</v>
      </c>
      <c r="J57" s="54" t="str">
        <f>VLOOKUP(H57,[1]БДР!$E$9:$F$115,2,0)</f>
        <v>Амортизация техники АТ, ДСТ и оборудование производственного назначения</v>
      </c>
      <c r="L57" s="34">
        <v>42248</v>
      </c>
      <c r="M57" s="65" t="str">
        <f t="shared" si="47"/>
        <v>2015.09</v>
      </c>
      <c r="N57" s="65">
        <f t="shared" si="48"/>
        <v>2015</v>
      </c>
      <c r="O57" s="65" t="str">
        <f t="shared" si="49"/>
        <v>2015.III</v>
      </c>
      <c r="P57" s="65" t="s">
        <v>14</v>
      </c>
      <c r="Q57" s="58">
        <v>2021807.4523155929</v>
      </c>
      <c r="R57" s="59">
        <f t="shared" si="42"/>
        <v>0</v>
      </c>
      <c r="S57" s="59">
        <f t="shared" si="43"/>
        <v>-2.0218074523155929</v>
      </c>
      <c r="T57" s="59">
        <f t="shared" si="11"/>
        <v>-2.0218074523155929</v>
      </c>
      <c r="U57" s="59">
        <f t="shared" si="12"/>
        <v>0</v>
      </c>
      <c r="V57" s="66">
        <f t="shared" si="41"/>
        <v>-2.0218074523155929</v>
      </c>
      <c r="W57" s="66">
        <f t="shared" si="44"/>
        <v>0</v>
      </c>
      <c r="X57" s="66" t="e">
        <f>IF(S57=0,0,S57*VLOOKUP(G57,[1]НДС!$A$2:$B$36,2,0))</f>
        <v>#N/A</v>
      </c>
      <c r="Y57" s="66" t="e">
        <f t="shared" si="45"/>
        <v>#N/A</v>
      </c>
      <c r="Z57" s="33" t="str">
        <f t="shared" si="46"/>
        <v>Себестоимость</v>
      </c>
    </row>
    <row r="58" spans="1:26">
      <c r="A58" s="29" t="s">
        <v>151</v>
      </c>
      <c r="B58" s="30" t="s">
        <v>153</v>
      </c>
      <c r="C58" s="29" t="s">
        <v>20</v>
      </c>
      <c r="D58" s="29" t="s">
        <v>60</v>
      </c>
      <c r="E58" s="29" t="s">
        <v>24</v>
      </c>
      <c r="F58" s="29" t="s">
        <v>138</v>
      </c>
      <c r="G58" s="29" t="s">
        <v>138</v>
      </c>
      <c r="H58" s="31" t="s">
        <v>101</v>
      </c>
      <c r="J58" s="54" t="str">
        <f>VLOOKUP(H58,[1]БДР!$E$9:$F$115,2,0)</f>
        <v>Услуги производственного характера (лаборатории, гнутье отводов и т.п.)</v>
      </c>
      <c r="L58" s="34">
        <v>42248</v>
      </c>
      <c r="M58" s="65" t="str">
        <f t="shared" si="47"/>
        <v>2015.09</v>
      </c>
      <c r="N58" s="65">
        <f t="shared" si="48"/>
        <v>2015</v>
      </c>
      <c r="O58" s="65" t="str">
        <f t="shared" si="49"/>
        <v>2015.III</v>
      </c>
      <c r="P58" s="65" t="s">
        <v>14</v>
      </c>
      <c r="Q58" s="58">
        <v>0</v>
      </c>
      <c r="R58" s="59">
        <f t="shared" si="42"/>
        <v>0</v>
      </c>
      <c r="S58" s="59">
        <f t="shared" si="43"/>
        <v>0</v>
      </c>
      <c r="T58" s="59">
        <f t="shared" si="11"/>
        <v>0</v>
      </c>
      <c r="U58" s="59">
        <f t="shared" si="12"/>
        <v>0</v>
      </c>
      <c r="V58" s="66">
        <f t="shared" si="41"/>
        <v>0</v>
      </c>
      <c r="W58" s="66">
        <f t="shared" si="44"/>
        <v>0</v>
      </c>
      <c r="X58" s="66">
        <f>IF(S58=0,0,S58*VLOOKUP(G58,[1]НДС!$A$2:$B$36,2,0))</f>
        <v>0</v>
      </c>
      <c r="Y58" s="66">
        <f t="shared" si="45"/>
        <v>0</v>
      </c>
      <c r="Z58" s="33" t="str">
        <f t="shared" si="46"/>
        <v>Прочие</v>
      </c>
    </row>
    <row r="59" spans="1:26">
      <c r="A59" s="29" t="s">
        <v>151</v>
      </c>
      <c r="B59" s="30" t="s">
        <v>153</v>
      </c>
      <c r="C59" s="29" t="s">
        <v>20</v>
      </c>
      <c r="D59" s="29" t="s">
        <v>60</v>
      </c>
      <c r="E59" s="29" t="s">
        <v>18</v>
      </c>
      <c r="F59" s="29" t="s">
        <v>80</v>
      </c>
      <c r="G59" s="29" t="s">
        <v>105</v>
      </c>
      <c r="H59" s="31" t="s">
        <v>82</v>
      </c>
      <c r="J59" s="54" t="str">
        <f>VLOOKUP(H59,[1]БДР!$E$9:$F$115,2,0)</f>
        <v>Топливо для Автомобильной, Дорожностройтильной техники и оборудования  производственного назначения</v>
      </c>
      <c r="L59" s="34">
        <v>42248</v>
      </c>
      <c r="M59" s="65" t="str">
        <f t="shared" si="47"/>
        <v>2015.09</v>
      </c>
      <c r="N59" s="65">
        <f t="shared" si="48"/>
        <v>2015</v>
      </c>
      <c r="O59" s="65" t="str">
        <f t="shared" si="49"/>
        <v>2015.III</v>
      </c>
      <c r="P59" s="65" t="s">
        <v>14</v>
      </c>
      <c r="Q59" s="58">
        <v>2463464.1779999998</v>
      </c>
      <c r="R59" s="59">
        <f t="shared" si="42"/>
        <v>0</v>
      </c>
      <c r="S59" s="59">
        <f t="shared" si="43"/>
        <v>-2.4634641779999997</v>
      </c>
      <c r="T59" s="59">
        <f t="shared" si="11"/>
        <v>-2.4634641779999997</v>
      </c>
      <c r="U59" s="59">
        <f t="shared" si="12"/>
        <v>0</v>
      </c>
      <c r="V59" s="66">
        <f t="shared" si="41"/>
        <v>-2.4634641779999997</v>
      </c>
      <c r="W59" s="66">
        <f t="shared" si="44"/>
        <v>0</v>
      </c>
      <c r="X59" s="66" t="e">
        <f>IF(S59=0,0,S59*VLOOKUP(G59,[1]НДС!$A$2:$B$36,2,0))</f>
        <v>#N/A</v>
      </c>
      <c r="Y59" s="66" t="e">
        <f t="shared" si="45"/>
        <v>#N/A</v>
      </c>
      <c r="Z59" s="33" t="str">
        <f t="shared" si="46"/>
        <v>Себестоимость</v>
      </c>
    </row>
    <row r="60" spans="1:26">
      <c r="A60" s="29" t="s">
        <v>151</v>
      </c>
      <c r="B60" s="30" t="s">
        <v>153</v>
      </c>
      <c r="C60" s="29" t="s">
        <v>20</v>
      </c>
      <c r="D60" s="29" t="s">
        <v>60</v>
      </c>
      <c r="E60" s="29" t="s">
        <v>18</v>
      </c>
      <c r="F60" s="29" t="s">
        <v>80</v>
      </c>
      <c r="G60" s="29" t="s">
        <v>124</v>
      </c>
      <c r="H60" s="31" t="s">
        <v>125</v>
      </c>
      <c r="J60" s="54" t="str">
        <f>VLOOKUP(H60,[1]БДР!$E$9:$F$115,2,0)</f>
        <v>СОЖ для Автомобильной, Дорожностройтильной техники и оборудования производственного назначения</v>
      </c>
      <c r="L60" s="34">
        <v>42248</v>
      </c>
      <c r="M60" s="65" t="str">
        <f t="shared" si="47"/>
        <v>2015.09</v>
      </c>
      <c r="N60" s="65">
        <f t="shared" si="48"/>
        <v>2015</v>
      </c>
      <c r="O60" s="65" t="str">
        <f t="shared" si="49"/>
        <v>2015.III</v>
      </c>
      <c r="P60" s="65" t="s">
        <v>14</v>
      </c>
      <c r="Q60" s="58">
        <v>152734.77903599999</v>
      </c>
      <c r="R60" s="59">
        <f t="shared" si="42"/>
        <v>0</v>
      </c>
      <c r="S60" s="59">
        <f t="shared" si="43"/>
        <v>-0.152734779036</v>
      </c>
      <c r="T60" s="59">
        <f t="shared" si="11"/>
        <v>-0.152734779036</v>
      </c>
      <c r="U60" s="59">
        <f t="shared" si="12"/>
        <v>0</v>
      </c>
      <c r="V60" s="66">
        <f t="shared" si="41"/>
        <v>-0.152734779036</v>
      </c>
      <c r="W60" s="66">
        <f t="shared" si="44"/>
        <v>0</v>
      </c>
      <c r="X60" s="66" t="e">
        <f>IF(S60=0,0,S60*VLOOKUP(G60,[1]НДС!$A$2:$B$36,2,0))</f>
        <v>#N/A</v>
      </c>
      <c r="Y60" s="66" t="e">
        <f t="shared" si="45"/>
        <v>#N/A</v>
      </c>
      <c r="Z60" s="33" t="str">
        <f t="shared" si="46"/>
        <v>Себестоимость</v>
      </c>
    </row>
    <row r="61" spans="1:26">
      <c r="A61" s="29" t="s">
        <v>151</v>
      </c>
      <c r="B61" s="30" t="s">
        <v>153</v>
      </c>
      <c r="C61" s="29" t="s">
        <v>20</v>
      </c>
      <c r="D61" s="29" t="s">
        <v>60</v>
      </c>
      <c r="E61" s="29" t="s">
        <v>18</v>
      </c>
      <c r="F61" s="29" t="s">
        <v>80</v>
      </c>
      <c r="G61" s="29" t="s">
        <v>97</v>
      </c>
      <c r="H61" s="31" t="s">
        <v>84</v>
      </c>
      <c r="J61" s="54" t="str">
        <f>VLOOKUP(H61,[1]БДР!$E$9:$F$115,2,0)</f>
        <v>ЗиП для Автомобильной, Дорожностройтильной техники и оборудования производственного назначения</v>
      </c>
      <c r="L61" s="34">
        <v>42248</v>
      </c>
      <c r="M61" s="65" t="str">
        <f t="shared" si="47"/>
        <v>2015.09</v>
      </c>
      <c r="N61" s="65">
        <f t="shared" si="48"/>
        <v>2015</v>
      </c>
      <c r="O61" s="65" t="str">
        <f t="shared" si="49"/>
        <v>2015.III</v>
      </c>
      <c r="P61" s="65" t="s">
        <v>14</v>
      </c>
      <c r="Q61" s="58">
        <v>1180202.4112600686</v>
      </c>
      <c r="R61" s="59">
        <f t="shared" si="42"/>
        <v>0</v>
      </c>
      <c r="S61" s="59">
        <f t="shared" si="43"/>
        <v>-1.1802024112600686</v>
      </c>
      <c r="T61" s="59">
        <f t="shared" si="11"/>
        <v>-1.1802024112600686</v>
      </c>
      <c r="U61" s="59">
        <f t="shared" si="12"/>
        <v>0</v>
      </c>
      <c r="V61" s="66">
        <f t="shared" si="41"/>
        <v>-1.1802024112600686</v>
      </c>
      <c r="W61" s="66">
        <f t="shared" si="44"/>
        <v>0</v>
      </c>
      <c r="X61" s="66" t="e">
        <f>IF(S61=0,0,S61*VLOOKUP(G61,[1]НДС!$A$2:$B$36,2,0))</f>
        <v>#N/A</v>
      </c>
      <c r="Y61" s="66" t="e">
        <f t="shared" si="45"/>
        <v>#N/A</v>
      </c>
      <c r="Z61" s="33" t="str">
        <f t="shared" si="46"/>
        <v>Себестоимость</v>
      </c>
    </row>
    <row r="62" spans="1:26">
      <c r="A62" s="29" t="s">
        <v>151</v>
      </c>
      <c r="B62" s="30" t="s">
        <v>153</v>
      </c>
      <c r="C62" s="29" t="s">
        <v>20</v>
      </c>
      <c r="D62" s="29" t="s">
        <v>60</v>
      </c>
      <c r="E62" s="29" t="s">
        <v>18</v>
      </c>
      <c r="F62" s="29" t="s">
        <v>80</v>
      </c>
      <c r="G62" s="29" t="s">
        <v>104</v>
      </c>
      <c r="H62" s="31" t="s">
        <v>79</v>
      </c>
      <c r="J62" s="54" t="str">
        <f>VLOOKUP(H62,[1]БДР!$E$9:$F$115,2,0)</f>
        <v>Аренда, лизинг Автомобильной, Дорожностройтильной техники и оборудования производственного назначения</v>
      </c>
      <c r="L62" s="34">
        <v>42248</v>
      </c>
      <c r="M62" s="65" t="str">
        <f t="shared" si="47"/>
        <v>2015.09</v>
      </c>
      <c r="N62" s="65">
        <f t="shared" si="48"/>
        <v>2015</v>
      </c>
      <c r="O62" s="65" t="str">
        <f t="shared" si="49"/>
        <v>2015.III</v>
      </c>
      <c r="P62" s="65" t="s">
        <v>14</v>
      </c>
      <c r="Q62" s="58">
        <v>80672.475526363807</v>
      </c>
      <c r="R62" s="59">
        <f t="shared" si="42"/>
        <v>0</v>
      </c>
      <c r="S62" s="59">
        <f t="shared" si="43"/>
        <v>-8.0672475526363807E-2</v>
      </c>
      <c r="T62" s="59">
        <f t="shared" si="11"/>
        <v>-8.0672475526363807E-2</v>
      </c>
      <c r="U62" s="59">
        <f t="shared" si="12"/>
        <v>0</v>
      </c>
      <c r="V62" s="66">
        <f t="shared" si="41"/>
        <v>-8.0672475526363807E-2</v>
      </c>
      <c r="W62" s="66">
        <f t="shared" si="44"/>
        <v>0</v>
      </c>
      <c r="X62" s="66" t="e">
        <f>IF(S62=0,0,S62*VLOOKUP(G62,[1]НДС!$A$2:$B$36,2,0))</f>
        <v>#N/A</v>
      </c>
      <c r="Y62" s="66" t="e">
        <f t="shared" si="45"/>
        <v>#N/A</v>
      </c>
      <c r="Z62" s="33" t="str">
        <f t="shared" si="46"/>
        <v>Себестоимость</v>
      </c>
    </row>
    <row r="63" spans="1:26">
      <c r="A63" s="29" t="s">
        <v>151</v>
      </c>
      <c r="B63" s="30" t="s">
        <v>153</v>
      </c>
      <c r="C63" s="29" t="s">
        <v>20</v>
      </c>
      <c r="D63" s="29" t="s">
        <v>139</v>
      </c>
      <c r="E63" s="29" t="s">
        <v>21</v>
      </c>
      <c r="F63" s="29" t="s">
        <v>118</v>
      </c>
      <c r="G63" s="29" t="s">
        <v>126</v>
      </c>
      <c r="H63" s="31" t="s">
        <v>94</v>
      </c>
      <c r="J63" s="54" t="str">
        <f>VLOOKUP(H63,[1]БДР!$E$9:$F$115,2,0)</f>
        <v>Прочие коммунальные (охрана, ремонт и т.п.)</v>
      </c>
      <c r="L63" s="34">
        <v>42248</v>
      </c>
      <c r="M63" s="65" t="str">
        <f t="shared" si="47"/>
        <v>2015.09</v>
      </c>
      <c r="N63" s="65">
        <f t="shared" si="48"/>
        <v>2015</v>
      </c>
      <c r="O63" s="65" t="str">
        <f t="shared" si="49"/>
        <v>2015.III</v>
      </c>
      <c r="P63" s="65" t="s">
        <v>14</v>
      </c>
      <c r="Q63" s="58">
        <v>76705.473770977958</v>
      </c>
      <c r="R63" s="59">
        <f t="shared" si="42"/>
        <v>0</v>
      </c>
      <c r="S63" s="59">
        <f t="shared" si="43"/>
        <v>-7.6705473770977958E-2</v>
      </c>
      <c r="T63" s="59">
        <f t="shared" si="11"/>
        <v>-7.6705473770977958E-2</v>
      </c>
      <c r="U63" s="59">
        <f t="shared" si="12"/>
        <v>0</v>
      </c>
      <c r="V63" s="66">
        <f t="shared" si="41"/>
        <v>-7.6705473770977958E-2</v>
      </c>
      <c r="W63" s="66">
        <f t="shared" si="44"/>
        <v>0</v>
      </c>
      <c r="X63" s="66" t="e">
        <f>IF(S63=0,0,S63*VLOOKUP(G63,[1]НДС!$A$2:$B$36,2,0))</f>
        <v>#N/A</v>
      </c>
      <c r="Y63" s="66" t="e">
        <f t="shared" si="45"/>
        <v>#N/A</v>
      </c>
      <c r="Z63" s="33" t="str">
        <f t="shared" si="46"/>
        <v>Расходы административные</v>
      </c>
    </row>
    <row r="64" spans="1:26">
      <c r="A64" s="29" t="s">
        <v>151</v>
      </c>
      <c r="B64" s="30" t="s">
        <v>153</v>
      </c>
      <c r="C64" s="29" t="s">
        <v>20</v>
      </c>
      <c r="D64" s="29" t="s">
        <v>139</v>
      </c>
      <c r="E64" s="29" t="s">
        <v>23</v>
      </c>
      <c r="F64" s="29" t="s">
        <v>117</v>
      </c>
      <c r="G64" s="29" t="s">
        <v>132</v>
      </c>
      <c r="H64" s="31" t="s">
        <v>102</v>
      </c>
      <c r="J64" s="54" t="str">
        <f>VLOOKUP(H64,[1]БДР!$E$9:$F$115,2,0)</f>
        <v>ФОТ с НДФЛ, алименты, вых пособия, ПП и АУП без РОП</v>
      </c>
      <c r="L64" s="34">
        <v>42248</v>
      </c>
      <c r="M64" s="65" t="str">
        <f t="shared" si="47"/>
        <v>2015.09</v>
      </c>
      <c r="N64" s="65">
        <f t="shared" si="48"/>
        <v>2015</v>
      </c>
      <c r="O64" s="65" t="str">
        <f t="shared" si="49"/>
        <v>2015.III</v>
      </c>
      <c r="P64" s="65" t="s">
        <v>14</v>
      </c>
      <c r="Q64" s="58">
        <v>1834000</v>
      </c>
      <c r="R64" s="59">
        <f t="shared" si="42"/>
        <v>0</v>
      </c>
      <c r="S64" s="59">
        <f t="shared" si="43"/>
        <v>-1.8340000000000001</v>
      </c>
      <c r="T64" s="59">
        <f t="shared" si="11"/>
        <v>-1.8340000000000001</v>
      </c>
      <c r="U64" s="59">
        <f t="shared" si="12"/>
        <v>0</v>
      </c>
      <c r="V64" s="66">
        <f t="shared" si="41"/>
        <v>-1.8340000000000001</v>
      </c>
      <c r="W64" s="66">
        <f t="shared" si="44"/>
        <v>0</v>
      </c>
      <c r="X64" s="66" t="e">
        <f>IF(S64=0,0,S64*VLOOKUP(G64,[1]НДС!$A$2:$B$36,2,0))</f>
        <v>#N/A</v>
      </c>
      <c r="Y64" s="66" t="e">
        <f t="shared" si="45"/>
        <v>#N/A</v>
      </c>
      <c r="Z64" s="33" t="str">
        <f t="shared" si="46"/>
        <v>Себестоимость</v>
      </c>
    </row>
    <row r="65" spans="1:26">
      <c r="A65" s="29" t="s">
        <v>151</v>
      </c>
      <c r="B65" s="30" t="s">
        <v>153</v>
      </c>
      <c r="C65" s="29" t="s">
        <v>20</v>
      </c>
      <c r="D65" s="29" t="s">
        <v>139</v>
      </c>
      <c r="E65" s="29" t="s">
        <v>23</v>
      </c>
      <c r="F65" s="29" t="s">
        <v>117</v>
      </c>
      <c r="G65" s="29" t="s">
        <v>133</v>
      </c>
      <c r="H65" s="31" t="s">
        <v>69</v>
      </c>
      <c r="J65" s="54" t="str">
        <f>VLOOKUP(H65,[1]БДР!$E$9:$F$115,2,0)</f>
        <v>Страховые</v>
      </c>
      <c r="L65" s="34">
        <v>42248</v>
      </c>
      <c r="M65" s="65" t="str">
        <f t="shared" si="47"/>
        <v>2015.09</v>
      </c>
      <c r="N65" s="65">
        <f t="shared" si="48"/>
        <v>2015</v>
      </c>
      <c r="O65" s="65" t="str">
        <f t="shared" si="49"/>
        <v>2015.III</v>
      </c>
      <c r="P65" s="65" t="s">
        <v>14</v>
      </c>
      <c r="Q65" s="58">
        <v>1454818.6909090909</v>
      </c>
      <c r="R65" s="59">
        <f t="shared" si="42"/>
        <v>0</v>
      </c>
      <c r="S65" s="59">
        <f t="shared" si="43"/>
        <v>-1.454818690909091</v>
      </c>
      <c r="T65" s="59">
        <f t="shared" si="11"/>
        <v>-1.454818690909091</v>
      </c>
      <c r="U65" s="59">
        <f t="shared" si="12"/>
        <v>0</v>
      </c>
      <c r="V65" s="66">
        <f t="shared" si="41"/>
        <v>-1.454818690909091</v>
      </c>
      <c r="W65" s="66">
        <f t="shared" si="44"/>
        <v>0</v>
      </c>
      <c r="X65" s="66" t="e">
        <f>IF(S65=0,0,S65*VLOOKUP(G65,[1]НДС!$A$2:$B$36,2,0))</f>
        <v>#N/A</v>
      </c>
      <c r="Y65" s="66" t="e">
        <f t="shared" si="45"/>
        <v>#N/A</v>
      </c>
      <c r="Z65" s="33" t="str">
        <f t="shared" si="46"/>
        <v>Себестоимость</v>
      </c>
    </row>
    <row r="66" spans="1:26">
      <c r="A66" s="29" t="s">
        <v>151</v>
      </c>
      <c r="B66" s="30" t="s">
        <v>153</v>
      </c>
      <c r="C66" s="29" t="s">
        <v>20</v>
      </c>
      <c r="D66" s="29" t="s">
        <v>139</v>
      </c>
      <c r="E66" s="29" t="s">
        <v>21</v>
      </c>
      <c r="F66" s="29" t="s">
        <v>118</v>
      </c>
      <c r="G66" s="29" t="s">
        <v>107</v>
      </c>
      <c r="H66" s="31" t="s">
        <v>93</v>
      </c>
      <c r="J66" s="54" t="str">
        <f>VLOOKUP(H66,[1]БДР!$E$9:$F$115,2,0)</f>
        <v>Связь, интернет и IT</v>
      </c>
      <c r="L66" s="34">
        <v>42248</v>
      </c>
      <c r="M66" s="65" t="str">
        <f t="shared" si="47"/>
        <v>2015.09</v>
      </c>
      <c r="N66" s="65">
        <f t="shared" si="48"/>
        <v>2015</v>
      </c>
      <c r="O66" s="65" t="str">
        <f t="shared" si="49"/>
        <v>2015.III</v>
      </c>
      <c r="P66" s="65" t="s">
        <v>14</v>
      </c>
      <c r="Q66" s="58">
        <v>30000</v>
      </c>
      <c r="R66" s="59">
        <f t="shared" si="42"/>
        <v>0</v>
      </c>
      <c r="S66" s="59">
        <f t="shared" si="43"/>
        <v>-0.03</v>
      </c>
      <c r="T66" s="59">
        <f t="shared" si="11"/>
        <v>-0.03</v>
      </c>
      <c r="U66" s="59">
        <f t="shared" si="12"/>
        <v>0</v>
      </c>
      <c r="V66" s="66">
        <f t="shared" si="41"/>
        <v>-0.03</v>
      </c>
      <c r="W66" s="66">
        <f t="shared" si="44"/>
        <v>0</v>
      </c>
      <c r="X66" s="66" t="e">
        <f>IF(S66=0,0,S66*VLOOKUP(G66,[1]НДС!$A$2:$B$36,2,0))</f>
        <v>#N/A</v>
      </c>
      <c r="Y66" s="66" t="e">
        <f t="shared" si="45"/>
        <v>#N/A</v>
      </c>
      <c r="Z66" s="33" t="str">
        <f t="shared" si="46"/>
        <v>Расходы административные</v>
      </c>
    </row>
    <row r="67" spans="1:26">
      <c r="A67" s="29" t="s">
        <v>151</v>
      </c>
      <c r="B67" s="30" t="s">
        <v>153</v>
      </c>
      <c r="C67" s="29" t="s">
        <v>20</v>
      </c>
      <c r="D67" s="29" t="s">
        <v>139</v>
      </c>
      <c r="E67" s="29" t="s">
        <v>21</v>
      </c>
      <c r="F67" s="29" t="s">
        <v>118</v>
      </c>
      <c r="G67" s="29" t="s">
        <v>126</v>
      </c>
      <c r="H67" s="31" t="s">
        <v>94</v>
      </c>
      <c r="J67" s="54" t="str">
        <f>VLOOKUP(H67,[1]БДР!$E$9:$F$115,2,0)</f>
        <v>Прочие коммунальные (охрана, ремонт и т.п.)</v>
      </c>
      <c r="L67" s="34">
        <v>42248</v>
      </c>
      <c r="M67" s="65" t="str">
        <f t="shared" si="47"/>
        <v>2015.09</v>
      </c>
      <c r="N67" s="65">
        <f t="shared" si="48"/>
        <v>2015</v>
      </c>
      <c r="O67" s="65" t="str">
        <f t="shared" si="49"/>
        <v>2015.III</v>
      </c>
      <c r="P67" s="65" t="s">
        <v>14</v>
      </c>
      <c r="Q67" s="58">
        <v>68000</v>
      </c>
      <c r="R67" s="59">
        <f t="shared" si="42"/>
        <v>0</v>
      </c>
      <c r="S67" s="59">
        <f t="shared" si="43"/>
        <v>-6.8000000000000005E-2</v>
      </c>
      <c r="T67" s="59">
        <f t="shared" si="11"/>
        <v>-6.8000000000000005E-2</v>
      </c>
      <c r="U67" s="59">
        <f t="shared" si="12"/>
        <v>0</v>
      </c>
      <c r="V67" s="66">
        <f t="shared" si="41"/>
        <v>-6.8000000000000005E-2</v>
      </c>
      <c r="W67" s="66">
        <f t="shared" si="44"/>
        <v>0</v>
      </c>
      <c r="X67" s="66" t="e">
        <f>IF(S67=0,0,S67*VLOOKUP(G67,[1]НДС!$A$2:$B$36,2,0))</f>
        <v>#N/A</v>
      </c>
      <c r="Y67" s="66" t="e">
        <f t="shared" si="45"/>
        <v>#N/A</v>
      </c>
      <c r="Z67" s="33" t="str">
        <f t="shared" si="46"/>
        <v>Расходы административные</v>
      </c>
    </row>
    <row r="68" spans="1:26">
      <c r="A68" s="29" t="s">
        <v>151</v>
      </c>
      <c r="B68" s="30" t="s">
        <v>153</v>
      </c>
      <c r="C68" s="29" t="s">
        <v>20</v>
      </c>
      <c r="D68" s="29" t="s">
        <v>139</v>
      </c>
      <c r="E68" s="29" t="s">
        <v>22</v>
      </c>
      <c r="F68" s="29" t="s">
        <v>127</v>
      </c>
      <c r="G68" s="29" t="s">
        <v>128</v>
      </c>
      <c r="H68" s="31" t="s">
        <v>129</v>
      </c>
      <c r="J68" s="54" t="str">
        <f>VLOOKUP(H68,[1]БДР!$E$9:$F$115,2,0)</f>
        <v>Спецодежда, СИЗ</v>
      </c>
      <c r="L68" s="34">
        <v>42248</v>
      </c>
      <c r="M68" s="65" t="str">
        <f t="shared" si="47"/>
        <v>2015.09</v>
      </c>
      <c r="N68" s="65">
        <f t="shared" si="48"/>
        <v>2015</v>
      </c>
      <c r="O68" s="65" t="str">
        <f t="shared" si="49"/>
        <v>2015.III</v>
      </c>
      <c r="P68" s="65" t="s">
        <v>14</v>
      </c>
      <c r="Q68" s="58">
        <v>115000</v>
      </c>
      <c r="R68" s="59">
        <f t="shared" si="42"/>
        <v>0</v>
      </c>
      <c r="S68" s="59">
        <f t="shared" si="43"/>
        <v>-0.115</v>
      </c>
      <c r="T68" s="59">
        <f t="shared" ref="T68:T131" si="50">($P68=T$2)*V68</f>
        <v>-0.115</v>
      </c>
      <c r="U68" s="59">
        <f t="shared" ref="U68:U131" si="51">($P68=U$2)*$V68</f>
        <v>0</v>
      </c>
      <c r="V68" s="66">
        <f t="shared" si="41"/>
        <v>-0.115</v>
      </c>
      <c r="W68" s="66">
        <f t="shared" si="44"/>
        <v>0</v>
      </c>
      <c r="X68" s="66" t="e">
        <f>IF(S68=0,0,S68*VLOOKUP(G68,[1]НДС!$A$2:$B$36,2,0))</f>
        <v>#N/A</v>
      </c>
      <c r="Y68" s="66" t="e">
        <f t="shared" si="45"/>
        <v>#N/A</v>
      </c>
      <c r="Z68" s="33" t="str">
        <f t="shared" si="46"/>
        <v>Себестоимость</v>
      </c>
    </row>
    <row r="69" spans="1:26">
      <c r="A69" s="29" t="s">
        <v>151</v>
      </c>
      <c r="B69" s="30" t="s">
        <v>153</v>
      </c>
      <c r="C69" s="29" t="s">
        <v>20</v>
      </c>
      <c r="D69" s="29" t="s">
        <v>139</v>
      </c>
      <c r="E69" s="29" t="s">
        <v>23</v>
      </c>
      <c r="F69" s="29" t="s">
        <v>117</v>
      </c>
      <c r="G69" s="29" t="s">
        <v>72</v>
      </c>
      <c r="H69" s="31" t="s">
        <v>73</v>
      </c>
      <c r="J69" s="54" t="str">
        <f>VLOOKUP(H69,[1]БДР!$E$9:$F$115,2,0)</f>
        <v>Прочие расходы по персоналу (обучение, аттестация и прочее)</v>
      </c>
      <c r="L69" s="34">
        <v>42248</v>
      </c>
      <c r="M69" s="65" t="str">
        <f t="shared" si="47"/>
        <v>2015.09</v>
      </c>
      <c r="N69" s="65">
        <f t="shared" si="48"/>
        <v>2015</v>
      </c>
      <c r="O69" s="65" t="str">
        <f t="shared" si="49"/>
        <v>2015.III</v>
      </c>
      <c r="P69" s="65" t="s">
        <v>14</v>
      </c>
      <c r="Q69" s="58">
        <v>0</v>
      </c>
      <c r="R69" s="59">
        <f t="shared" si="42"/>
        <v>0</v>
      </c>
      <c r="S69" s="59">
        <f t="shared" si="43"/>
        <v>0</v>
      </c>
      <c r="T69" s="59">
        <f t="shared" si="50"/>
        <v>0</v>
      </c>
      <c r="U69" s="59">
        <f t="shared" si="51"/>
        <v>0</v>
      </c>
      <c r="V69" s="66">
        <f t="shared" si="41"/>
        <v>0</v>
      </c>
      <c r="W69" s="66">
        <f t="shared" si="44"/>
        <v>0</v>
      </c>
      <c r="X69" s="66">
        <f>IF(S69=0,0,S69*VLOOKUP(G69,[1]НДС!$A$2:$B$36,2,0))</f>
        <v>0</v>
      </c>
      <c r="Y69" s="66">
        <f t="shared" si="45"/>
        <v>0</v>
      </c>
      <c r="Z69" s="33" t="str">
        <f t="shared" si="46"/>
        <v>Себестоимость</v>
      </c>
    </row>
    <row r="70" spans="1:26">
      <c r="A70" s="29" t="s">
        <v>151</v>
      </c>
      <c r="B70" s="30" t="s">
        <v>153</v>
      </c>
      <c r="C70" s="29" t="s">
        <v>20</v>
      </c>
      <c r="D70" s="29" t="s">
        <v>139</v>
      </c>
      <c r="E70" s="29" t="s">
        <v>24</v>
      </c>
      <c r="F70" s="29" t="s">
        <v>135</v>
      </c>
      <c r="G70" s="29" t="s">
        <v>135</v>
      </c>
      <c r="H70" s="31" t="s">
        <v>95</v>
      </c>
      <c r="J70" s="54" t="str">
        <f>VLOOKUP(H70,[1]БДР!$E$9:$F$115,2,0)</f>
        <v>Налоги на землю, имущество, транспортный и прочие включающиеся в себестоимость</v>
      </c>
      <c r="L70" s="34">
        <v>42248</v>
      </c>
      <c r="M70" s="65" t="str">
        <f t="shared" si="47"/>
        <v>2015.09</v>
      </c>
      <c r="N70" s="65">
        <f t="shared" si="48"/>
        <v>2015</v>
      </c>
      <c r="O70" s="65" t="str">
        <f t="shared" si="49"/>
        <v>2015.III</v>
      </c>
      <c r="P70" s="65" t="s">
        <v>14</v>
      </c>
      <c r="Q70" s="58">
        <v>2815</v>
      </c>
      <c r="R70" s="59">
        <f t="shared" si="42"/>
        <v>0</v>
      </c>
      <c r="S70" s="59">
        <f t="shared" si="43"/>
        <v>-2.8149999999999998E-3</v>
      </c>
      <c r="T70" s="59">
        <f t="shared" si="50"/>
        <v>-2.8149999999999998E-3</v>
      </c>
      <c r="U70" s="59">
        <f t="shared" si="51"/>
        <v>0</v>
      </c>
      <c r="V70" s="66">
        <f t="shared" si="41"/>
        <v>-2.8149999999999998E-3</v>
      </c>
      <c r="W70" s="66">
        <f t="shared" si="44"/>
        <v>0</v>
      </c>
      <c r="X70" s="66" t="e">
        <f>IF(S70=0,0,S70*VLOOKUP(G70,[1]НДС!$A$2:$B$36,2,0))</f>
        <v>#N/A</v>
      </c>
      <c r="Y70" s="66" t="e">
        <f t="shared" si="45"/>
        <v>#N/A</v>
      </c>
      <c r="Z70" s="33" t="str">
        <f t="shared" si="46"/>
        <v>Прочие</v>
      </c>
    </row>
    <row r="71" spans="1:26">
      <c r="A71" s="29" t="s">
        <v>151</v>
      </c>
      <c r="B71" s="30" t="s">
        <v>153</v>
      </c>
      <c r="C71" s="29" t="s">
        <v>20</v>
      </c>
      <c r="D71" s="29" t="s">
        <v>139</v>
      </c>
      <c r="E71" s="29" t="s">
        <v>24</v>
      </c>
      <c r="F71" s="29" t="s">
        <v>135</v>
      </c>
      <c r="G71" s="29" t="s">
        <v>135</v>
      </c>
      <c r="H71" s="31" t="s">
        <v>95</v>
      </c>
      <c r="J71" s="54" t="str">
        <f>VLOOKUP(H71,[1]БДР!$E$9:$F$115,2,0)</f>
        <v>Налоги на землю, имущество, транспортный и прочие включающиеся в себестоимость</v>
      </c>
      <c r="L71" s="34">
        <v>42248</v>
      </c>
      <c r="M71" s="65" t="str">
        <f t="shared" si="47"/>
        <v>2015.09</v>
      </c>
      <c r="N71" s="65">
        <f t="shared" si="48"/>
        <v>2015</v>
      </c>
      <c r="O71" s="65" t="str">
        <f t="shared" si="49"/>
        <v>2015.III</v>
      </c>
      <c r="P71" s="65" t="s">
        <v>14</v>
      </c>
      <c r="Q71" s="58">
        <v>68313</v>
      </c>
      <c r="R71" s="59">
        <f t="shared" si="42"/>
        <v>0</v>
      </c>
      <c r="S71" s="59">
        <f t="shared" si="43"/>
        <v>-6.8312999999999999E-2</v>
      </c>
      <c r="T71" s="59">
        <f t="shared" si="50"/>
        <v>-6.8312999999999999E-2</v>
      </c>
      <c r="U71" s="59">
        <f t="shared" si="51"/>
        <v>0</v>
      </c>
      <c r="V71" s="66">
        <f t="shared" si="41"/>
        <v>-6.8312999999999999E-2</v>
      </c>
      <c r="W71" s="66">
        <f t="shared" si="44"/>
        <v>0</v>
      </c>
      <c r="X71" s="66" t="e">
        <f>IF(S71=0,0,S71*VLOOKUP(G71,[1]НДС!$A$2:$B$36,2,0))</f>
        <v>#N/A</v>
      </c>
      <c r="Y71" s="66" t="e">
        <f t="shared" si="45"/>
        <v>#N/A</v>
      </c>
      <c r="Z71" s="33" t="str">
        <f t="shared" si="46"/>
        <v>Прочие</v>
      </c>
    </row>
    <row r="72" spans="1:26">
      <c r="A72" s="29" t="s">
        <v>151</v>
      </c>
      <c r="B72" s="30" t="s">
        <v>153</v>
      </c>
      <c r="C72" s="29" t="s">
        <v>20</v>
      </c>
      <c r="D72" s="29" t="s">
        <v>139</v>
      </c>
      <c r="E72" s="29" t="s">
        <v>18</v>
      </c>
      <c r="F72" s="29" t="s">
        <v>134</v>
      </c>
      <c r="G72" s="29" t="s">
        <v>100</v>
      </c>
      <c r="H72" s="31" t="s">
        <v>87</v>
      </c>
      <c r="J72" s="54" t="str">
        <f>VLOOKUP(H72,[1]БДР!$E$9:$F$115,2,0)</f>
        <v>Страхование (КАСКО, ОСАГО и т.п.)  Автомобильной, Дорожностройтильной техники и оборудования</v>
      </c>
      <c r="L72" s="34">
        <v>42248</v>
      </c>
      <c r="M72" s="65" t="str">
        <f t="shared" si="47"/>
        <v>2015.09</v>
      </c>
      <c r="N72" s="65">
        <f t="shared" si="48"/>
        <v>2015</v>
      </c>
      <c r="O72" s="65" t="str">
        <f t="shared" si="49"/>
        <v>2015.III</v>
      </c>
      <c r="P72" s="65" t="s">
        <v>14</v>
      </c>
      <c r="Q72" s="58">
        <v>42298</v>
      </c>
      <c r="R72" s="59">
        <f t="shared" si="42"/>
        <v>0</v>
      </c>
      <c r="S72" s="59">
        <f t="shared" si="43"/>
        <v>-4.2298000000000002E-2</v>
      </c>
      <c r="T72" s="59">
        <f t="shared" si="50"/>
        <v>-4.2298000000000002E-2</v>
      </c>
      <c r="U72" s="59">
        <f t="shared" si="51"/>
        <v>0</v>
      </c>
      <c r="V72" s="66">
        <f t="shared" si="41"/>
        <v>-4.2298000000000002E-2</v>
      </c>
      <c r="W72" s="66">
        <f t="shared" si="44"/>
        <v>0</v>
      </c>
      <c r="X72" s="66" t="e">
        <f>IF(S72=0,0,S72*VLOOKUP(G72,[1]НДС!$A$2:$B$36,2,0))</f>
        <v>#N/A</v>
      </c>
      <c r="Y72" s="66" t="e">
        <f t="shared" si="45"/>
        <v>#N/A</v>
      </c>
      <c r="Z72" s="33" t="str">
        <f t="shared" si="46"/>
        <v>Себестоимость</v>
      </c>
    </row>
    <row r="73" spans="1:26">
      <c r="A73" s="29" t="s">
        <v>151</v>
      </c>
      <c r="B73" s="30" t="s">
        <v>153</v>
      </c>
      <c r="C73" s="29" t="s">
        <v>20</v>
      </c>
      <c r="D73" s="29" t="s">
        <v>139</v>
      </c>
      <c r="E73" s="29" t="s">
        <v>21</v>
      </c>
      <c r="F73" s="29" t="s">
        <v>118</v>
      </c>
      <c r="G73" s="29" t="s">
        <v>130</v>
      </c>
      <c r="H73" s="31" t="s">
        <v>131</v>
      </c>
      <c r="J73" s="54" t="str">
        <f>VLOOKUP(H73,[1]БДР!$E$9:$F$115,2,0)</f>
        <v>Вывоз мусора и уборка территории</v>
      </c>
      <c r="L73" s="34">
        <v>42248</v>
      </c>
      <c r="M73" s="65" t="str">
        <f t="shared" si="47"/>
        <v>2015.09</v>
      </c>
      <c r="N73" s="65">
        <f t="shared" si="48"/>
        <v>2015</v>
      </c>
      <c r="O73" s="65" t="str">
        <f t="shared" si="49"/>
        <v>2015.III</v>
      </c>
      <c r="P73" s="65" t="s">
        <v>14</v>
      </c>
      <c r="Q73" s="58">
        <v>10000</v>
      </c>
      <c r="R73" s="59">
        <f t="shared" si="42"/>
        <v>0</v>
      </c>
      <c r="S73" s="59">
        <f t="shared" si="43"/>
        <v>-0.01</v>
      </c>
      <c r="T73" s="59">
        <f t="shared" si="50"/>
        <v>-0.01</v>
      </c>
      <c r="U73" s="59">
        <f t="shared" si="51"/>
        <v>0</v>
      </c>
      <c r="V73" s="66">
        <f t="shared" si="41"/>
        <v>-0.01</v>
      </c>
      <c r="W73" s="66">
        <f t="shared" si="44"/>
        <v>0</v>
      </c>
      <c r="X73" s="66" t="e">
        <f>IF(S73=0,0,S73*VLOOKUP(G73,[1]НДС!$A$2:$B$36,2,0))</f>
        <v>#N/A</v>
      </c>
      <c r="Y73" s="66" t="e">
        <f t="shared" si="45"/>
        <v>#N/A</v>
      </c>
      <c r="Z73" s="33" t="str">
        <f t="shared" si="46"/>
        <v>Расходы административные</v>
      </c>
    </row>
    <row r="74" spans="1:26">
      <c r="A74" s="29" t="s">
        <v>151</v>
      </c>
      <c r="B74" s="30" t="s">
        <v>153</v>
      </c>
      <c r="C74" s="29" t="s">
        <v>20</v>
      </c>
      <c r="D74" s="29" t="s">
        <v>139</v>
      </c>
      <c r="E74" s="29" t="s">
        <v>23</v>
      </c>
      <c r="F74" s="29" t="s">
        <v>117</v>
      </c>
      <c r="G74" s="29" t="s">
        <v>140</v>
      </c>
      <c r="H74" s="31" t="s">
        <v>71</v>
      </c>
      <c r="J74" s="54" t="str">
        <f>VLOOKUP(H74,[1]БДР!$E$9:$F$115,2,0)</f>
        <v>Командировочные (Проезд к месту командирования и обратно, визы, суточные, проживание)</v>
      </c>
      <c r="L74" s="34">
        <v>42248</v>
      </c>
      <c r="M74" s="65" t="str">
        <f t="shared" si="47"/>
        <v>2015.09</v>
      </c>
      <c r="N74" s="65">
        <f t="shared" si="48"/>
        <v>2015</v>
      </c>
      <c r="O74" s="65" t="str">
        <f t="shared" si="49"/>
        <v>2015.III</v>
      </c>
      <c r="P74" s="65" t="s">
        <v>14</v>
      </c>
      <c r="Q74" s="58">
        <v>0</v>
      </c>
      <c r="R74" s="59">
        <f t="shared" si="42"/>
        <v>0</v>
      </c>
      <c r="S74" s="59">
        <f t="shared" si="43"/>
        <v>0</v>
      </c>
      <c r="T74" s="59">
        <f t="shared" si="50"/>
        <v>0</v>
      </c>
      <c r="U74" s="59">
        <f t="shared" si="51"/>
        <v>0</v>
      </c>
      <c r="V74" s="66">
        <f t="shared" si="41"/>
        <v>0</v>
      </c>
      <c r="W74" s="66">
        <f t="shared" si="44"/>
        <v>0</v>
      </c>
      <c r="X74" s="66">
        <f>IF(S74=0,0,S74*VLOOKUP(G74,[1]НДС!$A$2:$B$36,2,0))</f>
        <v>0</v>
      </c>
      <c r="Y74" s="66">
        <f t="shared" si="45"/>
        <v>0</v>
      </c>
      <c r="Z74" s="33" t="str">
        <f t="shared" si="46"/>
        <v>Себестоимость</v>
      </c>
    </row>
    <row r="75" spans="1:26">
      <c r="A75" s="29" t="s">
        <v>151</v>
      </c>
      <c r="B75" s="30" t="s">
        <v>153</v>
      </c>
      <c r="C75" s="29" t="s">
        <v>20</v>
      </c>
      <c r="D75" s="29" t="s">
        <v>139</v>
      </c>
      <c r="E75" s="29" t="s">
        <v>23</v>
      </c>
      <c r="F75" s="29" t="s">
        <v>117</v>
      </c>
      <c r="G75" s="29" t="s">
        <v>140</v>
      </c>
      <c r="H75" s="31" t="s">
        <v>71</v>
      </c>
      <c r="J75" s="54" t="str">
        <f>VLOOKUP(H75,[1]БДР!$E$9:$F$115,2,0)</f>
        <v>Командировочные (Проезд к месту командирования и обратно, визы, суточные, проживание)</v>
      </c>
      <c r="L75" s="34">
        <v>42248</v>
      </c>
      <c r="M75" s="65" t="str">
        <f t="shared" si="47"/>
        <v>2015.09</v>
      </c>
      <c r="N75" s="65">
        <f t="shared" si="48"/>
        <v>2015</v>
      </c>
      <c r="O75" s="65" t="str">
        <f t="shared" si="49"/>
        <v>2015.III</v>
      </c>
      <c r="P75" s="65" t="s">
        <v>14</v>
      </c>
      <c r="Q75" s="58">
        <v>580000</v>
      </c>
      <c r="R75" s="59">
        <f t="shared" si="42"/>
        <v>0</v>
      </c>
      <c r="S75" s="59">
        <f t="shared" si="43"/>
        <v>-0.57999999999999996</v>
      </c>
      <c r="T75" s="59">
        <f t="shared" si="50"/>
        <v>-0.57999999999999996</v>
      </c>
      <c r="U75" s="59">
        <f t="shared" si="51"/>
        <v>0</v>
      </c>
      <c r="V75" s="66">
        <f t="shared" si="41"/>
        <v>-0.57999999999999996</v>
      </c>
      <c r="W75" s="66">
        <f t="shared" si="44"/>
        <v>0</v>
      </c>
      <c r="X75" s="66" t="e">
        <f>IF(S75=0,0,S75*VLOOKUP(G75,[1]НДС!$A$2:$B$36,2,0))</f>
        <v>#N/A</v>
      </c>
      <c r="Y75" s="66" t="e">
        <f t="shared" si="45"/>
        <v>#N/A</v>
      </c>
      <c r="Z75" s="33" t="str">
        <f t="shared" si="46"/>
        <v>Себестоимость</v>
      </c>
    </row>
    <row r="76" spans="1:26">
      <c r="A76" s="29" t="s">
        <v>151</v>
      </c>
      <c r="B76" s="30" t="s">
        <v>153</v>
      </c>
      <c r="C76" s="29" t="s">
        <v>20</v>
      </c>
      <c r="D76" s="29" t="s">
        <v>60</v>
      </c>
      <c r="E76" s="29" t="s">
        <v>18</v>
      </c>
      <c r="F76" s="29" t="s">
        <v>80</v>
      </c>
      <c r="G76" s="29" t="s">
        <v>106</v>
      </c>
      <c r="H76" s="31" t="s">
        <v>99</v>
      </c>
      <c r="J76" s="54" t="str">
        <f>VLOOKUP(H76,[1]БДР!$E$9:$F$115,2,0)</f>
        <v>Мобилизация  Автомобильной, Дорожностройтильной техники и оборудования производственного назначения</v>
      </c>
      <c r="L76" s="34">
        <v>42248</v>
      </c>
      <c r="M76" s="65" t="str">
        <f t="shared" si="47"/>
        <v>2015.09</v>
      </c>
      <c r="N76" s="65">
        <f t="shared" si="48"/>
        <v>2015</v>
      </c>
      <c r="O76" s="65" t="str">
        <f t="shared" si="49"/>
        <v>2015.III</v>
      </c>
      <c r="P76" s="65" t="s">
        <v>14</v>
      </c>
      <c r="Q76" s="58">
        <v>0</v>
      </c>
      <c r="R76" s="59">
        <f t="shared" si="42"/>
        <v>0</v>
      </c>
      <c r="S76" s="59">
        <f t="shared" si="43"/>
        <v>0</v>
      </c>
      <c r="T76" s="59">
        <f t="shared" si="50"/>
        <v>0</v>
      </c>
      <c r="U76" s="59">
        <f t="shared" si="51"/>
        <v>0</v>
      </c>
      <c r="V76" s="66">
        <f t="shared" si="41"/>
        <v>0</v>
      </c>
      <c r="W76" s="66">
        <f t="shared" si="44"/>
        <v>0</v>
      </c>
      <c r="X76" s="66">
        <f>IF(S76=0,0,S76*VLOOKUP(G76,[1]НДС!$A$2:$B$36,2,0))</f>
        <v>0</v>
      </c>
      <c r="Y76" s="66">
        <f t="shared" si="45"/>
        <v>0</v>
      </c>
      <c r="Z76" s="33" t="str">
        <f t="shared" si="46"/>
        <v>Себестоимость</v>
      </c>
    </row>
    <row r="77" spans="1:26">
      <c r="A77" s="29" t="s">
        <v>151</v>
      </c>
      <c r="B77" s="30" t="s">
        <v>153</v>
      </c>
      <c r="C77" s="29" t="s">
        <v>20</v>
      </c>
      <c r="D77" s="29" t="s">
        <v>139</v>
      </c>
      <c r="E77" s="29" t="s">
        <v>23</v>
      </c>
      <c r="F77" s="29" t="s">
        <v>117</v>
      </c>
      <c r="G77" s="29" t="s">
        <v>72</v>
      </c>
      <c r="H77" s="31" t="s">
        <v>73</v>
      </c>
      <c r="J77" s="54" t="str">
        <f>VLOOKUP(H77,[1]БДР!$E$9:$F$115,2,0)</f>
        <v>Прочие расходы по персоналу (обучение, аттестация и прочее)</v>
      </c>
      <c r="L77" s="34">
        <v>42248</v>
      </c>
      <c r="M77" s="65" t="str">
        <f t="shared" si="47"/>
        <v>2015.09</v>
      </c>
      <c r="N77" s="65">
        <f t="shared" si="48"/>
        <v>2015</v>
      </c>
      <c r="O77" s="65" t="str">
        <f t="shared" si="49"/>
        <v>2015.III</v>
      </c>
      <c r="P77" s="65" t="s">
        <v>14</v>
      </c>
      <c r="Q77" s="58">
        <v>855000</v>
      </c>
      <c r="R77" s="59">
        <f t="shared" si="42"/>
        <v>0</v>
      </c>
      <c r="S77" s="59">
        <f t="shared" si="43"/>
        <v>-0.85499999999999998</v>
      </c>
      <c r="T77" s="59">
        <f t="shared" si="50"/>
        <v>-0.85499999999999998</v>
      </c>
      <c r="U77" s="59">
        <f t="shared" si="51"/>
        <v>0</v>
      </c>
      <c r="V77" s="66">
        <f t="shared" si="41"/>
        <v>-0.85499999999999998</v>
      </c>
      <c r="W77" s="66">
        <f t="shared" si="44"/>
        <v>0</v>
      </c>
      <c r="X77" s="66" t="e">
        <f>IF(S77=0,0,S77*VLOOKUP(G77,[1]НДС!$A$2:$B$36,2,0))</f>
        <v>#N/A</v>
      </c>
      <c r="Y77" s="66" t="e">
        <f t="shared" si="45"/>
        <v>#N/A</v>
      </c>
      <c r="Z77" s="33" t="str">
        <f t="shared" si="46"/>
        <v>Себестоимость</v>
      </c>
    </row>
    <row r="78" spans="1:26">
      <c r="A78" s="29" t="s">
        <v>151</v>
      </c>
      <c r="B78" s="30" t="s">
        <v>153</v>
      </c>
      <c r="C78" s="29" t="s">
        <v>20</v>
      </c>
      <c r="D78" s="29" t="s">
        <v>60</v>
      </c>
      <c r="E78" s="29" t="s">
        <v>26</v>
      </c>
      <c r="F78" s="29" t="s">
        <v>26</v>
      </c>
      <c r="G78" s="29" t="s">
        <v>145</v>
      </c>
      <c r="H78" s="31" t="s">
        <v>62</v>
      </c>
      <c r="J78" s="54" t="str">
        <f>VLOOKUP(H78,[1]БДР!$E$9:$F$115,2,0)</f>
        <v xml:space="preserve">  Внешний субподряд</v>
      </c>
      <c r="L78" s="34">
        <v>42248</v>
      </c>
      <c r="M78" s="65" t="str">
        <f t="shared" si="47"/>
        <v>2015.09</v>
      </c>
      <c r="N78" s="65">
        <f t="shared" si="48"/>
        <v>2015</v>
      </c>
      <c r="O78" s="65" t="str">
        <f t="shared" si="49"/>
        <v>2015.III</v>
      </c>
      <c r="P78" s="65" t="s">
        <v>14</v>
      </c>
      <c r="Q78" s="58">
        <v>0</v>
      </c>
      <c r="R78" s="59">
        <f t="shared" si="42"/>
        <v>0</v>
      </c>
      <c r="S78" s="59">
        <f t="shared" si="43"/>
        <v>0</v>
      </c>
      <c r="T78" s="59">
        <f t="shared" si="50"/>
        <v>0</v>
      </c>
      <c r="U78" s="59">
        <f t="shared" si="51"/>
        <v>0</v>
      </c>
      <c r="V78" s="66">
        <f t="shared" ref="V78:V117" si="52">SUM(R78:S78)</f>
        <v>0</v>
      </c>
      <c r="W78" s="66">
        <f t="shared" si="44"/>
        <v>0</v>
      </c>
      <c r="X78" s="66">
        <f>IF(S78=0,0,S78*VLOOKUP(G78,[1]НДС!$A$2:$B$36,2,0))</f>
        <v>0</v>
      </c>
      <c r="Y78" s="66">
        <f t="shared" si="45"/>
        <v>0</v>
      </c>
      <c r="Z78" s="33" t="str">
        <f t="shared" si="46"/>
        <v>Себестоимость</v>
      </c>
    </row>
    <row r="79" spans="1:26">
      <c r="A79" s="29" t="s">
        <v>151</v>
      </c>
      <c r="B79" s="30" t="s">
        <v>153</v>
      </c>
      <c r="C79" s="29" t="s">
        <v>20</v>
      </c>
      <c r="D79" s="29" t="s">
        <v>60</v>
      </c>
      <c r="E79" s="29" t="s">
        <v>26</v>
      </c>
      <c r="F79" s="29" t="s">
        <v>26</v>
      </c>
      <c r="G79" s="29" t="s">
        <v>145</v>
      </c>
      <c r="H79" s="31" t="s">
        <v>62</v>
      </c>
      <c r="J79" s="54" t="str">
        <f>VLOOKUP(H79,[1]БДР!$E$9:$F$115,2,0)</f>
        <v xml:space="preserve">  Внешний субподряд</v>
      </c>
      <c r="L79" s="34">
        <v>42248</v>
      </c>
      <c r="M79" s="65" t="str">
        <f t="shared" si="47"/>
        <v>2015.09</v>
      </c>
      <c r="N79" s="65">
        <f t="shared" si="48"/>
        <v>2015</v>
      </c>
      <c r="O79" s="65" t="str">
        <f t="shared" si="49"/>
        <v>2015.III</v>
      </c>
      <c r="P79" s="65" t="s">
        <v>14</v>
      </c>
      <c r="Q79" s="58">
        <v>30000</v>
      </c>
      <c r="R79" s="59">
        <f t="shared" si="42"/>
        <v>0</v>
      </c>
      <c r="S79" s="59">
        <f t="shared" si="43"/>
        <v>-0.03</v>
      </c>
      <c r="T79" s="59">
        <f t="shared" si="50"/>
        <v>-0.03</v>
      </c>
      <c r="U79" s="59">
        <f t="shared" si="51"/>
        <v>0</v>
      </c>
      <c r="V79" s="66">
        <f t="shared" si="52"/>
        <v>-0.03</v>
      </c>
      <c r="W79" s="66">
        <f t="shared" si="44"/>
        <v>0</v>
      </c>
      <c r="X79" s="66" t="e">
        <f>IF(S79=0,0,S79*VLOOKUP(G79,[1]НДС!$A$2:$B$36,2,0))</f>
        <v>#N/A</v>
      </c>
      <c r="Y79" s="66" t="e">
        <f t="shared" si="45"/>
        <v>#N/A</v>
      </c>
      <c r="Z79" s="33" t="str">
        <f t="shared" si="46"/>
        <v>Себестоимость</v>
      </c>
    </row>
    <row r="80" spans="1:26">
      <c r="A80" s="29" t="s">
        <v>151</v>
      </c>
      <c r="B80" s="30" t="s">
        <v>153</v>
      </c>
      <c r="C80" s="29" t="s">
        <v>16</v>
      </c>
      <c r="D80" s="29" t="s">
        <v>16</v>
      </c>
      <c r="E80" s="29" t="s">
        <v>17</v>
      </c>
      <c r="F80" s="29" t="s">
        <v>119</v>
      </c>
      <c r="G80" s="29" t="s">
        <v>120</v>
      </c>
      <c r="H80" s="31" t="s">
        <v>59</v>
      </c>
      <c r="J80" s="54" t="str">
        <f>VLOOKUP(H80,[1]БДР!$E$9:$F$115,2,0)</f>
        <v>Выручка от СМР</v>
      </c>
      <c r="L80" s="34">
        <v>42248</v>
      </c>
      <c r="M80" s="65" t="str">
        <f t="shared" si="47"/>
        <v>2015.09</v>
      </c>
      <c r="N80" s="65">
        <f t="shared" si="48"/>
        <v>2015</v>
      </c>
      <c r="O80" s="65" t="str">
        <f t="shared" si="49"/>
        <v>2015.III</v>
      </c>
      <c r="P80" s="65" t="s">
        <v>14</v>
      </c>
      <c r="Q80" s="58">
        <v>22128702.531656735</v>
      </c>
      <c r="R80" s="59">
        <f t="shared" si="42"/>
        <v>22.128702531656735</v>
      </c>
      <c r="S80" s="59">
        <f t="shared" si="43"/>
        <v>0</v>
      </c>
      <c r="T80" s="59">
        <f t="shared" si="50"/>
        <v>22.128702531656735</v>
      </c>
      <c r="U80" s="59">
        <f t="shared" si="51"/>
        <v>0</v>
      </c>
      <c r="V80" s="66">
        <f t="shared" si="52"/>
        <v>22.128702531656735</v>
      </c>
      <c r="W80" s="66">
        <f t="shared" si="44"/>
        <v>26.111868987354946</v>
      </c>
      <c r="X80" s="66">
        <f>IF(S80=0,0,S80*VLOOKUP(G80,[1]НДС!$A$2:$B$36,2,0))</f>
        <v>0</v>
      </c>
      <c r="Y80" s="66">
        <f t="shared" si="45"/>
        <v>26.111868987354946</v>
      </c>
      <c r="Z80" s="33" t="str">
        <f t="shared" si="46"/>
        <v>Себестоимость</v>
      </c>
    </row>
    <row r="81" spans="1:26">
      <c r="A81" s="29" t="s">
        <v>151</v>
      </c>
      <c r="B81" s="30" t="s">
        <v>153</v>
      </c>
      <c r="C81" s="29" t="s">
        <v>108</v>
      </c>
      <c r="D81" s="29" t="s">
        <v>109</v>
      </c>
      <c r="E81" s="29" t="s">
        <v>40</v>
      </c>
      <c r="F81" s="29" t="s">
        <v>110</v>
      </c>
      <c r="G81" s="29" t="s">
        <v>111</v>
      </c>
      <c r="H81" s="31" t="s">
        <v>146</v>
      </c>
      <c r="J81" s="54" t="str">
        <f>VLOOKUP(H81,[1]БДР!$E$9:$F$115,2,0)</f>
        <v>Маржинальная прибыль</v>
      </c>
      <c r="L81" s="34">
        <v>42278</v>
      </c>
      <c r="M81" s="65" t="str">
        <f t="shared" si="47"/>
        <v>2015.10</v>
      </c>
      <c r="N81" s="65">
        <f t="shared" si="48"/>
        <v>2015</v>
      </c>
      <c r="O81" s="65" t="str">
        <f t="shared" si="49"/>
        <v>2015.IV</v>
      </c>
      <c r="P81" s="65" t="s">
        <v>14</v>
      </c>
      <c r="Q81" s="58">
        <v>5</v>
      </c>
      <c r="R81" s="59">
        <f t="shared" si="42"/>
        <v>5</v>
      </c>
      <c r="S81" s="59">
        <f t="shared" si="43"/>
        <v>0</v>
      </c>
      <c r="T81" s="59">
        <f t="shared" si="50"/>
        <v>5</v>
      </c>
      <c r="U81" s="59">
        <f t="shared" si="51"/>
        <v>0</v>
      </c>
      <c r="V81" s="59">
        <f t="shared" si="52"/>
        <v>5</v>
      </c>
      <c r="W81" s="66">
        <f t="shared" si="44"/>
        <v>5.8999999999999995</v>
      </c>
      <c r="X81" s="66">
        <f>IF(S81=0,0,S81*VLOOKUP(G81,[1]НДС!$A$2:$B$36,2,0))</f>
        <v>0</v>
      </c>
      <c r="Y81" s="66">
        <f t="shared" si="45"/>
        <v>5.8999999999999995</v>
      </c>
      <c r="Z81" s="33" t="str">
        <f t="shared" si="46"/>
        <v>Количество</v>
      </c>
    </row>
    <row r="82" spans="1:26">
      <c r="A82" s="29" t="s">
        <v>151</v>
      </c>
      <c r="B82" s="30" t="s">
        <v>153</v>
      </c>
      <c r="C82" s="29" t="s">
        <v>108</v>
      </c>
      <c r="D82" s="29" t="s">
        <v>109</v>
      </c>
      <c r="E82" s="29" t="s">
        <v>40</v>
      </c>
      <c r="F82" s="29" t="s">
        <v>110</v>
      </c>
      <c r="G82" s="29" t="s">
        <v>141</v>
      </c>
      <c r="H82" s="31" t="s">
        <v>147</v>
      </c>
      <c r="J82" s="54" t="str">
        <f>VLOOKUP(H82,[1]БДР!$E$9:$F$115,2,0)</f>
        <v>Постоянно-переменные затраты (общепроизводственные)</v>
      </c>
      <c r="L82" s="34">
        <v>42278</v>
      </c>
      <c r="M82" s="65" t="str">
        <f t="shared" si="47"/>
        <v>2015.10</v>
      </c>
      <c r="N82" s="65">
        <f t="shared" si="48"/>
        <v>2015</v>
      </c>
      <c r="O82" s="65" t="str">
        <f t="shared" si="49"/>
        <v>2015.IV</v>
      </c>
      <c r="P82" s="65" t="s">
        <v>14</v>
      </c>
      <c r="Q82" s="58">
        <v>7</v>
      </c>
      <c r="R82" s="59">
        <f t="shared" si="42"/>
        <v>7</v>
      </c>
      <c r="S82" s="59">
        <f t="shared" si="43"/>
        <v>0</v>
      </c>
      <c r="T82" s="59">
        <f t="shared" si="50"/>
        <v>7</v>
      </c>
      <c r="U82" s="59">
        <f t="shared" si="51"/>
        <v>0</v>
      </c>
      <c r="V82" s="59">
        <f t="shared" si="52"/>
        <v>7</v>
      </c>
      <c r="W82" s="66">
        <f t="shared" si="44"/>
        <v>8.26</v>
      </c>
      <c r="X82" s="66">
        <f>IF(S82=0,0,S82*VLOOKUP(G82,[1]НДС!$A$2:$B$36,2,0))</f>
        <v>0</v>
      </c>
      <c r="Y82" s="66">
        <f t="shared" si="45"/>
        <v>8.26</v>
      </c>
      <c r="Z82" s="33" t="str">
        <f t="shared" si="46"/>
        <v>Количество</v>
      </c>
    </row>
    <row r="83" spans="1:26">
      <c r="A83" s="29" t="s">
        <v>151</v>
      </c>
      <c r="B83" s="30" t="s">
        <v>153</v>
      </c>
      <c r="C83" s="29" t="s">
        <v>108</v>
      </c>
      <c r="D83" s="29" t="s">
        <v>109</v>
      </c>
      <c r="E83" s="29" t="s">
        <v>40</v>
      </c>
      <c r="F83" s="29" t="s">
        <v>110</v>
      </c>
      <c r="G83" s="29" t="s">
        <v>142</v>
      </c>
      <c r="H83" s="31" t="s">
        <v>148</v>
      </c>
      <c r="J83" s="54" t="str">
        <f>VLOOKUP(H83,[1]БДР!$E$9:$F$115,2,0)</f>
        <v>Линейный ИТР</v>
      </c>
      <c r="L83" s="34">
        <v>42278</v>
      </c>
      <c r="M83" s="65" t="str">
        <f t="shared" si="47"/>
        <v>2015.10</v>
      </c>
      <c r="N83" s="65">
        <f t="shared" si="48"/>
        <v>2015</v>
      </c>
      <c r="O83" s="65" t="str">
        <f t="shared" si="49"/>
        <v>2015.IV</v>
      </c>
      <c r="P83" s="65" t="s">
        <v>14</v>
      </c>
      <c r="Q83" s="58">
        <v>13</v>
      </c>
      <c r="R83" s="59">
        <f t="shared" si="42"/>
        <v>13</v>
      </c>
      <c r="S83" s="59">
        <f t="shared" si="43"/>
        <v>0</v>
      </c>
      <c r="T83" s="59">
        <f t="shared" si="50"/>
        <v>13</v>
      </c>
      <c r="U83" s="59">
        <f t="shared" si="51"/>
        <v>0</v>
      </c>
      <c r="V83" s="59">
        <f t="shared" si="52"/>
        <v>13</v>
      </c>
      <c r="W83" s="66">
        <f t="shared" si="44"/>
        <v>15.34</v>
      </c>
      <c r="X83" s="66">
        <f>IF(S83=0,0,S83*VLOOKUP(G83,[1]НДС!$A$2:$B$36,2,0))</f>
        <v>0</v>
      </c>
      <c r="Y83" s="66">
        <f t="shared" si="45"/>
        <v>15.34</v>
      </c>
      <c r="Z83" s="33" t="str">
        <f t="shared" si="46"/>
        <v>Количество</v>
      </c>
    </row>
    <row r="84" spans="1:26">
      <c r="A84" s="29" t="s">
        <v>151</v>
      </c>
      <c r="B84" s="30" t="s">
        <v>153</v>
      </c>
      <c r="C84" s="29" t="s">
        <v>108</v>
      </c>
      <c r="D84" s="29" t="s">
        <v>109</v>
      </c>
      <c r="E84" s="29" t="s">
        <v>40</v>
      </c>
      <c r="F84" s="29" t="s">
        <v>110</v>
      </c>
      <c r="G84" s="29" t="s">
        <v>121</v>
      </c>
      <c r="H84" s="31" t="s">
        <v>149</v>
      </c>
      <c r="J84" s="54" t="str">
        <f>VLOOKUP(H84,[1]БДР!$E$9:$F$115,2,0)</f>
        <v>РОП (рабочие основного производства)</v>
      </c>
      <c r="L84" s="34">
        <v>42278</v>
      </c>
      <c r="M84" s="65" t="str">
        <f t="shared" si="47"/>
        <v>2015.10</v>
      </c>
      <c r="N84" s="65">
        <f t="shared" si="48"/>
        <v>2015</v>
      </c>
      <c r="O84" s="65" t="str">
        <f t="shared" si="49"/>
        <v>2015.IV</v>
      </c>
      <c r="P84" s="65" t="s">
        <v>14</v>
      </c>
      <c r="Q84" s="58">
        <v>10</v>
      </c>
      <c r="R84" s="59">
        <f t="shared" si="42"/>
        <v>10</v>
      </c>
      <c r="S84" s="59">
        <f t="shared" si="43"/>
        <v>0</v>
      </c>
      <c r="T84" s="59">
        <f t="shared" si="50"/>
        <v>10</v>
      </c>
      <c r="U84" s="59">
        <f t="shared" si="51"/>
        <v>0</v>
      </c>
      <c r="V84" s="59">
        <f t="shared" si="52"/>
        <v>10</v>
      </c>
      <c r="W84" s="66">
        <f t="shared" si="44"/>
        <v>11.799999999999999</v>
      </c>
      <c r="X84" s="66">
        <f>IF(S84=0,0,S84*VLOOKUP(G84,[1]НДС!$A$2:$B$36,2,0))</f>
        <v>0</v>
      </c>
      <c r="Y84" s="66">
        <f t="shared" si="45"/>
        <v>11.799999999999999</v>
      </c>
      <c r="Z84" s="33" t="str">
        <f t="shared" si="46"/>
        <v>Количество</v>
      </c>
    </row>
    <row r="85" spans="1:26">
      <c r="A85" s="29" t="s">
        <v>151</v>
      </c>
      <c r="B85" s="30" t="s">
        <v>153</v>
      </c>
      <c r="C85" s="29" t="s">
        <v>108</v>
      </c>
      <c r="D85" s="29" t="s">
        <v>109</v>
      </c>
      <c r="E85" s="29" t="s">
        <v>40</v>
      </c>
      <c r="F85" s="29" t="s">
        <v>110</v>
      </c>
      <c r="G85" s="29" t="s">
        <v>122</v>
      </c>
      <c r="H85" s="31" t="s">
        <v>150</v>
      </c>
      <c r="J85" s="54" t="str">
        <f>VLOOKUP(H85,[1]БДР!$E$9:$F$115,2,0)</f>
        <v>РВП (рабочие вспомогательного и обслуживающего производства)</v>
      </c>
      <c r="L85" s="34">
        <v>42278</v>
      </c>
      <c r="M85" s="65" t="str">
        <f t="shared" si="47"/>
        <v>2015.10</v>
      </c>
      <c r="N85" s="65">
        <f t="shared" si="48"/>
        <v>2015</v>
      </c>
      <c r="O85" s="65" t="str">
        <f t="shared" si="49"/>
        <v>2015.IV</v>
      </c>
      <c r="P85" s="65" t="s">
        <v>14</v>
      </c>
      <c r="Q85" s="58">
        <v>54</v>
      </c>
      <c r="R85" s="59">
        <f t="shared" si="42"/>
        <v>54</v>
      </c>
      <c r="S85" s="59">
        <f t="shared" si="43"/>
        <v>0</v>
      </c>
      <c r="T85" s="59">
        <f t="shared" si="50"/>
        <v>54</v>
      </c>
      <c r="U85" s="59">
        <f t="shared" si="51"/>
        <v>0</v>
      </c>
      <c r="V85" s="59">
        <f t="shared" si="52"/>
        <v>54</v>
      </c>
      <c r="W85" s="66">
        <f t="shared" si="44"/>
        <v>63.72</v>
      </c>
      <c r="X85" s="66">
        <f>IF(S85=0,0,S85*VLOOKUP(G85,[1]НДС!$A$2:$B$36,2,0))</f>
        <v>0</v>
      </c>
      <c r="Y85" s="66">
        <f t="shared" si="45"/>
        <v>63.72</v>
      </c>
      <c r="Z85" s="33" t="str">
        <f t="shared" si="46"/>
        <v>Количество</v>
      </c>
    </row>
    <row r="86" spans="1:26">
      <c r="A86" s="29" t="s">
        <v>151</v>
      </c>
      <c r="B86" s="30" t="s">
        <v>153</v>
      </c>
      <c r="C86" s="29" t="s">
        <v>108</v>
      </c>
      <c r="D86" s="29" t="s">
        <v>109</v>
      </c>
      <c r="E86" s="29" t="s">
        <v>40</v>
      </c>
      <c r="F86" s="29" t="s">
        <v>110</v>
      </c>
      <c r="G86" s="29" t="s">
        <v>122</v>
      </c>
      <c r="H86" s="31" t="s">
        <v>150</v>
      </c>
      <c r="J86" s="54" t="str">
        <f>VLOOKUP(H86,[1]БДР!$E$9:$F$115,2,0)</f>
        <v>РВП (рабочие вспомогательного и обслуживающего производства)</v>
      </c>
      <c r="L86" s="34">
        <v>42278</v>
      </c>
      <c r="M86" s="65" t="str">
        <f t="shared" si="47"/>
        <v>2015.10</v>
      </c>
      <c r="N86" s="65">
        <f t="shared" si="48"/>
        <v>2015</v>
      </c>
      <c r="O86" s="65" t="str">
        <f t="shared" si="49"/>
        <v>2015.IV</v>
      </c>
      <c r="P86" s="65" t="s">
        <v>14</v>
      </c>
      <c r="Q86" s="58">
        <v>20</v>
      </c>
      <c r="R86" s="59">
        <f t="shared" si="42"/>
        <v>20</v>
      </c>
      <c r="S86" s="59">
        <f t="shared" si="43"/>
        <v>0</v>
      </c>
      <c r="T86" s="59">
        <f t="shared" si="50"/>
        <v>20</v>
      </c>
      <c r="U86" s="59">
        <f t="shared" si="51"/>
        <v>0</v>
      </c>
      <c r="V86" s="59">
        <f t="shared" si="52"/>
        <v>20</v>
      </c>
      <c r="W86" s="66">
        <f t="shared" si="44"/>
        <v>23.599999999999998</v>
      </c>
      <c r="X86" s="66">
        <f>IF(S86=0,0,S86*VLOOKUP(G86,[1]НДС!$A$2:$B$36,2,0))</f>
        <v>0</v>
      </c>
      <c r="Y86" s="66">
        <f t="shared" si="45"/>
        <v>23.599999999999998</v>
      </c>
      <c r="Z86" s="33" t="str">
        <f t="shared" si="46"/>
        <v>Количество</v>
      </c>
    </row>
    <row r="87" spans="1:26">
      <c r="A87" s="29" t="s">
        <v>151</v>
      </c>
      <c r="B87" s="30" t="s">
        <v>153</v>
      </c>
      <c r="C87" s="29" t="s">
        <v>108</v>
      </c>
      <c r="D87" s="29" t="s">
        <v>112</v>
      </c>
      <c r="E87" s="29" t="s">
        <v>41</v>
      </c>
      <c r="F87" s="29" t="s">
        <v>110</v>
      </c>
      <c r="G87" s="29" t="s">
        <v>113</v>
      </c>
      <c r="H87" s="31" t="s">
        <v>114</v>
      </c>
      <c r="J87" s="54" t="str">
        <f>VLOOKUP(H87,[1]БДР!$E$9:$F$115,2,0)</f>
        <v>Оборудование</v>
      </c>
      <c r="L87" s="34">
        <v>42278</v>
      </c>
      <c r="M87" s="65" t="str">
        <f t="shared" si="47"/>
        <v>2015.10</v>
      </c>
      <c r="N87" s="65">
        <f t="shared" si="48"/>
        <v>2015</v>
      </c>
      <c r="O87" s="65" t="str">
        <f t="shared" si="49"/>
        <v>2015.IV</v>
      </c>
      <c r="P87" s="65" t="s">
        <v>14</v>
      </c>
      <c r="Q87" s="58">
        <v>11</v>
      </c>
      <c r="R87" s="59">
        <f t="shared" si="42"/>
        <v>11</v>
      </c>
      <c r="S87" s="59">
        <f t="shared" si="43"/>
        <v>0</v>
      </c>
      <c r="T87" s="59">
        <f t="shared" si="50"/>
        <v>11</v>
      </c>
      <c r="U87" s="59">
        <f t="shared" si="51"/>
        <v>0</v>
      </c>
      <c r="V87" s="66">
        <f t="shared" si="52"/>
        <v>11</v>
      </c>
      <c r="W87" s="66">
        <f t="shared" si="44"/>
        <v>12.979999999999999</v>
      </c>
      <c r="X87" s="66">
        <f>IF(S87=0,0,S87*VLOOKUP(G87,[1]НДС!$A$2:$B$36,2,0))</f>
        <v>0</v>
      </c>
      <c r="Y87" s="66">
        <f t="shared" si="45"/>
        <v>12.979999999999999</v>
      </c>
      <c r="Z87" s="33" t="str">
        <f t="shared" si="46"/>
        <v>Количество</v>
      </c>
    </row>
    <row r="88" spans="1:26">
      <c r="A88" s="29" t="s">
        <v>151</v>
      </c>
      <c r="B88" s="30" t="s">
        <v>153</v>
      </c>
      <c r="C88" s="29" t="s">
        <v>108</v>
      </c>
      <c r="D88" s="29" t="s">
        <v>112</v>
      </c>
      <c r="E88" s="29" t="s">
        <v>41</v>
      </c>
      <c r="F88" s="29" t="s">
        <v>110</v>
      </c>
      <c r="G88" s="29" t="s">
        <v>143</v>
      </c>
      <c r="H88" s="31" t="s">
        <v>115</v>
      </c>
      <c r="J88" s="54" t="str">
        <f>VLOOKUP(H88,[1]БДР!$E$9:$F$115,2,0)</f>
        <v>ДСТ</v>
      </c>
      <c r="L88" s="34">
        <v>42278</v>
      </c>
      <c r="M88" s="65" t="str">
        <f t="shared" si="47"/>
        <v>2015.10</v>
      </c>
      <c r="N88" s="65">
        <f t="shared" si="48"/>
        <v>2015</v>
      </c>
      <c r="O88" s="65" t="str">
        <f t="shared" si="49"/>
        <v>2015.IV</v>
      </c>
      <c r="P88" s="65" t="s">
        <v>14</v>
      </c>
      <c r="Q88" s="58">
        <v>9</v>
      </c>
      <c r="R88" s="59">
        <f t="shared" si="42"/>
        <v>9</v>
      </c>
      <c r="S88" s="59">
        <f t="shared" si="43"/>
        <v>0</v>
      </c>
      <c r="T88" s="59">
        <f t="shared" si="50"/>
        <v>9</v>
      </c>
      <c r="U88" s="59">
        <f t="shared" si="51"/>
        <v>0</v>
      </c>
      <c r="V88" s="66">
        <f t="shared" si="52"/>
        <v>9</v>
      </c>
      <c r="W88" s="66">
        <f t="shared" si="44"/>
        <v>10.62</v>
      </c>
      <c r="X88" s="66">
        <f>IF(S88=0,0,S88*VLOOKUP(G88,[1]НДС!$A$2:$B$36,2,0))</f>
        <v>0</v>
      </c>
      <c r="Y88" s="66">
        <f t="shared" si="45"/>
        <v>10.62</v>
      </c>
      <c r="Z88" s="33" t="str">
        <f t="shared" si="46"/>
        <v>Количество</v>
      </c>
    </row>
    <row r="89" spans="1:26">
      <c r="A89" s="29" t="s">
        <v>151</v>
      </c>
      <c r="B89" s="30" t="s">
        <v>153</v>
      </c>
      <c r="C89" s="29" t="s">
        <v>108</v>
      </c>
      <c r="D89" s="29" t="s">
        <v>112</v>
      </c>
      <c r="E89" s="29" t="s">
        <v>41</v>
      </c>
      <c r="F89" s="29" t="s">
        <v>110</v>
      </c>
      <c r="G89" s="29" t="s">
        <v>144</v>
      </c>
      <c r="H89" s="31" t="s">
        <v>116</v>
      </c>
      <c r="J89" s="54" t="str">
        <f>VLOOKUP(H89,[1]БДР!$E$9:$F$115,2,0)</f>
        <v>Автотранспорт</v>
      </c>
      <c r="L89" s="34">
        <v>42278</v>
      </c>
      <c r="M89" s="65" t="str">
        <f t="shared" si="47"/>
        <v>2015.10</v>
      </c>
      <c r="N89" s="65">
        <f t="shared" si="48"/>
        <v>2015</v>
      </c>
      <c r="O89" s="65" t="str">
        <f t="shared" si="49"/>
        <v>2015.IV</v>
      </c>
      <c r="P89" s="65" t="s">
        <v>14</v>
      </c>
      <c r="Q89" s="58">
        <v>45.416666666666671</v>
      </c>
      <c r="R89" s="59">
        <f t="shared" si="42"/>
        <v>45.416666666666671</v>
      </c>
      <c r="S89" s="59">
        <f t="shared" si="43"/>
        <v>0</v>
      </c>
      <c r="T89" s="59">
        <f t="shared" si="50"/>
        <v>45.416666666666671</v>
      </c>
      <c r="U89" s="59">
        <f t="shared" si="51"/>
        <v>0</v>
      </c>
      <c r="V89" s="66">
        <f t="shared" si="52"/>
        <v>45.416666666666671</v>
      </c>
      <c r="W89" s="66">
        <f t="shared" si="44"/>
        <v>53.591666666666669</v>
      </c>
      <c r="X89" s="66">
        <f>IF(S89=0,0,S89*VLOOKUP(G89,[1]НДС!$A$2:$B$36,2,0))</f>
        <v>0</v>
      </c>
      <c r="Y89" s="66">
        <f t="shared" si="45"/>
        <v>53.591666666666669</v>
      </c>
      <c r="Z89" s="33" t="str">
        <f t="shared" si="46"/>
        <v>Количество</v>
      </c>
    </row>
    <row r="90" spans="1:26">
      <c r="A90" s="29" t="s">
        <v>151</v>
      </c>
      <c r="B90" s="30" t="s">
        <v>153</v>
      </c>
      <c r="C90" s="29" t="s">
        <v>20</v>
      </c>
      <c r="D90" s="29" t="s">
        <v>60</v>
      </c>
      <c r="E90" s="29" t="s">
        <v>22</v>
      </c>
      <c r="F90" s="29" t="s">
        <v>22</v>
      </c>
      <c r="G90" s="29" t="s">
        <v>136</v>
      </c>
      <c r="H90" s="31" t="s">
        <v>77</v>
      </c>
      <c r="J90" s="54" t="str">
        <f>VLOOKUP(H90,[1]БДР!$E$9:$F$115,2,0)</f>
        <v>Основные материалы</v>
      </c>
      <c r="L90" s="34">
        <v>42278</v>
      </c>
      <c r="M90" s="65" t="str">
        <f t="shared" si="47"/>
        <v>2015.10</v>
      </c>
      <c r="N90" s="65">
        <f t="shared" si="48"/>
        <v>2015</v>
      </c>
      <c r="O90" s="65" t="str">
        <f t="shared" si="49"/>
        <v>2015.IV</v>
      </c>
      <c r="P90" s="65" t="s">
        <v>14</v>
      </c>
      <c r="Q90" s="58">
        <v>336479.86027214461</v>
      </c>
      <c r="R90" s="59">
        <f t="shared" si="42"/>
        <v>0</v>
      </c>
      <c r="S90" s="59">
        <f t="shared" si="43"/>
        <v>-0.3364798602721446</v>
      </c>
      <c r="T90" s="59">
        <f t="shared" si="50"/>
        <v>-0.3364798602721446</v>
      </c>
      <c r="U90" s="59">
        <f t="shared" si="51"/>
        <v>0</v>
      </c>
      <c r="V90" s="66">
        <f t="shared" si="52"/>
        <v>-0.3364798602721446</v>
      </c>
      <c r="W90" s="66">
        <f t="shared" si="44"/>
        <v>0</v>
      </c>
      <c r="X90" s="66" t="e">
        <f>IF(S90=0,0,S90*VLOOKUP(G90,[1]НДС!$A$2:$B$36,2,0))</f>
        <v>#N/A</v>
      </c>
      <c r="Y90" s="66" t="e">
        <f t="shared" si="45"/>
        <v>#N/A</v>
      </c>
      <c r="Z90" s="33" t="str">
        <f t="shared" si="46"/>
        <v>Себестоимость</v>
      </c>
    </row>
    <row r="91" spans="1:26">
      <c r="A91" s="29" t="s">
        <v>151</v>
      </c>
      <c r="B91" s="30" t="s">
        <v>153</v>
      </c>
      <c r="C91" s="29" t="s">
        <v>20</v>
      </c>
      <c r="D91" s="29" t="s">
        <v>60</v>
      </c>
      <c r="E91" s="29" t="s">
        <v>22</v>
      </c>
      <c r="F91" s="29" t="s">
        <v>22</v>
      </c>
      <c r="G91" s="29" t="s">
        <v>137</v>
      </c>
      <c r="H91" s="31" t="s">
        <v>123</v>
      </c>
      <c r="J91" s="54" t="str">
        <f>VLOOKUP(H91,[1]БДР!$E$9:$F$115,2,0)</f>
        <v>Вспомогательные  материалы</v>
      </c>
      <c r="L91" s="34">
        <v>42278</v>
      </c>
      <c r="M91" s="65" t="str">
        <f t="shared" si="47"/>
        <v>2015.10</v>
      </c>
      <c r="N91" s="65">
        <f t="shared" si="48"/>
        <v>2015</v>
      </c>
      <c r="O91" s="65" t="str">
        <f t="shared" si="49"/>
        <v>2015.IV</v>
      </c>
      <c r="P91" s="65" t="s">
        <v>14</v>
      </c>
      <c r="Q91" s="58">
        <v>16823.993013607233</v>
      </c>
      <c r="R91" s="59">
        <f t="shared" si="42"/>
        <v>0</v>
      </c>
      <c r="S91" s="59">
        <f t="shared" si="43"/>
        <v>-1.6823993013607232E-2</v>
      </c>
      <c r="T91" s="59">
        <f t="shared" si="50"/>
        <v>-1.6823993013607232E-2</v>
      </c>
      <c r="U91" s="59">
        <f t="shared" si="51"/>
        <v>0</v>
      </c>
      <c r="V91" s="66">
        <f t="shared" si="52"/>
        <v>-1.6823993013607232E-2</v>
      </c>
      <c r="W91" s="66">
        <f t="shared" si="44"/>
        <v>0</v>
      </c>
      <c r="X91" s="66" t="e">
        <f>IF(S91=0,0,S91*VLOOKUP(G91,[1]НДС!$A$2:$B$36,2,0))</f>
        <v>#N/A</v>
      </c>
      <c r="Y91" s="66" t="e">
        <f t="shared" si="45"/>
        <v>#N/A</v>
      </c>
      <c r="Z91" s="33" t="str">
        <f t="shared" si="46"/>
        <v>Себестоимость</v>
      </c>
    </row>
    <row r="92" spans="1:26">
      <c r="A92" s="29" t="s">
        <v>151</v>
      </c>
      <c r="B92" s="30" t="s">
        <v>153</v>
      </c>
      <c r="C92" s="29" t="s">
        <v>20</v>
      </c>
      <c r="D92" s="29" t="s">
        <v>60</v>
      </c>
      <c r="E92" s="29" t="s">
        <v>23</v>
      </c>
      <c r="F92" s="29" t="s">
        <v>64</v>
      </c>
      <c r="G92" s="29" t="s">
        <v>64</v>
      </c>
      <c r="H92" s="31" t="s">
        <v>66</v>
      </c>
      <c r="J92" s="54" t="str">
        <f>VLOOKUP(H92,[1]БДР!$E$9:$F$115,2,0)</f>
        <v>ФОТ с НДФЛ, алименты, вых пособия, рабочих основного производства (РОП) с резервом на отпуска</v>
      </c>
      <c r="L92" s="34">
        <v>42278</v>
      </c>
      <c r="M92" s="65" t="str">
        <f t="shared" si="47"/>
        <v>2015.10</v>
      </c>
      <c r="N92" s="65">
        <f t="shared" si="48"/>
        <v>2015</v>
      </c>
      <c r="O92" s="65" t="str">
        <f t="shared" si="49"/>
        <v>2015.IV</v>
      </c>
      <c r="P92" s="65" t="s">
        <v>14</v>
      </c>
      <c r="Q92" s="58">
        <v>3052930.9090909092</v>
      </c>
      <c r="R92" s="59">
        <f t="shared" si="42"/>
        <v>0</v>
      </c>
      <c r="S92" s="59">
        <f t="shared" si="43"/>
        <v>-3.0529309090909091</v>
      </c>
      <c r="T92" s="59">
        <f t="shared" si="50"/>
        <v>-3.0529309090909091</v>
      </c>
      <c r="U92" s="59">
        <f t="shared" si="51"/>
        <v>0</v>
      </c>
      <c r="V92" s="66">
        <f t="shared" si="52"/>
        <v>-3.0529309090909091</v>
      </c>
      <c r="W92" s="66">
        <f t="shared" si="44"/>
        <v>0</v>
      </c>
      <c r="X92" s="66" t="e">
        <f>IF(S92=0,0,S92*VLOOKUP(G92,[1]НДС!$A$2:$B$36,2,0))</f>
        <v>#N/A</v>
      </c>
      <c r="Y92" s="66" t="e">
        <f t="shared" si="45"/>
        <v>#N/A</v>
      </c>
      <c r="Z92" s="33" t="str">
        <f t="shared" si="46"/>
        <v>Себестоимость</v>
      </c>
    </row>
    <row r="93" spans="1:26">
      <c r="A93" s="29" t="s">
        <v>151</v>
      </c>
      <c r="B93" s="30" t="s">
        <v>153</v>
      </c>
      <c r="C93" s="29" t="s">
        <v>20</v>
      </c>
      <c r="D93" s="29" t="s">
        <v>139</v>
      </c>
      <c r="E93" s="29" t="s">
        <v>23</v>
      </c>
      <c r="F93" s="29" t="s">
        <v>117</v>
      </c>
      <c r="G93" s="29" t="s">
        <v>72</v>
      </c>
      <c r="H93" s="31" t="s">
        <v>73</v>
      </c>
      <c r="J93" s="54" t="str">
        <f>VLOOKUP(H93,[1]БДР!$E$9:$F$115,2,0)</f>
        <v>Прочие расходы по персоналу (обучение, аттестация и прочее)</v>
      </c>
      <c r="L93" s="34">
        <v>42278</v>
      </c>
      <c r="M93" s="65" t="str">
        <f t="shared" si="47"/>
        <v>2015.10</v>
      </c>
      <c r="N93" s="65">
        <f t="shared" si="48"/>
        <v>2015</v>
      </c>
      <c r="O93" s="65" t="str">
        <f t="shared" si="49"/>
        <v>2015.IV</v>
      </c>
      <c r="P93" s="65" t="s">
        <v>14</v>
      </c>
      <c r="Q93" s="58">
        <v>907440</v>
      </c>
      <c r="R93" s="59">
        <f t="shared" si="42"/>
        <v>0</v>
      </c>
      <c r="S93" s="59">
        <f t="shared" si="43"/>
        <v>-0.90744000000000002</v>
      </c>
      <c r="T93" s="59">
        <f t="shared" si="50"/>
        <v>-0.90744000000000002</v>
      </c>
      <c r="U93" s="59">
        <f t="shared" si="51"/>
        <v>0</v>
      </c>
      <c r="V93" s="66">
        <f t="shared" si="52"/>
        <v>-0.90744000000000002</v>
      </c>
      <c r="W93" s="66">
        <f t="shared" si="44"/>
        <v>0</v>
      </c>
      <c r="X93" s="66" t="e">
        <f>IF(S93=0,0,S93*VLOOKUP(G93,[1]НДС!$A$2:$B$36,2,0))</f>
        <v>#N/A</v>
      </c>
      <c r="Y93" s="66" t="e">
        <f t="shared" si="45"/>
        <v>#N/A</v>
      </c>
      <c r="Z93" s="33" t="str">
        <f t="shared" si="46"/>
        <v>Себестоимость</v>
      </c>
    </row>
    <row r="94" spans="1:26">
      <c r="A94" s="29" t="s">
        <v>151</v>
      </c>
      <c r="B94" s="30" t="s">
        <v>153</v>
      </c>
      <c r="C94" s="29" t="s">
        <v>20</v>
      </c>
      <c r="D94" s="29" t="s">
        <v>60</v>
      </c>
      <c r="E94" s="29" t="s">
        <v>18</v>
      </c>
      <c r="F94" s="29" t="s">
        <v>80</v>
      </c>
      <c r="G94" s="29" t="s">
        <v>103</v>
      </c>
      <c r="H94" s="31" t="s">
        <v>96</v>
      </c>
      <c r="J94" s="54" t="str">
        <f>VLOOKUP(H94,[1]БДР!$E$9:$F$115,2,0)</f>
        <v>Амортизация техники АТ, ДСТ и оборудование производственного назначения</v>
      </c>
      <c r="L94" s="34">
        <v>42278</v>
      </c>
      <c r="M94" s="65" t="str">
        <f t="shared" si="47"/>
        <v>2015.10</v>
      </c>
      <c r="N94" s="65">
        <f t="shared" si="48"/>
        <v>2015</v>
      </c>
      <c r="O94" s="65" t="str">
        <f t="shared" si="49"/>
        <v>2015.IV</v>
      </c>
      <c r="P94" s="65" t="s">
        <v>14</v>
      </c>
      <c r="Q94" s="58">
        <v>2021807.4523155929</v>
      </c>
      <c r="R94" s="59">
        <f t="shared" si="42"/>
        <v>0</v>
      </c>
      <c r="S94" s="59">
        <f t="shared" si="43"/>
        <v>-2.0218074523155929</v>
      </c>
      <c r="T94" s="59">
        <f t="shared" si="50"/>
        <v>-2.0218074523155929</v>
      </c>
      <c r="U94" s="59">
        <f t="shared" si="51"/>
        <v>0</v>
      </c>
      <c r="V94" s="66">
        <f t="shared" si="52"/>
        <v>-2.0218074523155929</v>
      </c>
      <c r="W94" s="66">
        <f t="shared" si="44"/>
        <v>0</v>
      </c>
      <c r="X94" s="66" t="e">
        <f>IF(S94=0,0,S94*VLOOKUP(G94,[1]НДС!$A$2:$B$36,2,0))</f>
        <v>#N/A</v>
      </c>
      <c r="Y94" s="66" t="e">
        <f t="shared" si="45"/>
        <v>#N/A</v>
      </c>
      <c r="Z94" s="33" t="str">
        <f t="shared" si="46"/>
        <v>Себестоимость</v>
      </c>
    </row>
    <row r="95" spans="1:26">
      <c r="A95" s="29" t="s">
        <v>151</v>
      </c>
      <c r="B95" s="30" t="s">
        <v>153</v>
      </c>
      <c r="C95" s="29" t="s">
        <v>20</v>
      </c>
      <c r="D95" s="29" t="s">
        <v>60</v>
      </c>
      <c r="E95" s="29" t="s">
        <v>24</v>
      </c>
      <c r="F95" s="29" t="s">
        <v>138</v>
      </c>
      <c r="G95" s="29" t="s">
        <v>138</v>
      </c>
      <c r="H95" s="31" t="s">
        <v>101</v>
      </c>
      <c r="J95" s="54" t="str">
        <f>VLOOKUP(H95,[1]БДР!$E$9:$F$115,2,0)</f>
        <v>Услуги производственного характера (лаборатории, гнутье отводов и т.п.)</v>
      </c>
      <c r="L95" s="34">
        <v>42278</v>
      </c>
      <c r="M95" s="65" t="str">
        <f t="shared" si="47"/>
        <v>2015.10</v>
      </c>
      <c r="N95" s="65">
        <f t="shared" si="48"/>
        <v>2015</v>
      </c>
      <c r="O95" s="65" t="str">
        <f t="shared" si="49"/>
        <v>2015.IV</v>
      </c>
      <c r="P95" s="65" t="s">
        <v>14</v>
      </c>
      <c r="Q95" s="58">
        <v>0</v>
      </c>
      <c r="R95" s="59">
        <f t="shared" si="42"/>
        <v>0</v>
      </c>
      <c r="S95" s="59">
        <f t="shared" si="43"/>
        <v>0</v>
      </c>
      <c r="T95" s="59">
        <f t="shared" si="50"/>
        <v>0</v>
      </c>
      <c r="U95" s="59">
        <f t="shared" si="51"/>
        <v>0</v>
      </c>
      <c r="V95" s="66">
        <f t="shared" si="52"/>
        <v>0</v>
      </c>
      <c r="W95" s="66">
        <f t="shared" si="44"/>
        <v>0</v>
      </c>
      <c r="X95" s="66">
        <f>IF(S95=0,0,S95*VLOOKUP(G95,[1]НДС!$A$2:$B$36,2,0))</f>
        <v>0</v>
      </c>
      <c r="Y95" s="66">
        <f t="shared" si="45"/>
        <v>0</v>
      </c>
      <c r="Z95" s="33" t="str">
        <f t="shared" si="46"/>
        <v>Прочие</v>
      </c>
    </row>
    <row r="96" spans="1:26">
      <c r="A96" s="29" t="s">
        <v>151</v>
      </c>
      <c r="B96" s="30" t="s">
        <v>153</v>
      </c>
      <c r="C96" s="29" t="s">
        <v>20</v>
      </c>
      <c r="D96" s="29" t="s">
        <v>60</v>
      </c>
      <c r="E96" s="29" t="s">
        <v>18</v>
      </c>
      <c r="F96" s="29" t="s">
        <v>80</v>
      </c>
      <c r="G96" s="29" t="s">
        <v>105</v>
      </c>
      <c r="H96" s="31" t="s">
        <v>82</v>
      </c>
      <c r="J96" s="54" t="str">
        <f>VLOOKUP(H96,[1]БДР!$E$9:$F$115,2,0)</f>
        <v>Топливо для Автомобильной, Дорожностройтильной техники и оборудования  производственного назначения</v>
      </c>
      <c r="L96" s="34">
        <v>42278</v>
      </c>
      <c r="M96" s="65" t="str">
        <f t="shared" si="47"/>
        <v>2015.10</v>
      </c>
      <c r="N96" s="65">
        <f t="shared" si="48"/>
        <v>2015</v>
      </c>
      <c r="O96" s="65" t="str">
        <f t="shared" si="49"/>
        <v>2015.IV</v>
      </c>
      <c r="P96" s="65" t="s">
        <v>14</v>
      </c>
      <c r="Q96" s="58">
        <v>2545579.6506000003</v>
      </c>
      <c r="R96" s="59">
        <f t="shared" si="42"/>
        <v>0</v>
      </c>
      <c r="S96" s="59">
        <f t="shared" si="43"/>
        <v>-2.5455796506000001</v>
      </c>
      <c r="T96" s="59">
        <f t="shared" si="50"/>
        <v>-2.5455796506000001</v>
      </c>
      <c r="U96" s="59">
        <f t="shared" si="51"/>
        <v>0</v>
      </c>
      <c r="V96" s="66">
        <f t="shared" si="52"/>
        <v>-2.5455796506000001</v>
      </c>
      <c r="W96" s="66">
        <f t="shared" si="44"/>
        <v>0</v>
      </c>
      <c r="X96" s="66" t="e">
        <f>IF(S96=0,0,S96*VLOOKUP(G96,[1]НДС!$A$2:$B$36,2,0))</f>
        <v>#N/A</v>
      </c>
      <c r="Y96" s="66" t="e">
        <f t="shared" si="45"/>
        <v>#N/A</v>
      </c>
      <c r="Z96" s="33" t="str">
        <f t="shared" si="46"/>
        <v>Себестоимость</v>
      </c>
    </row>
    <row r="97" spans="1:26">
      <c r="A97" s="29" t="s">
        <v>151</v>
      </c>
      <c r="B97" s="30" t="s">
        <v>153</v>
      </c>
      <c r="C97" s="29" t="s">
        <v>20</v>
      </c>
      <c r="D97" s="29" t="s">
        <v>60</v>
      </c>
      <c r="E97" s="29" t="s">
        <v>18</v>
      </c>
      <c r="F97" s="29" t="s">
        <v>80</v>
      </c>
      <c r="G97" s="29" t="s">
        <v>124</v>
      </c>
      <c r="H97" s="31" t="s">
        <v>125</v>
      </c>
      <c r="J97" s="54" t="str">
        <f>VLOOKUP(H97,[1]БДР!$E$9:$F$115,2,0)</f>
        <v>СОЖ для Автомобильной, Дорожностройтильной техники и оборудования производственного назначения</v>
      </c>
      <c r="L97" s="34">
        <v>42278</v>
      </c>
      <c r="M97" s="65" t="str">
        <f t="shared" si="47"/>
        <v>2015.10</v>
      </c>
      <c r="N97" s="65">
        <f t="shared" si="48"/>
        <v>2015</v>
      </c>
      <c r="O97" s="65" t="str">
        <f t="shared" si="49"/>
        <v>2015.IV</v>
      </c>
      <c r="P97" s="65" t="s">
        <v>14</v>
      </c>
      <c r="Q97" s="58">
        <v>157825.93833720003</v>
      </c>
      <c r="R97" s="59">
        <f t="shared" si="42"/>
        <v>0</v>
      </c>
      <c r="S97" s="59">
        <f t="shared" si="43"/>
        <v>-0.15782593833720002</v>
      </c>
      <c r="T97" s="59">
        <f t="shared" si="50"/>
        <v>-0.15782593833720002</v>
      </c>
      <c r="U97" s="59">
        <f t="shared" si="51"/>
        <v>0</v>
      </c>
      <c r="V97" s="66">
        <f t="shared" si="52"/>
        <v>-0.15782593833720002</v>
      </c>
      <c r="W97" s="66">
        <f t="shared" si="44"/>
        <v>0</v>
      </c>
      <c r="X97" s="66" t="e">
        <f>IF(S97=0,0,S97*VLOOKUP(G97,[1]НДС!$A$2:$B$36,2,0))</f>
        <v>#N/A</v>
      </c>
      <c r="Y97" s="66" t="e">
        <f t="shared" si="45"/>
        <v>#N/A</v>
      </c>
      <c r="Z97" s="33" t="str">
        <f t="shared" si="46"/>
        <v>Себестоимость</v>
      </c>
    </row>
    <row r="98" spans="1:26">
      <c r="A98" s="29" t="s">
        <v>151</v>
      </c>
      <c r="B98" s="30" t="s">
        <v>153</v>
      </c>
      <c r="C98" s="29" t="s">
        <v>20</v>
      </c>
      <c r="D98" s="29" t="s">
        <v>60</v>
      </c>
      <c r="E98" s="29" t="s">
        <v>18</v>
      </c>
      <c r="F98" s="29" t="s">
        <v>80</v>
      </c>
      <c r="G98" s="29" t="s">
        <v>97</v>
      </c>
      <c r="H98" s="31" t="s">
        <v>84</v>
      </c>
      <c r="J98" s="54" t="str">
        <f>VLOOKUP(H98,[1]БДР!$E$9:$F$115,2,0)</f>
        <v>ЗиП для Автомобильной, Дорожностройтильной техники и оборудования производственного назначения</v>
      </c>
      <c r="L98" s="34">
        <v>42278</v>
      </c>
      <c r="M98" s="65" t="str">
        <f t="shared" si="47"/>
        <v>2015.10</v>
      </c>
      <c r="N98" s="65">
        <f t="shared" si="48"/>
        <v>2015</v>
      </c>
      <c r="O98" s="65" t="str">
        <f t="shared" si="49"/>
        <v>2015.IV</v>
      </c>
      <c r="P98" s="65" t="s">
        <v>14</v>
      </c>
      <c r="Q98" s="58">
        <v>1180202.4112600686</v>
      </c>
      <c r="R98" s="59">
        <f t="shared" si="42"/>
        <v>0</v>
      </c>
      <c r="S98" s="59">
        <f t="shared" si="43"/>
        <v>-1.1802024112600686</v>
      </c>
      <c r="T98" s="59">
        <f t="shared" si="50"/>
        <v>-1.1802024112600686</v>
      </c>
      <c r="U98" s="59">
        <f t="shared" si="51"/>
        <v>0</v>
      </c>
      <c r="V98" s="66">
        <f t="shared" si="52"/>
        <v>-1.1802024112600686</v>
      </c>
      <c r="W98" s="66">
        <f t="shared" si="44"/>
        <v>0</v>
      </c>
      <c r="X98" s="66" t="e">
        <f>IF(S98=0,0,S98*VLOOKUP(G98,[1]НДС!$A$2:$B$36,2,0))</f>
        <v>#N/A</v>
      </c>
      <c r="Y98" s="66" t="e">
        <f t="shared" si="45"/>
        <v>#N/A</v>
      </c>
      <c r="Z98" s="33" t="str">
        <f t="shared" si="46"/>
        <v>Себестоимость</v>
      </c>
    </row>
    <row r="99" spans="1:26">
      <c r="A99" s="29" t="s">
        <v>151</v>
      </c>
      <c r="B99" s="30" t="s">
        <v>153</v>
      </c>
      <c r="C99" s="29" t="s">
        <v>20</v>
      </c>
      <c r="D99" s="29" t="s">
        <v>60</v>
      </c>
      <c r="E99" s="29" t="s">
        <v>18</v>
      </c>
      <c r="F99" s="29" t="s">
        <v>80</v>
      </c>
      <c r="G99" s="29" t="s">
        <v>104</v>
      </c>
      <c r="H99" s="31" t="s">
        <v>79</v>
      </c>
      <c r="J99" s="54" t="str">
        <f>VLOOKUP(H99,[1]БДР!$E$9:$F$115,2,0)</f>
        <v>Аренда, лизинг Автомобильной, Дорожностройтильной техники и оборудования производственного назначения</v>
      </c>
      <c r="L99" s="34">
        <v>42278</v>
      </c>
      <c r="M99" s="65" t="str">
        <f t="shared" si="47"/>
        <v>2015.10</v>
      </c>
      <c r="N99" s="65">
        <f t="shared" si="48"/>
        <v>2015</v>
      </c>
      <c r="O99" s="65" t="str">
        <f t="shared" si="49"/>
        <v>2015.IV</v>
      </c>
      <c r="P99" s="65" t="s">
        <v>14</v>
      </c>
      <c r="Q99" s="58">
        <v>80672.475526363807</v>
      </c>
      <c r="R99" s="59">
        <f t="shared" si="42"/>
        <v>0</v>
      </c>
      <c r="S99" s="59">
        <f t="shared" si="43"/>
        <v>-8.0672475526363807E-2</v>
      </c>
      <c r="T99" s="59">
        <f t="shared" si="50"/>
        <v>-8.0672475526363807E-2</v>
      </c>
      <c r="U99" s="59">
        <f t="shared" si="51"/>
        <v>0</v>
      </c>
      <c r="V99" s="66">
        <f t="shared" si="52"/>
        <v>-8.0672475526363807E-2</v>
      </c>
      <c r="W99" s="66">
        <f t="shared" si="44"/>
        <v>0</v>
      </c>
      <c r="X99" s="66" t="e">
        <f>IF(S99=0,0,S99*VLOOKUP(G99,[1]НДС!$A$2:$B$36,2,0))</f>
        <v>#N/A</v>
      </c>
      <c r="Y99" s="66" t="e">
        <f t="shared" si="45"/>
        <v>#N/A</v>
      </c>
      <c r="Z99" s="33" t="str">
        <f t="shared" si="46"/>
        <v>Себестоимость</v>
      </c>
    </row>
    <row r="100" spans="1:26">
      <c r="A100" s="29" t="s">
        <v>151</v>
      </c>
      <c r="B100" s="30" t="s">
        <v>153</v>
      </c>
      <c r="C100" s="29" t="s">
        <v>20</v>
      </c>
      <c r="D100" s="29" t="s">
        <v>139</v>
      </c>
      <c r="E100" s="29" t="s">
        <v>21</v>
      </c>
      <c r="F100" s="29" t="s">
        <v>118</v>
      </c>
      <c r="G100" s="29" t="s">
        <v>126</v>
      </c>
      <c r="H100" s="31" t="s">
        <v>94</v>
      </c>
      <c r="J100" s="54" t="str">
        <f>VLOOKUP(H100,[1]БДР!$E$9:$F$115,2,0)</f>
        <v>Прочие коммунальные (охрана, ремонт и т.п.)</v>
      </c>
      <c r="L100" s="34">
        <v>42278</v>
      </c>
      <c r="M100" s="65" t="str">
        <f t="shared" si="47"/>
        <v>2015.10</v>
      </c>
      <c r="N100" s="65">
        <f t="shared" si="48"/>
        <v>2015</v>
      </c>
      <c r="O100" s="65" t="str">
        <f t="shared" si="49"/>
        <v>2015.IV</v>
      </c>
      <c r="P100" s="65" t="s">
        <v>14</v>
      </c>
      <c r="Q100" s="58">
        <v>76705.473770977958</v>
      </c>
      <c r="R100" s="59">
        <f t="shared" si="42"/>
        <v>0</v>
      </c>
      <c r="S100" s="59">
        <f t="shared" si="43"/>
        <v>-7.6705473770977958E-2</v>
      </c>
      <c r="T100" s="59">
        <f t="shared" si="50"/>
        <v>-7.6705473770977958E-2</v>
      </c>
      <c r="U100" s="59">
        <f t="shared" si="51"/>
        <v>0</v>
      </c>
      <c r="V100" s="66">
        <f t="shared" si="52"/>
        <v>-7.6705473770977958E-2</v>
      </c>
      <c r="W100" s="66">
        <f t="shared" si="44"/>
        <v>0</v>
      </c>
      <c r="X100" s="66" t="e">
        <f>IF(S100=0,0,S100*VLOOKUP(G100,[1]НДС!$A$2:$B$36,2,0))</f>
        <v>#N/A</v>
      </c>
      <c r="Y100" s="66" t="e">
        <f t="shared" si="45"/>
        <v>#N/A</v>
      </c>
      <c r="Z100" s="33" t="str">
        <f t="shared" si="46"/>
        <v>Расходы административные</v>
      </c>
    </row>
    <row r="101" spans="1:26">
      <c r="A101" s="29" t="s">
        <v>151</v>
      </c>
      <c r="B101" s="30" t="s">
        <v>153</v>
      </c>
      <c r="C101" s="29" t="s">
        <v>20</v>
      </c>
      <c r="D101" s="29" t="s">
        <v>139</v>
      </c>
      <c r="E101" s="29" t="s">
        <v>23</v>
      </c>
      <c r="F101" s="29" t="s">
        <v>117</v>
      </c>
      <c r="G101" s="29" t="s">
        <v>132</v>
      </c>
      <c r="H101" s="31" t="s">
        <v>102</v>
      </c>
      <c r="J101" s="54" t="str">
        <f>VLOOKUP(H101,[1]БДР!$E$9:$F$115,2,0)</f>
        <v>ФОТ с НДФЛ, алименты, вых пособия, ПП и АУП без РОП</v>
      </c>
      <c r="L101" s="34">
        <v>42278</v>
      </c>
      <c r="M101" s="65" t="str">
        <f t="shared" si="47"/>
        <v>2015.10</v>
      </c>
      <c r="N101" s="65">
        <f t="shared" si="48"/>
        <v>2015</v>
      </c>
      <c r="O101" s="65" t="str">
        <f t="shared" si="49"/>
        <v>2015.IV</v>
      </c>
      <c r="P101" s="65" t="s">
        <v>14</v>
      </c>
      <c r="Q101" s="58">
        <v>1834000</v>
      </c>
      <c r="R101" s="59">
        <f t="shared" si="42"/>
        <v>0</v>
      </c>
      <c r="S101" s="59">
        <f t="shared" si="43"/>
        <v>-1.8340000000000001</v>
      </c>
      <c r="T101" s="59">
        <f t="shared" si="50"/>
        <v>-1.8340000000000001</v>
      </c>
      <c r="U101" s="59">
        <f t="shared" si="51"/>
        <v>0</v>
      </c>
      <c r="V101" s="66">
        <f t="shared" si="52"/>
        <v>-1.8340000000000001</v>
      </c>
      <c r="W101" s="66">
        <f t="shared" si="44"/>
        <v>0</v>
      </c>
      <c r="X101" s="66" t="e">
        <f>IF(S101=0,0,S101*VLOOKUP(G101,[1]НДС!$A$2:$B$36,2,0))</f>
        <v>#N/A</v>
      </c>
      <c r="Y101" s="66" t="e">
        <f t="shared" si="45"/>
        <v>#N/A</v>
      </c>
      <c r="Z101" s="33" t="str">
        <f t="shared" si="46"/>
        <v>Себестоимость</v>
      </c>
    </row>
    <row r="102" spans="1:26">
      <c r="A102" s="29" t="s">
        <v>151</v>
      </c>
      <c r="B102" s="30" t="s">
        <v>153</v>
      </c>
      <c r="C102" s="29" t="s">
        <v>20</v>
      </c>
      <c r="D102" s="29" t="s">
        <v>139</v>
      </c>
      <c r="E102" s="29" t="s">
        <v>23</v>
      </c>
      <c r="F102" s="29" t="s">
        <v>117</v>
      </c>
      <c r="G102" s="29" t="s">
        <v>133</v>
      </c>
      <c r="H102" s="31" t="s">
        <v>69</v>
      </c>
      <c r="J102" s="54" t="str">
        <f>VLOOKUP(H102,[1]БДР!$E$9:$F$115,2,0)</f>
        <v>Страховые</v>
      </c>
      <c r="L102" s="34">
        <v>42278</v>
      </c>
      <c r="M102" s="65" t="str">
        <f t="shared" si="47"/>
        <v>2015.10</v>
      </c>
      <c r="N102" s="65">
        <f t="shared" si="48"/>
        <v>2015</v>
      </c>
      <c r="O102" s="65" t="str">
        <f t="shared" si="49"/>
        <v>2015.IV</v>
      </c>
      <c r="P102" s="65" t="s">
        <v>14</v>
      </c>
      <c r="Q102" s="58">
        <v>1461068.6909090909</v>
      </c>
      <c r="R102" s="59">
        <f t="shared" si="42"/>
        <v>0</v>
      </c>
      <c r="S102" s="59">
        <f t="shared" si="43"/>
        <v>-1.4610686909090909</v>
      </c>
      <c r="T102" s="59">
        <f t="shared" si="50"/>
        <v>-1.4610686909090909</v>
      </c>
      <c r="U102" s="59">
        <f t="shared" si="51"/>
        <v>0</v>
      </c>
      <c r="V102" s="66">
        <f t="shared" si="52"/>
        <v>-1.4610686909090909</v>
      </c>
      <c r="W102" s="66">
        <f t="shared" si="44"/>
        <v>0</v>
      </c>
      <c r="X102" s="66" t="e">
        <f>IF(S102=0,0,S102*VLOOKUP(G102,[1]НДС!$A$2:$B$36,2,0))</f>
        <v>#N/A</v>
      </c>
      <c r="Y102" s="66" t="e">
        <f t="shared" si="45"/>
        <v>#N/A</v>
      </c>
      <c r="Z102" s="33" t="str">
        <f t="shared" si="46"/>
        <v>Себестоимость</v>
      </c>
    </row>
    <row r="103" spans="1:26">
      <c r="A103" s="29" t="s">
        <v>151</v>
      </c>
      <c r="B103" s="30" t="s">
        <v>153</v>
      </c>
      <c r="C103" s="29" t="s">
        <v>20</v>
      </c>
      <c r="D103" s="29" t="s">
        <v>139</v>
      </c>
      <c r="E103" s="29" t="s">
        <v>21</v>
      </c>
      <c r="F103" s="29" t="s">
        <v>118</v>
      </c>
      <c r="G103" s="29" t="s">
        <v>107</v>
      </c>
      <c r="H103" s="31" t="s">
        <v>93</v>
      </c>
      <c r="J103" s="54" t="str">
        <f>VLOOKUP(H103,[1]БДР!$E$9:$F$115,2,0)</f>
        <v>Связь, интернет и IT</v>
      </c>
      <c r="L103" s="34">
        <v>42278</v>
      </c>
      <c r="M103" s="65" t="str">
        <f t="shared" si="47"/>
        <v>2015.10</v>
      </c>
      <c r="N103" s="65">
        <f t="shared" si="48"/>
        <v>2015</v>
      </c>
      <c r="O103" s="65" t="str">
        <f t="shared" si="49"/>
        <v>2015.IV</v>
      </c>
      <c r="P103" s="65" t="s">
        <v>14</v>
      </c>
      <c r="Q103" s="58">
        <v>24679</v>
      </c>
      <c r="R103" s="59">
        <f t="shared" si="42"/>
        <v>0</v>
      </c>
      <c r="S103" s="59">
        <f t="shared" si="43"/>
        <v>-2.4679E-2</v>
      </c>
      <c r="T103" s="59">
        <f t="shared" si="50"/>
        <v>-2.4679E-2</v>
      </c>
      <c r="U103" s="59">
        <f t="shared" si="51"/>
        <v>0</v>
      </c>
      <c r="V103" s="66">
        <f t="shared" si="52"/>
        <v>-2.4679E-2</v>
      </c>
      <c r="W103" s="66">
        <f t="shared" si="44"/>
        <v>0</v>
      </c>
      <c r="X103" s="66" t="e">
        <f>IF(S103=0,0,S103*VLOOKUP(G103,[1]НДС!$A$2:$B$36,2,0))</f>
        <v>#N/A</v>
      </c>
      <c r="Y103" s="66" t="e">
        <f t="shared" si="45"/>
        <v>#N/A</v>
      </c>
      <c r="Z103" s="33" t="str">
        <f t="shared" si="46"/>
        <v>Расходы административные</v>
      </c>
    </row>
    <row r="104" spans="1:26">
      <c r="A104" s="29" t="s">
        <v>151</v>
      </c>
      <c r="B104" s="30" t="s">
        <v>153</v>
      </c>
      <c r="C104" s="29" t="s">
        <v>20</v>
      </c>
      <c r="D104" s="29" t="s">
        <v>139</v>
      </c>
      <c r="E104" s="29" t="s">
        <v>21</v>
      </c>
      <c r="F104" s="29" t="s">
        <v>118</v>
      </c>
      <c r="G104" s="29" t="s">
        <v>126</v>
      </c>
      <c r="H104" s="31" t="s">
        <v>94</v>
      </c>
      <c r="J104" s="54" t="str">
        <f>VLOOKUP(H104,[1]БДР!$E$9:$F$115,2,0)</f>
        <v>Прочие коммунальные (охрана, ремонт и т.п.)</v>
      </c>
      <c r="L104" s="34">
        <v>42278</v>
      </c>
      <c r="M104" s="65" t="str">
        <f t="shared" si="47"/>
        <v>2015.10</v>
      </c>
      <c r="N104" s="65">
        <f t="shared" si="48"/>
        <v>2015</v>
      </c>
      <c r="O104" s="65" t="str">
        <f t="shared" si="49"/>
        <v>2015.IV</v>
      </c>
      <c r="P104" s="65" t="s">
        <v>14</v>
      </c>
      <c r="Q104" s="58">
        <v>68000</v>
      </c>
      <c r="R104" s="59">
        <f t="shared" si="42"/>
        <v>0</v>
      </c>
      <c r="S104" s="59">
        <f t="shared" si="43"/>
        <v>-6.8000000000000005E-2</v>
      </c>
      <c r="T104" s="59">
        <f t="shared" si="50"/>
        <v>-6.8000000000000005E-2</v>
      </c>
      <c r="U104" s="59">
        <f t="shared" si="51"/>
        <v>0</v>
      </c>
      <c r="V104" s="66">
        <f t="shared" si="52"/>
        <v>-6.8000000000000005E-2</v>
      </c>
      <c r="W104" s="66">
        <f t="shared" si="44"/>
        <v>0</v>
      </c>
      <c r="X104" s="66" t="e">
        <f>IF(S104=0,0,S104*VLOOKUP(G104,[1]НДС!$A$2:$B$36,2,0))</f>
        <v>#N/A</v>
      </c>
      <c r="Y104" s="66" t="e">
        <f t="shared" si="45"/>
        <v>#N/A</v>
      </c>
      <c r="Z104" s="33" t="str">
        <f t="shared" si="46"/>
        <v>Расходы административные</v>
      </c>
    </row>
    <row r="105" spans="1:26">
      <c r="A105" s="29" t="s">
        <v>151</v>
      </c>
      <c r="B105" s="30" t="s">
        <v>153</v>
      </c>
      <c r="C105" s="29" t="s">
        <v>20</v>
      </c>
      <c r="D105" s="29" t="s">
        <v>139</v>
      </c>
      <c r="E105" s="29" t="s">
        <v>22</v>
      </c>
      <c r="F105" s="29" t="s">
        <v>127</v>
      </c>
      <c r="G105" s="29" t="s">
        <v>128</v>
      </c>
      <c r="H105" s="31" t="s">
        <v>129</v>
      </c>
      <c r="J105" s="54" t="str">
        <f>VLOOKUP(H105,[1]БДР!$E$9:$F$115,2,0)</f>
        <v>Спецодежда, СИЗ</v>
      </c>
      <c r="L105" s="34">
        <v>42278</v>
      </c>
      <c r="M105" s="65" t="str">
        <f t="shared" si="47"/>
        <v>2015.10</v>
      </c>
      <c r="N105" s="65">
        <f t="shared" si="48"/>
        <v>2015</v>
      </c>
      <c r="O105" s="65" t="str">
        <f t="shared" si="49"/>
        <v>2015.IV</v>
      </c>
      <c r="P105" s="65" t="s">
        <v>14</v>
      </c>
      <c r="Q105" s="58">
        <v>115000</v>
      </c>
      <c r="R105" s="59">
        <f t="shared" si="42"/>
        <v>0</v>
      </c>
      <c r="S105" s="59">
        <f t="shared" si="43"/>
        <v>-0.115</v>
      </c>
      <c r="T105" s="59">
        <f t="shared" si="50"/>
        <v>-0.115</v>
      </c>
      <c r="U105" s="59">
        <f t="shared" si="51"/>
        <v>0</v>
      </c>
      <c r="V105" s="66">
        <f t="shared" si="52"/>
        <v>-0.115</v>
      </c>
      <c r="W105" s="66">
        <f t="shared" si="44"/>
        <v>0</v>
      </c>
      <c r="X105" s="66" t="e">
        <f>IF(S105=0,0,S105*VLOOKUP(G105,[1]НДС!$A$2:$B$36,2,0))</f>
        <v>#N/A</v>
      </c>
      <c r="Y105" s="66" t="e">
        <f t="shared" si="45"/>
        <v>#N/A</v>
      </c>
      <c r="Z105" s="33" t="str">
        <f t="shared" si="46"/>
        <v>Себестоимость</v>
      </c>
    </row>
    <row r="106" spans="1:26">
      <c r="A106" s="29" t="s">
        <v>151</v>
      </c>
      <c r="B106" s="30" t="s">
        <v>153</v>
      </c>
      <c r="C106" s="29" t="s">
        <v>20</v>
      </c>
      <c r="D106" s="29" t="s">
        <v>139</v>
      </c>
      <c r="E106" s="29" t="s">
        <v>23</v>
      </c>
      <c r="F106" s="29" t="s">
        <v>117</v>
      </c>
      <c r="G106" s="29" t="s">
        <v>72</v>
      </c>
      <c r="H106" s="31" t="s">
        <v>73</v>
      </c>
      <c r="J106" s="54" t="str">
        <f>VLOOKUP(H106,[1]БДР!$E$9:$F$115,2,0)</f>
        <v>Прочие расходы по персоналу (обучение, аттестация и прочее)</v>
      </c>
      <c r="L106" s="34">
        <v>42278</v>
      </c>
      <c r="M106" s="65" t="str">
        <f t="shared" si="47"/>
        <v>2015.10</v>
      </c>
      <c r="N106" s="65">
        <f t="shared" si="48"/>
        <v>2015</v>
      </c>
      <c r="O106" s="65" t="str">
        <f t="shared" si="49"/>
        <v>2015.IV</v>
      </c>
      <c r="P106" s="65" t="s">
        <v>14</v>
      </c>
      <c r="Q106" s="58">
        <v>0</v>
      </c>
      <c r="R106" s="59">
        <f t="shared" si="42"/>
        <v>0</v>
      </c>
      <c r="S106" s="59">
        <f t="shared" si="43"/>
        <v>0</v>
      </c>
      <c r="T106" s="59">
        <f t="shared" si="50"/>
        <v>0</v>
      </c>
      <c r="U106" s="59">
        <f t="shared" si="51"/>
        <v>0</v>
      </c>
      <c r="V106" s="66">
        <f t="shared" si="52"/>
        <v>0</v>
      </c>
      <c r="W106" s="66">
        <f t="shared" si="44"/>
        <v>0</v>
      </c>
      <c r="X106" s="66">
        <f>IF(S106=0,0,S106*VLOOKUP(G106,[1]НДС!$A$2:$B$36,2,0))</f>
        <v>0</v>
      </c>
      <c r="Y106" s="66">
        <f t="shared" si="45"/>
        <v>0</v>
      </c>
      <c r="Z106" s="33" t="str">
        <f t="shared" si="46"/>
        <v>Себестоимость</v>
      </c>
    </row>
    <row r="107" spans="1:26">
      <c r="A107" s="29" t="s">
        <v>151</v>
      </c>
      <c r="B107" s="30" t="s">
        <v>153</v>
      </c>
      <c r="C107" s="29" t="s">
        <v>20</v>
      </c>
      <c r="D107" s="29" t="s">
        <v>139</v>
      </c>
      <c r="E107" s="29" t="s">
        <v>24</v>
      </c>
      <c r="F107" s="29" t="s">
        <v>135</v>
      </c>
      <c r="G107" s="29" t="s">
        <v>135</v>
      </c>
      <c r="H107" s="31" t="s">
        <v>95</v>
      </c>
      <c r="J107" s="54" t="str">
        <f>VLOOKUP(H107,[1]БДР!$E$9:$F$115,2,0)</f>
        <v>Налоги на землю, имущество, транспортный и прочие включающиеся в себестоимость</v>
      </c>
      <c r="L107" s="34">
        <v>42278</v>
      </c>
      <c r="M107" s="65" t="str">
        <f t="shared" si="47"/>
        <v>2015.10</v>
      </c>
      <c r="N107" s="65">
        <f t="shared" si="48"/>
        <v>2015</v>
      </c>
      <c r="O107" s="65" t="str">
        <f t="shared" si="49"/>
        <v>2015.IV</v>
      </c>
      <c r="P107" s="65" t="s">
        <v>14</v>
      </c>
      <c r="Q107" s="58">
        <v>2815</v>
      </c>
      <c r="R107" s="59">
        <f t="shared" si="42"/>
        <v>0</v>
      </c>
      <c r="S107" s="59">
        <f t="shared" si="43"/>
        <v>-2.8149999999999998E-3</v>
      </c>
      <c r="T107" s="59">
        <f t="shared" si="50"/>
        <v>-2.8149999999999998E-3</v>
      </c>
      <c r="U107" s="59">
        <f t="shared" si="51"/>
        <v>0</v>
      </c>
      <c r="V107" s="66">
        <f t="shared" si="52"/>
        <v>-2.8149999999999998E-3</v>
      </c>
      <c r="W107" s="66">
        <f t="shared" si="44"/>
        <v>0</v>
      </c>
      <c r="X107" s="66" t="e">
        <f>IF(S107=0,0,S107*VLOOKUP(G107,[1]НДС!$A$2:$B$36,2,0))</f>
        <v>#N/A</v>
      </c>
      <c r="Y107" s="66" t="e">
        <f t="shared" si="45"/>
        <v>#N/A</v>
      </c>
      <c r="Z107" s="33" t="str">
        <f t="shared" si="46"/>
        <v>Прочие</v>
      </c>
    </row>
    <row r="108" spans="1:26">
      <c r="A108" s="29" t="s">
        <v>151</v>
      </c>
      <c r="B108" s="30" t="s">
        <v>153</v>
      </c>
      <c r="C108" s="29" t="s">
        <v>20</v>
      </c>
      <c r="D108" s="29" t="s">
        <v>139</v>
      </c>
      <c r="E108" s="29" t="s">
        <v>24</v>
      </c>
      <c r="F108" s="29" t="s">
        <v>135</v>
      </c>
      <c r="G108" s="29" t="s">
        <v>135</v>
      </c>
      <c r="H108" s="31" t="s">
        <v>95</v>
      </c>
      <c r="J108" s="54" t="str">
        <f>VLOOKUP(H108,[1]БДР!$E$9:$F$115,2,0)</f>
        <v>Налоги на землю, имущество, транспортный и прочие включающиеся в себестоимость</v>
      </c>
      <c r="L108" s="34">
        <v>42278</v>
      </c>
      <c r="M108" s="65" t="str">
        <f t="shared" si="47"/>
        <v>2015.10</v>
      </c>
      <c r="N108" s="65">
        <f t="shared" si="48"/>
        <v>2015</v>
      </c>
      <c r="O108" s="65" t="str">
        <f t="shared" si="49"/>
        <v>2015.IV</v>
      </c>
      <c r="P108" s="65" t="s">
        <v>14</v>
      </c>
      <c r="Q108" s="58">
        <v>68313</v>
      </c>
      <c r="R108" s="59">
        <f t="shared" si="42"/>
        <v>0</v>
      </c>
      <c r="S108" s="59">
        <f t="shared" si="43"/>
        <v>-6.8312999999999999E-2</v>
      </c>
      <c r="T108" s="59">
        <f t="shared" si="50"/>
        <v>-6.8312999999999999E-2</v>
      </c>
      <c r="U108" s="59">
        <f t="shared" si="51"/>
        <v>0</v>
      </c>
      <c r="V108" s="66">
        <f t="shared" si="52"/>
        <v>-6.8312999999999999E-2</v>
      </c>
      <c r="W108" s="66">
        <f t="shared" si="44"/>
        <v>0</v>
      </c>
      <c r="X108" s="66" t="e">
        <f>IF(S108=0,0,S108*VLOOKUP(G108,[1]НДС!$A$2:$B$36,2,0))</f>
        <v>#N/A</v>
      </c>
      <c r="Y108" s="66" t="e">
        <f t="shared" si="45"/>
        <v>#N/A</v>
      </c>
      <c r="Z108" s="33" t="str">
        <f t="shared" si="46"/>
        <v>Прочие</v>
      </c>
    </row>
    <row r="109" spans="1:26">
      <c r="A109" s="29" t="s">
        <v>151</v>
      </c>
      <c r="B109" s="30" t="s">
        <v>153</v>
      </c>
      <c r="C109" s="29" t="s">
        <v>20</v>
      </c>
      <c r="D109" s="29" t="s">
        <v>139</v>
      </c>
      <c r="E109" s="29" t="s">
        <v>18</v>
      </c>
      <c r="F109" s="29" t="s">
        <v>134</v>
      </c>
      <c r="G109" s="29" t="s">
        <v>100</v>
      </c>
      <c r="H109" s="31" t="s">
        <v>87</v>
      </c>
      <c r="J109" s="54" t="str">
        <f>VLOOKUP(H109,[1]БДР!$E$9:$F$115,2,0)</f>
        <v>Страхование (КАСКО, ОСАГО и т.п.)  Автомобильной, Дорожностройтильной техники и оборудования</v>
      </c>
      <c r="L109" s="34">
        <v>42278</v>
      </c>
      <c r="M109" s="65" t="str">
        <f t="shared" si="47"/>
        <v>2015.10</v>
      </c>
      <c r="N109" s="65">
        <f t="shared" si="48"/>
        <v>2015</v>
      </c>
      <c r="O109" s="65" t="str">
        <f t="shared" si="49"/>
        <v>2015.IV</v>
      </c>
      <c r="P109" s="65" t="s">
        <v>14</v>
      </c>
      <c r="Q109" s="58">
        <v>42298</v>
      </c>
      <c r="R109" s="59">
        <f t="shared" si="42"/>
        <v>0</v>
      </c>
      <c r="S109" s="59">
        <f t="shared" si="43"/>
        <v>-4.2298000000000002E-2</v>
      </c>
      <c r="T109" s="59">
        <f t="shared" si="50"/>
        <v>-4.2298000000000002E-2</v>
      </c>
      <c r="U109" s="59">
        <f t="shared" si="51"/>
        <v>0</v>
      </c>
      <c r="V109" s="66">
        <f t="shared" si="52"/>
        <v>-4.2298000000000002E-2</v>
      </c>
      <c r="W109" s="66">
        <f t="shared" si="44"/>
        <v>0</v>
      </c>
      <c r="X109" s="66" t="e">
        <f>IF(S109=0,0,S109*VLOOKUP(G109,[1]НДС!$A$2:$B$36,2,0))</f>
        <v>#N/A</v>
      </c>
      <c r="Y109" s="66" t="e">
        <f t="shared" si="45"/>
        <v>#N/A</v>
      </c>
      <c r="Z109" s="33" t="str">
        <f t="shared" si="46"/>
        <v>Себестоимость</v>
      </c>
    </row>
    <row r="110" spans="1:26">
      <c r="A110" s="29" t="s">
        <v>151</v>
      </c>
      <c r="B110" s="30" t="s">
        <v>153</v>
      </c>
      <c r="C110" s="29" t="s">
        <v>20</v>
      </c>
      <c r="D110" s="29" t="s">
        <v>139</v>
      </c>
      <c r="E110" s="29" t="s">
        <v>21</v>
      </c>
      <c r="F110" s="29" t="s">
        <v>118</v>
      </c>
      <c r="G110" s="29" t="s">
        <v>130</v>
      </c>
      <c r="H110" s="31" t="s">
        <v>131</v>
      </c>
      <c r="J110" s="54" t="str">
        <f>VLOOKUP(H110,[1]БДР!$E$9:$F$115,2,0)</f>
        <v>Вывоз мусора и уборка территории</v>
      </c>
      <c r="L110" s="34">
        <v>42278</v>
      </c>
      <c r="M110" s="65" t="str">
        <f t="shared" si="47"/>
        <v>2015.10</v>
      </c>
      <c r="N110" s="65">
        <f t="shared" si="48"/>
        <v>2015</v>
      </c>
      <c r="O110" s="65" t="str">
        <f t="shared" si="49"/>
        <v>2015.IV</v>
      </c>
      <c r="P110" s="65" t="s">
        <v>14</v>
      </c>
      <c r="Q110" s="58">
        <v>10000</v>
      </c>
      <c r="R110" s="59">
        <f t="shared" ref="R110:R117" si="53">IF(C110="Количество",Q110,IF(C110="Доход",Q110/$Q$1,IF(C110="Расход",0,IF(Q110&gt;=0,Q110/$Q$1,0))))</f>
        <v>0</v>
      </c>
      <c r="S110" s="59">
        <f t="shared" ref="S110:S117" si="54">IF(C110="Расход",-Q110,IF(C110="Доход",0,IF(Q110&lt;0,Q110,0)))/$Q$1</f>
        <v>-0.01</v>
      </c>
      <c r="T110" s="59">
        <f t="shared" si="50"/>
        <v>-0.01</v>
      </c>
      <c r="U110" s="59">
        <f t="shared" si="51"/>
        <v>0</v>
      </c>
      <c r="V110" s="66">
        <f t="shared" si="52"/>
        <v>-0.01</v>
      </c>
      <c r="W110" s="66">
        <f t="shared" si="44"/>
        <v>0</v>
      </c>
      <c r="X110" s="66" t="e">
        <f>IF(S110=0,0,S110*VLOOKUP(G110,[1]НДС!$A$2:$B$36,2,0))</f>
        <v>#N/A</v>
      </c>
      <c r="Y110" s="66" t="e">
        <f t="shared" si="45"/>
        <v>#N/A</v>
      </c>
      <c r="Z110" s="33" t="str">
        <f t="shared" si="46"/>
        <v>Расходы административные</v>
      </c>
    </row>
    <row r="111" spans="1:26">
      <c r="A111" s="29" t="s">
        <v>151</v>
      </c>
      <c r="B111" s="30" t="s">
        <v>153</v>
      </c>
      <c r="C111" s="29" t="s">
        <v>20</v>
      </c>
      <c r="D111" s="29" t="s">
        <v>139</v>
      </c>
      <c r="E111" s="29" t="s">
        <v>23</v>
      </c>
      <c r="F111" s="29" t="s">
        <v>117</v>
      </c>
      <c r="G111" s="29" t="s">
        <v>140</v>
      </c>
      <c r="H111" s="31" t="s">
        <v>71</v>
      </c>
      <c r="J111" s="54" t="str">
        <f>VLOOKUP(H111,[1]БДР!$E$9:$F$115,2,0)</f>
        <v>Командировочные (Проезд к месту командирования и обратно, визы, суточные, проживание)</v>
      </c>
      <c r="L111" s="34">
        <v>42278</v>
      </c>
      <c r="M111" s="65" t="str">
        <f t="shared" si="47"/>
        <v>2015.10</v>
      </c>
      <c r="N111" s="65">
        <f t="shared" si="48"/>
        <v>2015</v>
      </c>
      <c r="O111" s="65" t="str">
        <f t="shared" si="49"/>
        <v>2015.IV</v>
      </c>
      <c r="P111" s="65" t="s">
        <v>14</v>
      </c>
      <c r="Q111" s="58">
        <v>0</v>
      </c>
      <c r="R111" s="59">
        <f t="shared" si="53"/>
        <v>0</v>
      </c>
      <c r="S111" s="59">
        <f t="shared" si="54"/>
        <v>0</v>
      </c>
      <c r="T111" s="59">
        <f t="shared" si="50"/>
        <v>0</v>
      </c>
      <c r="U111" s="59">
        <f t="shared" si="51"/>
        <v>0</v>
      </c>
      <c r="V111" s="66">
        <f t="shared" si="52"/>
        <v>0</v>
      </c>
      <c r="W111" s="66">
        <f t="shared" ref="W111:W117" si="55">R111*1.18</f>
        <v>0</v>
      </c>
      <c r="X111" s="66">
        <f>IF(S111=0,0,S111*VLOOKUP(G111,[1]НДС!$A$2:$B$36,2,0))</f>
        <v>0</v>
      </c>
      <c r="Y111" s="66">
        <f t="shared" ref="Y111:Y117" si="56">SUM(W111:X111)</f>
        <v>0</v>
      </c>
      <c r="Z111" s="33" t="str">
        <f t="shared" ref="Z111:Z117" si="57">IF(E111="Административные расходы","Расходы административные",IF(OR(E111="Численность в период",E111="Количество техники"),"Количество",IF(E111="Прочие","Прочие","Себестоимость")))</f>
        <v>Себестоимость</v>
      </c>
    </row>
    <row r="112" spans="1:26">
      <c r="A112" s="29" t="s">
        <v>151</v>
      </c>
      <c r="B112" s="30" t="s">
        <v>153</v>
      </c>
      <c r="C112" s="29" t="s">
        <v>20</v>
      </c>
      <c r="D112" s="29" t="s">
        <v>139</v>
      </c>
      <c r="E112" s="29" t="s">
        <v>23</v>
      </c>
      <c r="F112" s="29" t="s">
        <v>117</v>
      </c>
      <c r="G112" s="29" t="s">
        <v>140</v>
      </c>
      <c r="H112" s="31" t="s">
        <v>71</v>
      </c>
      <c r="J112" s="54" t="str">
        <f>VLOOKUP(H112,[1]БДР!$E$9:$F$115,2,0)</f>
        <v>Командировочные (Проезд к месту командирования и обратно, визы, суточные, проживание)</v>
      </c>
      <c r="L112" s="34">
        <v>42278</v>
      </c>
      <c r="M112" s="65" t="str">
        <f t="shared" ref="M112:M117" si="58">IF(L112="","",IFERROR(YEAR(L112)&amp;"."&amp;TEXT(MONTH(L112),"0#"),"Проставить дату"))</f>
        <v>2015.10</v>
      </c>
      <c r="N112" s="65">
        <f t="shared" ref="N112:N117" si="59">YEAR(L112)</f>
        <v>2015</v>
      </c>
      <c r="O112" s="65" t="str">
        <f t="shared" ref="O112:O117" si="60">YEAR(L112)&amp;"."&amp;IF(OR(RIGHT(M112,2)="01",RIGHT(M112,2)="02",RIGHT(M112,2)="03"),"I",IF(OR(RIGHT(M112,2)="04",RIGHT(M112,2)="05",RIGHT(M112,2)="06"),"II",IF(OR(RIGHT(M112,2)="07",RIGHT(M112,2)="08",RIGHT(M112,2)="09"),"III",IF(OR(RIGHT(M112,2)="10",RIGHT(M112,2)="11",RIGHT(M112,2)="12"),"IV",0))))</f>
        <v>2015.IV</v>
      </c>
      <c r="P112" s="65" t="s">
        <v>14</v>
      </c>
      <c r="Q112" s="58">
        <v>580000</v>
      </c>
      <c r="R112" s="59">
        <f t="shared" si="53"/>
        <v>0</v>
      </c>
      <c r="S112" s="59">
        <f t="shared" si="54"/>
        <v>-0.57999999999999996</v>
      </c>
      <c r="T112" s="59">
        <f t="shared" si="50"/>
        <v>-0.57999999999999996</v>
      </c>
      <c r="U112" s="59">
        <f t="shared" si="51"/>
        <v>0</v>
      </c>
      <c r="V112" s="66">
        <f t="shared" si="52"/>
        <v>-0.57999999999999996</v>
      </c>
      <c r="W112" s="66">
        <f t="shared" si="55"/>
        <v>0</v>
      </c>
      <c r="X112" s="66" t="e">
        <f>IF(S112=0,0,S112*VLOOKUP(G112,[1]НДС!$A$2:$B$36,2,0))</f>
        <v>#N/A</v>
      </c>
      <c r="Y112" s="66" t="e">
        <f t="shared" si="56"/>
        <v>#N/A</v>
      </c>
      <c r="Z112" s="33" t="str">
        <f t="shared" si="57"/>
        <v>Себестоимость</v>
      </c>
    </row>
    <row r="113" spans="1:26">
      <c r="A113" s="29" t="s">
        <v>151</v>
      </c>
      <c r="B113" s="30" t="s">
        <v>153</v>
      </c>
      <c r="C113" s="29" t="s">
        <v>20</v>
      </c>
      <c r="D113" s="29" t="s">
        <v>60</v>
      </c>
      <c r="E113" s="29" t="s">
        <v>18</v>
      </c>
      <c r="F113" s="29" t="s">
        <v>80</v>
      </c>
      <c r="G113" s="29" t="s">
        <v>106</v>
      </c>
      <c r="H113" s="31" t="s">
        <v>99</v>
      </c>
      <c r="J113" s="54" t="str">
        <f>VLOOKUP(H113,[1]БДР!$E$9:$F$115,2,0)</f>
        <v>Мобилизация  Автомобильной, Дорожностройтильной техники и оборудования производственного назначения</v>
      </c>
      <c r="L113" s="34">
        <v>42278</v>
      </c>
      <c r="M113" s="65" t="str">
        <f t="shared" si="58"/>
        <v>2015.10</v>
      </c>
      <c r="N113" s="65">
        <f t="shared" si="59"/>
        <v>2015</v>
      </c>
      <c r="O113" s="65" t="str">
        <f t="shared" si="60"/>
        <v>2015.IV</v>
      </c>
      <c r="P113" s="65" t="s">
        <v>14</v>
      </c>
      <c r="Q113" s="58">
        <v>0</v>
      </c>
      <c r="R113" s="59">
        <f t="shared" si="53"/>
        <v>0</v>
      </c>
      <c r="S113" s="59">
        <f t="shared" si="54"/>
        <v>0</v>
      </c>
      <c r="T113" s="59">
        <f t="shared" si="50"/>
        <v>0</v>
      </c>
      <c r="U113" s="59">
        <f t="shared" si="51"/>
        <v>0</v>
      </c>
      <c r="V113" s="66">
        <f t="shared" si="52"/>
        <v>0</v>
      </c>
      <c r="W113" s="66">
        <f t="shared" si="55"/>
        <v>0</v>
      </c>
      <c r="X113" s="66">
        <f>IF(S113=0,0,S113*VLOOKUP(G113,[1]НДС!$A$2:$B$36,2,0))</f>
        <v>0</v>
      </c>
      <c r="Y113" s="66">
        <f t="shared" si="56"/>
        <v>0</v>
      </c>
      <c r="Z113" s="33" t="str">
        <f t="shared" si="57"/>
        <v>Себестоимость</v>
      </c>
    </row>
    <row r="114" spans="1:26">
      <c r="A114" s="29" t="s">
        <v>151</v>
      </c>
      <c r="B114" s="30" t="s">
        <v>153</v>
      </c>
      <c r="C114" s="29" t="s">
        <v>20</v>
      </c>
      <c r="D114" s="29" t="s">
        <v>139</v>
      </c>
      <c r="E114" s="29" t="s">
        <v>23</v>
      </c>
      <c r="F114" s="29" t="s">
        <v>117</v>
      </c>
      <c r="G114" s="29" t="s">
        <v>72</v>
      </c>
      <c r="H114" s="31" t="s">
        <v>73</v>
      </c>
      <c r="J114" s="54" t="str">
        <f>VLOOKUP(H114,[1]БДР!$E$9:$F$115,2,0)</f>
        <v>Прочие расходы по персоналу (обучение, аттестация и прочее)</v>
      </c>
      <c r="L114" s="34">
        <v>42278</v>
      </c>
      <c r="M114" s="65" t="str">
        <f t="shared" si="58"/>
        <v>2015.10</v>
      </c>
      <c r="N114" s="65">
        <f t="shared" si="59"/>
        <v>2015</v>
      </c>
      <c r="O114" s="65" t="str">
        <f t="shared" si="60"/>
        <v>2015.IV</v>
      </c>
      <c r="P114" s="65" t="s">
        <v>14</v>
      </c>
      <c r="Q114" s="58">
        <v>883500</v>
      </c>
      <c r="R114" s="59">
        <f t="shared" si="53"/>
        <v>0</v>
      </c>
      <c r="S114" s="59">
        <f t="shared" si="54"/>
        <v>-0.88349999999999995</v>
      </c>
      <c r="T114" s="59">
        <f t="shared" si="50"/>
        <v>-0.88349999999999995</v>
      </c>
      <c r="U114" s="59">
        <f t="shared" si="51"/>
        <v>0</v>
      </c>
      <c r="V114" s="66">
        <f t="shared" si="52"/>
        <v>-0.88349999999999995</v>
      </c>
      <c r="W114" s="66">
        <f t="shared" si="55"/>
        <v>0</v>
      </c>
      <c r="X114" s="66" t="e">
        <f>IF(S114=0,0,S114*VLOOKUP(G114,[1]НДС!$A$2:$B$36,2,0))</f>
        <v>#N/A</v>
      </c>
      <c r="Y114" s="66" t="e">
        <f t="shared" si="56"/>
        <v>#N/A</v>
      </c>
      <c r="Z114" s="33" t="str">
        <f t="shared" si="57"/>
        <v>Себестоимость</v>
      </c>
    </row>
    <row r="115" spans="1:26">
      <c r="A115" s="29" t="s">
        <v>151</v>
      </c>
      <c r="B115" s="30" t="s">
        <v>153</v>
      </c>
      <c r="C115" s="29" t="s">
        <v>20</v>
      </c>
      <c r="D115" s="29" t="s">
        <v>60</v>
      </c>
      <c r="E115" s="29" t="s">
        <v>26</v>
      </c>
      <c r="F115" s="29" t="s">
        <v>26</v>
      </c>
      <c r="G115" s="29" t="s">
        <v>145</v>
      </c>
      <c r="H115" s="31" t="s">
        <v>62</v>
      </c>
      <c r="J115" s="54" t="str">
        <f>VLOOKUP(H115,[1]БДР!$E$9:$F$115,2,0)</f>
        <v xml:space="preserve">  Внешний субподряд</v>
      </c>
      <c r="L115" s="34">
        <v>42278</v>
      </c>
      <c r="M115" s="65" t="str">
        <f t="shared" si="58"/>
        <v>2015.10</v>
      </c>
      <c r="N115" s="65">
        <f t="shared" si="59"/>
        <v>2015</v>
      </c>
      <c r="O115" s="65" t="str">
        <f t="shared" si="60"/>
        <v>2015.IV</v>
      </c>
      <c r="P115" s="65" t="s">
        <v>14</v>
      </c>
      <c r="Q115" s="58">
        <v>0</v>
      </c>
      <c r="R115" s="59">
        <f t="shared" si="53"/>
        <v>0</v>
      </c>
      <c r="S115" s="59">
        <f t="shared" si="54"/>
        <v>0</v>
      </c>
      <c r="T115" s="59">
        <f t="shared" si="50"/>
        <v>0</v>
      </c>
      <c r="U115" s="59">
        <f t="shared" si="51"/>
        <v>0</v>
      </c>
      <c r="V115" s="66">
        <f t="shared" si="52"/>
        <v>0</v>
      </c>
      <c r="W115" s="66">
        <f t="shared" si="55"/>
        <v>0</v>
      </c>
      <c r="X115" s="66">
        <f>IF(S115=0,0,S115*VLOOKUP(G115,[1]НДС!$A$2:$B$36,2,0))</f>
        <v>0</v>
      </c>
      <c r="Y115" s="66">
        <f t="shared" si="56"/>
        <v>0</v>
      </c>
      <c r="Z115" s="33" t="str">
        <f t="shared" si="57"/>
        <v>Себестоимость</v>
      </c>
    </row>
    <row r="116" spans="1:26">
      <c r="A116" s="29" t="s">
        <v>151</v>
      </c>
      <c r="B116" s="30" t="s">
        <v>153</v>
      </c>
      <c r="C116" s="29" t="s">
        <v>20</v>
      </c>
      <c r="D116" s="29" t="s">
        <v>60</v>
      </c>
      <c r="E116" s="29" t="s">
        <v>26</v>
      </c>
      <c r="F116" s="29" t="s">
        <v>26</v>
      </c>
      <c r="G116" s="29" t="s">
        <v>145</v>
      </c>
      <c r="H116" s="31" t="s">
        <v>62</v>
      </c>
      <c r="J116" s="54" t="str">
        <f>VLOOKUP(H116,[1]БДР!$E$9:$F$115,2,0)</f>
        <v xml:space="preserve">  Внешний субподряд</v>
      </c>
      <c r="L116" s="34">
        <v>42278</v>
      </c>
      <c r="M116" s="65" t="str">
        <f t="shared" si="58"/>
        <v>2015.10</v>
      </c>
      <c r="N116" s="65">
        <f t="shared" si="59"/>
        <v>2015</v>
      </c>
      <c r="O116" s="65" t="str">
        <f t="shared" si="60"/>
        <v>2015.IV</v>
      </c>
      <c r="P116" s="65" t="s">
        <v>14</v>
      </c>
      <c r="Q116" s="58">
        <v>30000</v>
      </c>
      <c r="R116" s="59">
        <f t="shared" si="53"/>
        <v>0</v>
      </c>
      <c r="S116" s="59">
        <f t="shared" si="54"/>
        <v>-0.03</v>
      </c>
      <c r="T116" s="59">
        <f t="shared" si="50"/>
        <v>-0.03</v>
      </c>
      <c r="U116" s="59">
        <f t="shared" si="51"/>
        <v>0</v>
      </c>
      <c r="V116" s="66">
        <f t="shared" si="52"/>
        <v>-0.03</v>
      </c>
      <c r="W116" s="66">
        <f t="shared" si="55"/>
        <v>0</v>
      </c>
      <c r="X116" s="66" t="e">
        <f>IF(S116=0,0,S116*VLOOKUP(G116,[1]НДС!$A$2:$B$36,2,0))</f>
        <v>#N/A</v>
      </c>
      <c r="Y116" s="66" t="e">
        <f t="shared" si="56"/>
        <v>#N/A</v>
      </c>
      <c r="Z116" s="33" t="str">
        <f t="shared" si="57"/>
        <v>Себестоимость</v>
      </c>
    </row>
    <row r="117" spans="1:26">
      <c r="A117" s="29" t="s">
        <v>151</v>
      </c>
      <c r="B117" s="30" t="s">
        <v>153</v>
      </c>
      <c r="C117" s="29" t="s">
        <v>16</v>
      </c>
      <c r="D117" s="29" t="s">
        <v>16</v>
      </c>
      <c r="E117" s="29" t="s">
        <v>17</v>
      </c>
      <c r="F117" s="29" t="s">
        <v>119</v>
      </c>
      <c r="G117" s="29" t="s">
        <v>120</v>
      </c>
      <c r="H117" s="31" t="s">
        <v>59</v>
      </c>
      <c r="J117" s="54" t="str">
        <f>VLOOKUP(H117,[1]БДР!$E$9:$F$115,2,0)</f>
        <v>Выручка от СМР</v>
      </c>
      <c r="L117" s="34">
        <v>42278</v>
      </c>
      <c r="M117" s="65" t="str">
        <f t="shared" si="58"/>
        <v>2015.10</v>
      </c>
      <c r="N117" s="65">
        <f t="shared" si="59"/>
        <v>2015</v>
      </c>
      <c r="O117" s="65" t="str">
        <f t="shared" si="60"/>
        <v>2015.IV</v>
      </c>
      <c r="P117" s="65" t="s">
        <v>14</v>
      </c>
      <c r="Q117" s="58">
        <v>8188728.0100154076</v>
      </c>
      <c r="R117" s="59">
        <f t="shared" si="53"/>
        <v>8.1887280100154083</v>
      </c>
      <c r="S117" s="59">
        <f t="shared" si="54"/>
        <v>0</v>
      </c>
      <c r="T117" s="59">
        <f t="shared" si="50"/>
        <v>8.1887280100154083</v>
      </c>
      <c r="U117" s="59">
        <f t="shared" si="51"/>
        <v>0</v>
      </c>
      <c r="V117" s="66">
        <f t="shared" si="52"/>
        <v>8.1887280100154083</v>
      </c>
      <c r="W117" s="66">
        <f t="shared" si="55"/>
        <v>9.6626990518181817</v>
      </c>
      <c r="X117" s="66">
        <f>IF(S117=0,0,S117*VLOOKUP(G117,[1]НДС!$A$2:$B$36,2,0))</f>
        <v>0</v>
      </c>
      <c r="Y117" s="66">
        <f t="shared" si="56"/>
        <v>9.6626990518181817</v>
      </c>
      <c r="Z117" s="33" t="str">
        <f t="shared" si="57"/>
        <v>Себестоимость</v>
      </c>
    </row>
    <row r="118" spans="1:26">
      <c r="A118" s="29" t="s">
        <v>152</v>
      </c>
      <c r="B118" s="30" t="s">
        <v>154</v>
      </c>
      <c r="C118" s="29" t="s">
        <v>16</v>
      </c>
      <c r="D118" s="29" t="s">
        <v>16</v>
      </c>
      <c r="E118" s="29" t="s">
        <v>17</v>
      </c>
      <c r="F118" s="29" t="s">
        <v>17</v>
      </c>
      <c r="G118" s="29" t="s">
        <v>17</v>
      </c>
      <c r="H118" s="31" t="s">
        <v>63</v>
      </c>
      <c r="J118" s="54" t="str">
        <f>VLOOKUP(H118,[1]БДР!$E$9:$F$115,2,0)</f>
        <v>Выручка от реализации прочих товаров, работ и услуг</v>
      </c>
      <c r="L118" s="34">
        <v>42217</v>
      </c>
      <c r="M118" s="65" t="str">
        <f t="shared" ref="M118" si="61">IF(L118="","",IFERROR(YEAR(L118)&amp;"."&amp;TEXT(MONTH(L118),"0#"),"Проставить дату"))</f>
        <v>2015.08</v>
      </c>
      <c r="N118" s="65">
        <f t="shared" ref="N118" si="62">YEAR(L118)</f>
        <v>2015</v>
      </c>
      <c r="O118" s="65" t="str">
        <f t="shared" ref="O118" si="63">YEAR(L118)&amp;"."&amp;IF(OR(RIGHT(M118,2)="01",RIGHT(M118,2)="02",RIGHT(M118,2)="03"),"I",IF(OR(RIGHT(M118,2)="04",RIGHT(M118,2)="05",RIGHT(M118,2)="06"),"II",IF(OR(RIGHT(M118,2)="07",RIGHT(M118,2)="08",RIGHT(M118,2)="09"),"III",IF(OR(RIGHT(M118,2)="10",RIGHT(M118,2)="11",RIGHT(M118,2)="12"),"IV",0))))</f>
        <v>2015.III</v>
      </c>
      <c r="P118" s="65" t="s">
        <v>15</v>
      </c>
      <c r="Q118" s="58">
        <v>619902.45197740116</v>
      </c>
      <c r="R118" s="59">
        <f t="shared" ref="R118" si="64">IF(C118="Количество",Q118,IF(C118="Доход",Q118/$Q$1,IF(C118="Расход",0,IF(Q118&gt;=0,Q118/$Q$1,0))))</f>
        <v>0.61990245197740113</v>
      </c>
      <c r="S118" s="59">
        <f t="shared" ref="S118" si="65">IF(C118="Расход",-Q118,IF(C118="Доход",0,IF(Q118&lt;0,Q118,0)))/$Q$1</f>
        <v>0</v>
      </c>
      <c r="T118" s="59">
        <f t="shared" si="50"/>
        <v>0</v>
      </c>
      <c r="U118" s="59">
        <f t="shared" si="51"/>
        <v>0.61990245197740113</v>
      </c>
      <c r="V118" s="66">
        <f t="shared" ref="V118:V119" si="66">SUM(R118:S118)</f>
        <v>0.61990245197740113</v>
      </c>
      <c r="W118" s="66">
        <f t="shared" ref="W118" si="67">R118*1.18</f>
        <v>0.73148489333333333</v>
      </c>
      <c r="X118" s="66">
        <f>IF(S118=0,0,S118*VLOOKUP(G118,[1]НДС!$A$2:$B$36,2,0))</f>
        <v>0</v>
      </c>
      <c r="Y118" s="66">
        <f t="shared" ref="Y118" si="68">SUM(W118:X118)</f>
        <v>0.73148489333333333</v>
      </c>
      <c r="Z118" s="33" t="str">
        <f t="shared" ref="Z118" si="69">IF(E118="Административные расходы","Расходы административные",IF(OR(E118="Численность в период",E118="Количество техники"),"Количество",IF(E118="Прочие","Прочие","Себестоимость")))</f>
        <v>Себестоимость</v>
      </c>
    </row>
    <row r="119" spans="1:26">
      <c r="A119" s="29" t="s">
        <v>152</v>
      </c>
      <c r="B119" s="30" t="s">
        <v>154</v>
      </c>
      <c r="C119" s="29" t="s">
        <v>20</v>
      </c>
      <c r="D119" s="29" t="s">
        <v>60</v>
      </c>
      <c r="E119" s="29" t="s">
        <v>23</v>
      </c>
      <c r="F119" s="29" t="s">
        <v>64</v>
      </c>
      <c r="G119" s="29" t="s">
        <v>65</v>
      </c>
      <c r="H119" s="31" t="s">
        <v>66</v>
      </c>
      <c r="J119" s="54" t="str">
        <f>VLOOKUP(H119,[1]БДР!$E$9:$F$115,2,0)</f>
        <v>ФОТ с НДФЛ, алименты, вых пособия, рабочих основного производства (РОП) с резервом на отпуска</v>
      </c>
      <c r="L119" s="34">
        <v>42217</v>
      </c>
      <c r="M119" s="65" t="str">
        <f t="shared" ref="M119:M122" si="70">IF(L119="","",IFERROR(YEAR(L119)&amp;"."&amp;TEXT(MONTH(L119),"0#"),"Проставить дату"))</f>
        <v>2015.08</v>
      </c>
      <c r="N119" s="65">
        <f t="shared" ref="N119:N122" si="71">YEAR(L119)</f>
        <v>2015</v>
      </c>
      <c r="O119" s="65" t="str">
        <f t="shared" ref="O119:O122" si="72">YEAR(L119)&amp;"."&amp;IF(OR(RIGHT(M119,2)="01",RIGHT(M119,2)="02",RIGHT(M119,2)="03"),"I",IF(OR(RIGHT(M119,2)="04",RIGHT(M119,2)="05",RIGHT(M119,2)="06"),"II",IF(OR(RIGHT(M119,2)="07",RIGHT(M119,2)="08",RIGHT(M119,2)="09"),"III",IF(OR(RIGHT(M119,2)="10",RIGHT(M119,2)="11",RIGHT(M119,2)="12"),"IV",0))))</f>
        <v>2015.III</v>
      </c>
      <c r="P119" s="65" t="s">
        <v>15</v>
      </c>
      <c r="Q119" s="58">
        <v>233000.20333333334</v>
      </c>
      <c r="R119" s="59">
        <f t="shared" ref="R119:R122" si="73">IF(C119="Количество",Q119,IF(C119="Доход",Q119/$Q$1,IF(C119="Расход",0,IF(Q119&gt;=0,Q119/$Q$1,0))))</f>
        <v>0</v>
      </c>
      <c r="S119" s="59">
        <f t="shared" ref="S119:S122" si="74">IF(C119="Расход",-Q119,IF(C119="Доход",0,IF(Q119&lt;0,Q119,0)))/$Q$1</f>
        <v>-0.23300020333333335</v>
      </c>
      <c r="T119" s="59">
        <f t="shared" si="50"/>
        <v>0</v>
      </c>
      <c r="U119" s="59">
        <f t="shared" si="51"/>
        <v>-0.23300020333333335</v>
      </c>
      <c r="V119" s="66">
        <f t="shared" si="66"/>
        <v>-0.23300020333333335</v>
      </c>
      <c r="W119" s="66">
        <f t="shared" ref="W119:W122" si="75">R119*1.18</f>
        <v>0</v>
      </c>
      <c r="X119" s="66" t="e">
        <f>IF(S119=0,0,S119*VLOOKUP(G119,[1]НДС!$A$2:$B$36,2,0))</f>
        <v>#N/A</v>
      </c>
      <c r="Y119" s="66" t="e">
        <f t="shared" ref="Y119:Y122" si="76">SUM(W119:X119)</f>
        <v>#N/A</v>
      </c>
      <c r="Z119" s="33" t="str">
        <f t="shared" ref="Z119:Z122" si="77">IF(E119="Административные расходы","Расходы административные",IF(OR(E119="Численность в период",E119="Количество техники"),"Количество",IF(E119="Прочие","Прочие","Себестоимость")))</f>
        <v>Себестоимость</v>
      </c>
    </row>
    <row r="120" spans="1:26">
      <c r="A120" s="29" t="s">
        <v>152</v>
      </c>
      <c r="B120" s="30" t="s">
        <v>154</v>
      </c>
      <c r="C120" s="29" t="s">
        <v>20</v>
      </c>
      <c r="D120" s="29" t="s">
        <v>60</v>
      </c>
      <c r="E120" s="29" t="s">
        <v>23</v>
      </c>
      <c r="F120" s="29" t="s">
        <v>67</v>
      </c>
      <c r="G120" s="29" t="s">
        <v>68</v>
      </c>
      <c r="H120" s="31" t="s">
        <v>69</v>
      </c>
      <c r="J120" s="54" t="str">
        <f>VLOOKUP(H120,[1]БДР!$E$9:$F$115,2,0)</f>
        <v>Страховые</v>
      </c>
      <c r="L120" s="34">
        <v>42217</v>
      </c>
      <c r="M120" s="65" t="str">
        <f t="shared" si="70"/>
        <v>2015.08</v>
      </c>
      <c r="N120" s="65">
        <f t="shared" si="71"/>
        <v>2015</v>
      </c>
      <c r="O120" s="65" t="str">
        <f t="shared" si="72"/>
        <v>2015.III</v>
      </c>
      <c r="P120" s="65" t="s">
        <v>15</v>
      </c>
      <c r="Q120" s="58">
        <v>71764.060000000012</v>
      </c>
      <c r="R120" s="59">
        <f t="shared" si="73"/>
        <v>0</v>
      </c>
      <c r="S120" s="59">
        <f t="shared" si="74"/>
        <v>-7.1764060000000018E-2</v>
      </c>
      <c r="T120" s="59">
        <f t="shared" si="50"/>
        <v>0</v>
      </c>
      <c r="U120" s="59">
        <f t="shared" si="51"/>
        <v>-7.1764060000000018E-2</v>
      </c>
      <c r="V120" s="66">
        <f t="shared" ref="V120:V124" si="78">SUM(R120:S120)</f>
        <v>-7.1764060000000018E-2</v>
      </c>
      <c r="W120" s="66">
        <f t="shared" si="75"/>
        <v>0</v>
      </c>
      <c r="X120" s="66">
        <f>IF(S120=0,0,S120*VLOOKUP(G120,[1]НДС!$A$2:$B$36,2,0))</f>
        <v>-7.1764060000000018E-2</v>
      </c>
      <c r="Y120" s="66">
        <f t="shared" si="76"/>
        <v>-7.1764060000000018E-2</v>
      </c>
      <c r="Z120" s="33" t="str">
        <f t="shared" si="77"/>
        <v>Себестоимость</v>
      </c>
    </row>
    <row r="121" spans="1:26">
      <c r="A121" s="29" t="s">
        <v>152</v>
      </c>
      <c r="B121" s="30" t="s">
        <v>154</v>
      </c>
      <c r="C121" s="29" t="s">
        <v>20</v>
      </c>
      <c r="D121" s="29" t="s">
        <v>60</v>
      </c>
      <c r="E121" s="29" t="s">
        <v>23</v>
      </c>
      <c r="F121" s="29" t="s">
        <v>67</v>
      </c>
      <c r="G121" s="29" t="s">
        <v>70</v>
      </c>
      <c r="H121" s="31" t="s">
        <v>71</v>
      </c>
      <c r="J121" s="54" t="str">
        <f>VLOOKUP(H121,[1]БДР!$E$9:$F$115,2,0)</f>
        <v>Командировочные (Проезд к месту командирования и обратно, визы, суточные, проживание)</v>
      </c>
      <c r="L121" s="34">
        <v>42217</v>
      </c>
      <c r="M121" s="65" t="str">
        <f t="shared" si="70"/>
        <v>2015.08</v>
      </c>
      <c r="N121" s="65">
        <f t="shared" si="71"/>
        <v>2015</v>
      </c>
      <c r="O121" s="65" t="str">
        <f t="shared" si="72"/>
        <v>2015.III</v>
      </c>
      <c r="P121" s="65" t="s">
        <v>15</v>
      </c>
      <c r="Q121" s="58">
        <v>82809.223333333342</v>
      </c>
      <c r="R121" s="59">
        <f t="shared" si="73"/>
        <v>0</v>
      </c>
      <c r="S121" s="59">
        <f t="shared" si="74"/>
        <v>-8.2809223333333348E-2</v>
      </c>
      <c r="T121" s="59">
        <f t="shared" si="50"/>
        <v>0</v>
      </c>
      <c r="U121" s="59">
        <f t="shared" si="51"/>
        <v>-8.2809223333333348E-2</v>
      </c>
      <c r="V121" s="66">
        <f t="shared" si="78"/>
        <v>-8.2809223333333348E-2</v>
      </c>
      <c r="W121" s="66">
        <f t="shared" si="75"/>
        <v>0</v>
      </c>
      <c r="X121" s="66">
        <f>IF(S121=0,0,S121*VLOOKUP(G121,[1]НДС!$A$2:$B$36,2,0))</f>
        <v>-8.2809223333333348E-2</v>
      </c>
      <c r="Y121" s="66">
        <f t="shared" si="76"/>
        <v>-8.2809223333333348E-2</v>
      </c>
      <c r="Z121" s="33" t="str">
        <f t="shared" si="77"/>
        <v>Себестоимость</v>
      </c>
    </row>
    <row r="122" spans="1:26">
      <c r="A122" s="29" t="s">
        <v>152</v>
      </c>
      <c r="B122" s="30" t="s">
        <v>154</v>
      </c>
      <c r="C122" s="29" t="s">
        <v>20</v>
      </c>
      <c r="D122" s="29" t="s">
        <v>60</v>
      </c>
      <c r="E122" s="29" t="s">
        <v>23</v>
      </c>
      <c r="F122" s="29" t="s">
        <v>67</v>
      </c>
      <c r="G122" s="29" t="s">
        <v>72</v>
      </c>
      <c r="H122" s="31" t="s">
        <v>73</v>
      </c>
      <c r="J122" s="54" t="str">
        <f>VLOOKUP(H122,[1]БДР!$E$9:$F$115,2,0)</f>
        <v>Прочие расходы по персоналу (обучение, аттестация и прочее)</v>
      </c>
      <c r="L122" s="34">
        <v>42217</v>
      </c>
      <c r="M122" s="65" t="str">
        <f t="shared" si="70"/>
        <v>2015.08</v>
      </c>
      <c r="N122" s="65">
        <f t="shared" si="71"/>
        <v>2015</v>
      </c>
      <c r="O122" s="65" t="str">
        <f t="shared" si="72"/>
        <v>2015.III</v>
      </c>
      <c r="P122" s="65" t="s">
        <v>15</v>
      </c>
      <c r="Q122" s="58">
        <v>0</v>
      </c>
      <c r="R122" s="59">
        <f t="shared" si="73"/>
        <v>0</v>
      </c>
      <c r="S122" s="59">
        <f t="shared" si="74"/>
        <v>0</v>
      </c>
      <c r="T122" s="59">
        <f t="shared" si="50"/>
        <v>0</v>
      </c>
      <c r="U122" s="59">
        <f t="shared" si="51"/>
        <v>0</v>
      </c>
      <c r="V122" s="66">
        <f t="shared" si="78"/>
        <v>0</v>
      </c>
      <c r="W122" s="66">
        <f t="shared" si="75"/>
        <v>0</v>
      </c>
      <c r="X122" s="66">
        <f>IF(S122=0,0,S122*VLOOKUP(G122,[1]НДС!$A$2:$B$36,2,0))</f>
        <v>0</v>
      </c>
      <c r="Y122" s="66">
        <f t="shared" si="76"/>
        <v>0</v>
      </c>
      <c r="Z122" s="33" t="str">
        <f t="shared" si="77"/>
        <v>Себестоимость</v>
      </c>
    </row>
    <row r="123" spans="1:26">
      <c r="A123" s="29" t="s">
        <v>152</v>
      </c>
      <c r="B123" s="30" t="s">
        <v>154</v>
      </c>
      <c r="C123" s="29" t="s">
        <v>20</v>
      </c>
      <c r="D123" s="29" t="s">
        <v>60</v>
      </c>
      <c r="E123" s="29" t="s">
        <v>23</v>
      </c>
      <c r="F123" s="29" t="s">
        <v>67</v>
      </c>
      <c r="G123" s="29" t="s">
        <v>74</v>
      </c>
      <c r="H123" s="31" t="s">
        <v>75</v>
      </c>
      <c r="J123" s="54" t="str">
        <f>VLOOKUP(H123,[1]БДР!$E$9:$F$115,2,0)</f>
        <v>Услуги непроизводственного назначения (ОТ, ТБ ООС, Аттестация, охрана, ремонт и т.п.)</v>
      </c>
      <c r="L123" s="34">
        <v>42217</v>
      </c>
      <c r="M123" s="65" t="str">
        <f t="shared" ref="M123:M126" si="79">IF(L123="","",IFERROR(YEAR(L123)&amp;"."&amp;TEXT(MONTH(L123),"0#"),"Проставить дату"))</f>
        <v>2015.08</v>
      </c>
      <c r="N123" s="65">
        <f t="shared" ref="N123:N126" si="80">YEAR(L123)</f>
        <v>2015</v>
      </c>
      <c r="O123" s="65" t="str">
        <f t="shared" ref="O123:O126" si="81">YEAR(L123)&amp;"."&amp;IF(OR(RIGHT(M123,2)="01",RIGHT(M123,2)="02",RIGHT(M123,2)="03"),"I",IF(OR(RIGHT(M123,2)="04",RIGHT(M123,2)="05",RIGHT(M123,2)="06"),"II",IF(OR(RIGHT(M123,2)="07",RIGHT(M123,2)="08",RIGHT(M123,2)="09"),"III",IF(OR(RIGHT(M123,2)="10",RIGHT(M123,2)="11",RIGHT(M123,2)="12"),"IV",0))))</f>
        <v>2015.III</v>
      </c>
      <c r="P123" s="65" t="s">
        <v>15</v>
      </c>
      <c r="Q123" s="58">
        <v>0</v>
      </c>
      <c r="R123" s="59">
        <f t="shared" ref="R123:R126" si="82">IF(C123="Количество",Q123,IF(C123="Доход",Q123/$Q$1,IF(C123="Расход",0,IF(Q123&gt;=0,Q123/$Q$1,0))))</f>
        <v>0</v>
      </c>
      <c r="S123" s="59">
        <f t="shared" ref="S123:S126" si="83">IF(C123="Расход",-Q123,IF(C123="Доход",0,IF(Q123&lt;0,Q123,0)))/$Q$1</f>
        <v>0</v>
      </c>
      <c r="T123" s="59">
        <f t="shared" si="50"/>
        <v>0</v>
      </c>
      <c r="U123" s="59">
        <f t="shared" si="51"/>
        <v>0</v>
      </c>
      <c r="V123" s="66">
        <f t="shared" si="78"/>
        <v>0</v>
      </c>
      <c r="W123" s="66">
        <f t="shared" ref="W123:W126" si="84">R123*1.18</f>
        <v>0</v>
      </c>
      <c r="X123" s="66">
        <f>IF(S123=0,0,S123*VLOOKUP(G123,[1]НДС!$A$2:$B$36,2,0))</f>
        <v>0</v>
      </c>
      <c r="Y123" s="66">
        <f t="shared" ref="Y123:Y126" si="85">SUM(W123:X123)</f>
        <v>0</v>
      </c>
      <c r="Z123" s="33" t="str">
        <f t="shared" ref="Z123:Z126" si="86">IF(E123="Административные расходы","Расходы административные",IF(OR(E123="Численность в период",E123="Количество техники"),"Количество",IF(E123="Прочие","Прочие","Себестоимость")))</f>
        <v>Себестоимость</v>
      </c>
    </row>
    <row r="124" spans="1:26">
      <c r="A124" s="29" t="s">
        <v>152</v>
      </c>
      <c r="B124" s="30" t="s">
        <v>154</v>
      </c>
      <c r="C124" s="29" t="s">
        <v>20</v>
      </c>
      <c r="D124" s="29" t="s">
        <v>60</v>
      </c>
      <c r="E124" s="29" t="s">
        <v>22</v>
      </c>
      <c r="F124" s="29" t="s">
        <v>22</v>
      </c>
      <c r="G124" s="29" t="s">
        <v>76</v>
      </c>
      <c r="H124" s="31" t="s">
        <v>77</v>
      </c>
      <c r="J124" s="54" t="str">
        <f>VLOOKUP(H124,[1]БДР!$E$9:$F$115,2,0)</f>
        <v>Основные материалы</v>
      </c>
      <c r="L124" s="34">
        <v>42217</v>
      </c>
      <c r="M124" s="65" t="str">
        <f t="shared" si="79"/>
        <v>2015.08</v>
      </c>
      <c r="N124" s="65">
        <f t="shared" si="80"/>
        <v>2015</v>
      </c>
      <c r="O124" s="65" t="str">
        <f t="shared" si="81"/>
        <v>2015.III</v>
      </c>
      <c r="P124" s="65" t="s">
        <v>15</v>
      </c>
      <c r="Q124" s="58">
        <v>4597.1066666666666</v>
      </c>
      <c r="R124" s="59">
        <f t="shared" si="82"/>
        <v>0</v>
      </c>
      <c r="S124" s="59">
        <f t="shared" si="83"/>
        <v>-4.5971066666666664E-3</v>
      </c>
      <c r="T124" s="59">
        <f t="shared" si="50"/>
        <v>0</v>
      </c>
      <c r="U124" s="59">
        <f t="shared" si="51"/>
        <v>-4.5971066666666664E-3</v>
      </c>
      <c r="V124" s="66">
        <f t="shared" si="78"/>
        <v>-4.5971066666666664E-3</v>
      </c>
      <c r="W124" s="66">
        <f t="shared" si="84"/>
        <v>0</v>
      </c>
      <c r="X124" s="66" t="e">
        <f>IF(S124=0,0,S124*VLOOKUP(G124,[1]НДС!$A$2:$B$36,2,0))</f>
        <v>#N/A</v>
      </c>
      <c r="Y124" s="66" t="e">
        <f t="shared" si="85"/>
        <v>#N/A</v>
      </c>
      <c r="Z124" s="33" t="str">
        <f t="shared" si="86"/>
        <v>Себестоимость</v>
      </c>
    </row>
    <row r="125" spans="1:26">
      <c r="A125" s="29" t="s">
        <v>152</v>
      </c>
      <c r="B125" s="30" t="s">
        <v>154</v>
      </c>
      <c r="C125" s="29" t="s">
        <v>20</v>
      </c>
      <c r="D125" s="29" t="s">
        <v>60</v>
      </c>
      <c r="E125" s="29" t="s">
        <v>18</v>
      </c>
      <c r="F125" s="29" t="s">
        <v>80</v>
      </c>
      <c r="G125" s="29" t="s">
        <v>81</v>
      </c>
      <c r="H125" s="31" t="s">
        <v>82</v>
      </c>
      <c r="J125" s="54" t="str">
        <f>VLOOKUP(H125,[1]БДР!$E$9:$F$115,2,0)</f>
        <v>Топливо для Автомобильной, Дорожностройтильной техники и оборудования  производственного назначения</v>
      </c>
      <c r="L125" s="34">
        <v>42217</v>
      </c>
      <c r="M125" s="65" t="str">
        <f t="shared" si="79"/>
        <v>2015.08</v>
      </c>
      <c r="N125" s="65">
        <f t="shared" si="80"/>
        <v>2015</v>
      </c>
      <c r="O125" s="65" t="str">
        <f t="shared" si="81"/>
        <v>2015.III</v>
      </c>
      <c r="P125" s="65" t="s">
        <v>15</v>
      </c>
      <c r="Q125" s="58">
        <v>27252.196666666667</v>
      </c>
      <c r="R125" s="59">
        <f t="shared" si="82"/>
        <v>0</v>
      </c>
      <c r="S125" s="59">
        <f t="shared" si="83"/>
        <v>-2.7252196666666666E-2</v>
      </c>
      <c r="T125" s="59">
        <f t="shared" si="50"/>
        <v>0</v>
      </c>
      <c r="U125" s="59">
        <f t="shared" si="51"/>
        <v>-2.7252196666666666E-2</v>
      </c>
      <c r="V125" s="66">
        <f t="shared" ref="V125:V127" si="87">SUM(R125:S125)</f>
        <v>-2.7252196666666666E-2</v>
      </c>
      <c r="W125" s="66">
        <f t="shared" si="84"/>
        <v>0</v>
      </c>
      <c r="X125" s="66" t="e">
        <f>IF(S125=0,0,S125*VLOOKUP(G125,[1]НДС!$A$2:$B$36,2,0))</f>
        <v>#N/A</v>
      </c>
      <c r="Y125" s="66" t="e">
        <f t="shared" si="85"/>
        <v>#N/A</v>
      </c>
      <c r="Z125" s="33" t="str">
        <f t="shared" si="86"/>
        <v>Себестоимость</v>
      </c>
    </row>
    <row r="126" spans="1:26">
      <c r="A126" s="29" t="s">
        <v>152</v>
      </c>
      <c r="B126" s="30" t="s">
        <v>154</v>
      </c>
      <c r="C126" s="29" t="s">
        <v>20</v>
      </c>
      <c r="D126" s="29" t="s">
        <v>60</v>
      </c>
      <c r="E126" s="29" t="s">
        <v>18</v>
      </c>
      <c r="F126" s="29" t="s">
        <v>78</v>
      </c>
      <c r="G126" s="29" t="s">
        <v>83</v>
      </c>
      <c r="H126" s="31" t="s">
        <v>84</v>
      </c>
      <c r="J126" s="54" t="str">
        <f>VLOOKUP(H126,[1]БДР!$E$9:$F$115,2,0)</f>
        <v>ЗиП для Автомобильной, Дорожностройтильной техники и оборудования производственного назначения</v>
      </c>
      <c r="L126" s="34">
        <v>42217</v>
      </c>
      <c r="M126" s="65" t="str">
        <f t="shared" si="79"/>
        <v>2015.08</v>
      </c>
      <c r="N126" s="65">
        <f t="shared" si="80"/>
        <v>2015</v>
      </c>
      <c r="O126" s="65" t="str">
        <f t="shared" si="81"/>
        <v>2015.III</v>
      </c>
      <c r="P126" s="65" t="s">
        <v>15</v>
      </c>
      <c r="Q126" s="58">
        <v>0</v>
      </c>
      <c r="R126" s="59">
        <f t="shared" si="82"/>
        <v>0</v>
      </c>
      <c r="S126" s="59">
        <f t="shared" si="83"/>
        <v>0</v>
      </c>
      <c r="T126" s="59">
        <f t="shared" si="50"/>
        <v>0</v>
      </c>
      <c r="U126" s="59">
        <f t="shared" si="51"/>
        <v>0</v>
      </c>
      <c r="V126" s="66">
        <f t="shared" si="87"/>
        <v>0</v>
      </c>
      <c r="W126" s="66">
        <f t="shared" si="84"/>
        <v>0</v>
      </c>
      <c r="X126" s="66">
        <f>IF(S126=0,0,S126*VLOOKUP(G126,[1]НДС!$A$2:$B$36,2,0))</f>
        <v>0</v>
      </c>
      <c r="Y126" s="66">
        <f t="shared" si="85"/>
        <v>0</v>
      </c>
      <c r="Z126" s="33" t="str">
        <f t="shared" si="86"/>
        <v>Себестоимость</v>
      </c>
    </row>
    <row r="127" spans="1:26">
      <c r="A127" s="29" t="s">
        <v>152</v>
      </c>
      <c r="B127" s="30" t="s">
        <v>154</v>
      </c>
      <c r="C127" s="29" t="s">
        <v>20</v>
      </c>
      <c r="D127" s="29" t="s">
        <v>60</v>
      </c>
      <c r="E127" s="29" t="s">
        <v>18</v>
      </c>
      <c r="F127" s="29" t="s">
        <v>98</v>
      </c>
      <c r="G127" s="29" t="s">
        <v>106</v>
      </c>
      <c r="H127" s="31" t="s">
        <v>99</v>
      </c>
      <c r="J127" s="54" t="str">
        <f>VLOOKUP(H127,[1]БДР!$E$9:$F$115,2,0)</f>
        <v>Мобилизация  Автомобильной, Дорожностройтильной техники и оборудования производственного назначения</v>
      </c>
      <c r="L127" s="34">
        <v>42217</v>
      </c>
      <c r="M127" s="65" t="str">
        <f t="shared" ref="M127:M129" si="88">IF(L127="","",IFERROR(YEAR(L127)&amp;"."&amp;TEXT(MONTH(L127),"0#"),"Проставить дату"))</f>
        <v>2015.08</v>
      </c>
      <c r="N127" s="65">
        <f t="shared" ref="N127:N129" si="89">YEAR(L127)</f>
        <v>2015</v>
      </c>
      <c r="O127" s="65" t="str">
        <f t="shared" ref="O127:O129" si="90">YEAR(L127)&amp;"."&amp;IF(OR(RIGHT(M127,2)="01",RIGHT(M127,2)="02",RIGHT(M127,2)="03"),"I",IF(OR(RIGHT(M127,2)="04",RIGHT(M127,2)="05",RIGHT(M127,2)="06"),"II",IF(OR(RIGHT(M127,2)="07",RIGHT(M127,2)="08",RIGHT(M127,2)="09"),"III",IF(OR(RIGHT(M127,2)="10",RIGHT(M127,2)="11",RIGHT(M127,2)="12"),"IV",0))))</f>
        <v>2015.III</v>
      </c>
      <c r="P127" s="65" t="s">
        <v>15</v>
      </c>
      <c r="Q127" s="58">
        <v>0</v>
      </c>
      <c r="R127" s="59">
        <f t="shared" ref="R127:R129" si="91">IF(C127="Количество",Q127,IF(C127="Доход",Q127/$Q$1,IF(C127="Расход",0,IF(Q127&gt;=0,Q127/$Q$1,0))))</f>
        <v>0</v>
      </c>
      <c r="S127" s="59">
        <f t="shared" ref="S127:S129" si="92">IF(C127="Расход",-Q127,IF(C127="Доход",0,IF(Q127&lt;0,Q127,0)))/$Q$1</f>
        <v>0</v>
      </c>
      <c r="T127" s="59">
        <f t="shared" si="50"/>
        <v>0</v>
      </c>
      <c r="U127" s="59">
        <f t="shared" si="51"/>
        <v>0</v>
      </c>
      <c r="V127" s="66">
        <f t="shared" si="87"/>
        <v>0</v>
      </c>
      <c r="W127" s="66">
        <f t="shared" ref="W127:W129" si="93">R127*1.18</f>
        <v>0</v>
      </c>
      <c r="X127" s="66">
        <f>IF(S127=0,0,S127*VLOOKUP(G127,[1]НДС!$A$2:$B$36,2,0))</f>
        <v>0</v>
      </c>
      <c r="Y127" s="66">
        <f t="shared" ref="Y127:Y129" si="94">SUM(W127:X127)</f>
        <v>0</v>
      </c>
      <c r="Z127" s="33" t="str">
        <f t="shared" ref="Z127:Z129" si="95">IF(E127="Административные расходы","Расходы административные",IF(OR(E127="Численность в период",E127="Количество техники"),"Количество",IF(E127="Прочие","Прочие","Себестоимость")))</f>
        <v>Себестоимость</v>
      </c>
    </row>
    <row r="128" spans="1:26">
      <c r="A128" s="29" t="s">
        <v>152</v>
      </c>
      <c r="B128" s="30" t="s">
        <v>154</v>
      </c>
      <c r="C128" s="29" t="s">
        <v>20</v>
      </c>
      <c r="D128" s="29" t="s">
        <v>60</v>
      </c>
      <c r="E128" s="29" t="s">
        <v>23</v>
      </c>
      <c r="F128" s="29" t="s">
        <v>88</v>
      </c>
      <c r="G128" s="29" t="s">
        <v>89</v>
      </c>
      <c r="H128" s="31" t="s">
        <v>90</v>
      </c>
      <c r="J128" s="54" t="str">
        <f>VLOOKUP(H128,[1]БДР!$E$9:$F$115,2,0)</f>
        <v>Аренда земли и помещений</v>
      </c>
      <c r="L128" s="34">
        <v>42217</v>
      </c>
      <c r="M128" s="65" t="str">
        <f t="shared" si="88"/>
        <v>2015.08</v>
      </c>
      <c r="N128" s="65">
        <f t="shared" si="89"/>
        <v>2015</v>
      </c>
      <c r="O128" s="65" t="str">
        <f t="shared" si="90"/>
        <v>2015.III</v>
      </c>
      <c r="P128" s="65" t="s">
        <v>15</v>
      </c>
      <c r="Q128" s="58">
        <v>0</v>
      </c>
      <c r="R128" s="59">
        <f t="shared" si="91"/>
        <v>0</v>
      </c>
      <c r="S128" s="59">
        <f t="shared" si="92"/>
        <v>0</v>
      </c>
      <c r="T128" s="59">
        <f t="shared" si="50"/>
        <v>0</v>
      </c>
      <c r="U128" s="59">
        <f t="shared" si="51"/>
        <v>0</v>
      </c>
      <c r="V128" s="66">
        <f t="shared" ref="V128:V130" si="96">SUM(R128:S128)</f>
        <v>0</v>
      </c>
      <c r="W128" s="66">
        <f t="shared" si="93"/>
        <v>0</v>
      </c>
      <c r="X128" s="66">
        <f>IF(S128=0,0,S128*VLOOKUP(G128,[1]НДС!$A$2:$B$36,2,0))</f>
        <v>0</v>
      </c>
      <c r="Y128" s="66">
        <f t="shared" si="94"/>
        <v>0</v>
      </c>
      <c r="Z128" s="33" t="str">
        <f t="shared" si="95"/>
        <v>Себестоимость</v>
      </c>
    </row>
    <row r="129" spans="1:26">
      <c r="A129" s="29" t="s">
        <v>152</v>
      </c>
      <c r="B129" s="30" t="s">
        <v>154</v>
      </c>
      <c r="C129" s="29" t="s">
        <v>20</v>
      </c>
      <c r="D129" s="29" t="s">
        <v>60</v>
      </c>
      <c r="E129" s="29" t="s">
        <v>21</v>
      </c>
      <c r="F129" s="29" t="s">
        <v>91</v>
      </c>
      <c r="G129" s="29" t="s">
        <v>92</v>
      </c>
      <c r="H129" s="31" t="s">
        <v>93</v>
      </c>
      <c r="J129" s="54" t="str">
        <f>VLOOKUP(H129,[1]БДР!$E$9:$F$115,2,0)</f>
        <v>Связь, интернет и IT</v>
      </c>
      <c r="L129" s="34">
        <v>42217</v>
      </c>
      <c r="M129" s="65" t="str">
        <f t="shared" si="88"/>
        <v>2015.08</v>
      </c>
      <c r="N129" s="65">
        <f t="shared" si="89"/>
        <v>2015</v>
      </c>
      <c r="O129" s="65" t="str">
        <f t="shared" si="90"/>
        <v>2015.III</v>
      </c>
      <c r="P129" s="65" t="s">
        <v>15</v>
      </c>
      <c r="Q129" s="58">
        <v>1085.03</v>
      </c>
      <c r="R129" s="59">
        <f t="shared" si="91"/>
        <v>0</v>
      </c>
      <c r="S129" s="59">
        <f t="shared" si="92"/>
        <v>-1.0850300000000001E-3</v>
      </c>
      <c r="T129" s="59">
        <f t="shared" si="50"/>
        <v>0</v>
      </c>
      <c r="U129" s="59">
        <f t="shared" si="51"/>
        <v>-1.0850300000000001E-3</v>
      </c>
      <c r="V129" s="66">
        <f t="shared" si="96"/>
        <v>-1.0850300000000001E-3</v>
      </c>
      <c r="W129" s="66">
        <f t="shared" si="93"/>
        <v>0</v>
      </c>
      <c r="X129" s="66" t="e">
        <f>IF(S129=0,0,S129*VLOOKUP(G129,[1]НДС!$A$2:$B$36,2,0))</f>
        <v>#N/A</v>
      </c>
      <c r="Y129" s="66" t="e">
        <f t="shared" si="94"/>
        <v>#N/A</v>
      </c>
      <c r="Z129" s="33" t="str">
        <f t="shared" si="95"/>
        <v>Расходы административные</v>
      </c>
    </row>
    <row r="130" spans="1:26">
      <c r="A130" s="29" t="s">
        <v>152</v>
      </c>
      <c r="B130" s="30" t="s">
        <v>154</v>
      </c>
      <c r="C130" s="29" t="s">
        <v>20</v>
      </c>
      <c r="D130" s="29" t="s">
        <v>60</v>
      </c>
      <c r="E130" s="29" t="s">
        <v>18</v>
      </c>
      <c r="F130" s="29" t="s">
        <v>78</v>
      </c>
      <c r="G130" s="29" t="s">
        <v>85</v>
      </c>
      <c r="H130" s="31" t="s">
        <v>86</v>
      </c>
      <c r="J130" s="54" t="str">
        <f>VLOOKUP(H130,[1]БДР!$E$9:$F$115,2,0)</f>
        <v>Услуги стор. организаций по ремонту Автомобильной, Дорожностройтильной техники и оборудования производственного назначения</v>
      </c>
      <c r="L130" s="34">
        <v>42217</v>
      </c>
      <c r="M130" s="65" t="str">
        <f t="shared" ref="M130:M132" si="97">IF(L130="","",IFERROR(YEAR(L130)&amp;"."&amp;TEXT(MONTH(L130),"0#"),"Проставить дату"))</f>
        <v>2015.08</v>
      </c>
      <c r="N130" s="65">
        <f t="shared" ref="N130:N132" si="98">YEAR(L130)</f>
        <v>2015</v>
      </c>
      <c r="O130" s="65" t="str">
        <f t="shared" ref="O130:O132" si="99">YEAR(L130)&amp;"."&amp;IF(OR(RIGHT(M130,2)="01",RIGHT(M130,2)="02",RIGHT(M130,2)="03"),"I",IF(OR(RIGHT(M130,2)="04",RIGHT(M130,2)="05",RIGHT(M130,2)="06"),"II",IF(OR(RIGHT(M130,2)="07",RIGHT(M130,2)="08",RIGHT(M130,2)="09"),"III",IF(OR(RIGHT(M130,2)="10",RIGHT(M130,2)="11",RIGHT(M130,2)="12"),"IV",0))))</f>
        <v>2015.III</v>
      </c>
      <c r="P130" s="65" t="s">
        <v>15</v>
      </c>
      <c r="Q130" s="58">
        <v>0</v>
      </c>
      <c r="R130" s="59">
        <f t="shared" ref="R130:R132" si="100">IF(C130="Количество",Q130,IF(C130="Доход",Q130/$Q$1,IF(C130="Расход",0,IF(Q130&gt;=0,Q130/$Q$1,0))))</f>
        <v>0</v>
      </c>
      <c r="S130" s="59">
        <f t="shared" ref="S130:S132" si="101">IF(C130="Расход",-Q130,IF(C130="Доход",0,IF(Q130&lt;0,Q130,0)))/$Q$1</f>
        <v>0</v>
      </c>
      <c r="T130" s="59">
        <f t="shared" si="50"/>
        <v>0</v>
      </c>
      <c r="U130" s="59">
        <f t="shared" si="51"/>
        <v>0</v>
      </c>
      <c r="V130" s="66">
        <f t="shared" si="96"/>
        <v>0</v>
      </c>
      <c r="W130" s="66">
        <f t="shared" ref="W130:W132" si="102">R130*1.18</f>
        <v>0</v>
      </c>
      <c r="X130" s="66">
        <f>IF(S130=0,0,S130*VLOOKUP(G130,[1]НДС!$A$2:$B$36,2,0))</f>
        <v>0</v>
      </c>
      <c r="Y130" s="66">
        <f t="shared" ref="Y130:Y132" si="103">SUM(W130:X130)</f>
        <v>0</v>
      </c>
      <c r="Z130" s="33" t="str">
        <f t="shared" ref="Z130:Z132" si="104">IF(E130="Административные расходы","Расходы административные",IF(OR(E130="Численность в период",E130="Количество техники"),"Количество",IF(E130="Прочие","Прочие","Себестоимость")))</f>
        <v>Себестоимость</v>
      </c>
    </row>
    <row r="131" spans="1:26">
      <c r="A131" s="29" t="s">
        <v>152</v>
      </c>
      <c r="B131" s="30" t="s">
        <v>154</v>
      </c>
      <c r="C131" s="29" t="s">
        <v>16</v>
      </c>
      <c r="D131" s="29" t="s">
        <v>16</v>
      </c>
      <c r="E131" s="29" t="s">
        <v>17</v>
      </c>
      <c r="F131" s="29" t="s">
        <v>17</v>
      </c>
      <c r="G131" s="29" t="s">
        <v>17</v>
      </c>
      <c r="H131" s="31" t="s">
        <v>63</v>
      </c>
      <c r="J131" s="54" t="str">
        <f>VLOOKUP(H131,[1]БДР!$E$9:$F$115,2,0)</f>
        <v>Выручка от реализации прочих товаров, работ и услуг</v>
      </c>
      <c r="L131" s="34">
        <v>42248</v>
      </c>
      <c r="M131" s="65" t="str">
        <f t="shared" si="97"/>
        <v>2015.09</v>
      </c>
      <c r="N131" s="65">
        <f t="shared" si="98"/>
        <v>2015</v>
      </c>
      <c r="O131" s="65" t="str">
        <f t="shared" si="99"/>
        <v>2015.III</v>
      </c>
      <c r="P131" s="65" t="s">
        <v>15</v>
      </c>
      <c r="Q131" s="58">
        <v>619902.45197740116</v>
      </c>
      <c r="R131" s="59">
        <f t="shared" si="100"/>
        <v>0.61990245197740113</v>
      </c>
      <c r="S131" s="59">
        <f t="shared" si="101"/>
        <v>0</v>
      </c>
      <c r="T131" s="59">
        <f t="shared" si="50"/>
        <v>0</v>
      </c>
      <c r="U131" s="59">
        <f t="shared" si="51"/>
        <v>0.61990245197740113</v>
      </c>
      <c r="V131" s="66">
        <f t="shared" ref="V131:V133" si="105">SUM(R131:S131)</f>
        <v>0.61990245197740113</v>
      </c>
      <c r="W131" s="66">
        <f t="shared" si="102"/>
        <v>0.73148489333333333</v>
      </c>
      <c r="X131" s="66">
        <f>IF(S131=0,0,S131*VLOOKUP(G131,[1]НДС!$A$2:$B$36,2,0))</f>
        <v>0</v>
      </c>
      <c r="Y131" s="66">
        <f t="shared" si="103"/>
        <v>0.73148489333333333</v>
      </c>
      <c r="Z131" s="33" t="str">
        <f t="shared" si="104"/>
        <v>Себестоимость</v>
      </c>
    </row>
    <row r="132" spans="1:26">
      <c r="A132" s="29" t="s">
        <v>152</v>
      </c>
      <c r="B132" s="30" t="s">
        <v>154</v>
      </c>
      <c r="C132" s="29" t="s">
        <v>20</v>
      </c>
      <c r="D132" s="29" t="s">
        <v>60</v>
      </c>
      <c r="E132" s="29" t="s">
        <v>23</v>
      </c>
      <c r="F132" s="29" t="s">
        <v>64</v>
      </c>
      <c r="G132" s="29" t="s">
        <v>65</v>
      </c>
      <c r="H132" s="31" t="s">
        <v>66</v>
      </c>
      <c r="J132" s="54" t="str">
        <f>VLOOKUP(H132,[1]БДР!$E$9:$F$115,2,0)</f>
        <v>ФОТ с НДФЛ, алименты, вых пособия, рабочих основного производства (РОП) с резервом на отпуска</v>
      </c>
      <c r="L132" s="34">
        <v>42248</v>
      </c>
      <c r="M132" s="65" t="str">
        <f t="shared" si="97"/>
        <v>2015.09</v>
      </c>
      <c r="N132" s="65">
        <f t="shared" si="98"/>
        <v>2015</v>
      </c>
      <c r="O132" s="65" t="str">
        <f t="shared" si="99"/>
        <v>2015.III</v>
      </c>
      <c r="P132" s="65" t="s">
        <v>15</v>
      </c>
      <c r="Q132" s="58">
        <v>233000.20333333334</v>
      </c>
      <c r="R132" s="59">
        <f t="shared" si="100"/>
        <v>0</v>
      </c>
      <c r="S132" s="59">
        <f t="shared" si="101"/>
        <v>-0.23300020333333335</v>
      </c>
      <c r="T132" s="59">
        <f t="shared" ref="T132:T143" si="106">($P132=T$2)*V132</f>
        <v>0</v>
      </c>
      <c r="U132" s="59">
        <f t="shared" ref="U132:U143" si="107">($P132=U$2)*$V132</f>
        <v>-0.23300020333333335</v>
      </c>
      <c r="V132" s="66">
        <f t="shared" si="105"/>
        <v>-0.23300020333333335</v>
      </c>
      <c r="W132" s="66">
        <f t="shared" si="102"/>
        <v>0</v>
      </c>
      <c r="X132" s="66" t="e">
        <f>IF(S132=0,0,S132*VLOOKUP(G132,[1]НДС!$A$2:$B$36,2,0))</f>
        <v>#N/A</v>
      </c>
      <c r="Y132" s="66" t="e">
        <f t="shared" si="103"/>
        <v>#N/A</v>
      </c>
      <c r="Z132" s="33" t="str">
        <f t="shared" si="104"/>
        <v>Себестоимость</v>
      </c>
    </row>
    <row r="133" spans="1:26">
      <c r="A133" s="29" t="s">
        <v>152</v>
      </c>
      <c r="B133" s="30" t="s">
        <v>154</v>
      </c>
      <c r="C133" s="29" t="s">
        <v>20</v>
      </c>
      <c r="D133" s="29" t="s">
        <v>60</v>
      </c>
      <c r="E133" s="29" t="s">
        <v>23</v>
      </c>
      <c r="F133" s="29" t="s">
        <v>67</v>
      </c>
      <c r="G133" s="29" t="s">
        <v>68</v>
      </c>
      <c r="H133" s="31" t="s">
        <v>69</v>
      </c>
      <c r="J133" s="54" t="str">
        <f>VLOOKUP(H133,[1]БДР!$E$9:$F$115,2,0)</f>
        <v>Страховые</v>
      </c>
      <c r="L133" s="34">
        <v>42248</v>
      </c>
      <c r="M133" s="65" t="str">
        <f t="shared" ref="M133:M136" si="108">IF(L133="","",IFERROR(YEAR(L133)&amp;"."&amp;TEXT(MONTH(L133),"0#"),"Проставить дату"))</f>
        <v>2015.09</v>
      </c>
      <c r="N133" s="65">
        <f t="shared" ref="N133:N136" si="109">YEAR(L133)</f>
        <v>2015</v>
      </c>
      <c r="O133" s="65" t="str">
        <f t="shared" ref="O133:O136" si="110">YEAR(L133)&amp;"."&amp;IF(OR(RIGHT(M133,2)="01",RIGHT(M133,2)="02",RIGHT(M133,2)="03"),"I",IF(OR(RIGHT(M133,2)="04",RIGHT(M133,2)="05",RIGHT(M133,2)="06"),"II",IF(OR(RIGHT(M133,2)="07",RIGHT(M133,2)="08",RIGHT(M133,2)="09"),"III",IF(OR(RIGHT(M133,2)="10",RIGHT(M133,2)="11",RIGHT(M133,2)="12"),"IV",0))))</f>
        <v>2015.III</v>
      </c>
      <c r="P133" s="65" t="s">
        <v>15</v>
      </c>
      <c r="Q133" s="58">
        <v>71764.060000000012</v>
      </c>
      <c r="R133" s="59">
        <f t="shared" ref="R133:R136" si="111">IF(C133="Количество",Q133,IF(C133="Доход",Q133/$Q$1,IF(C133="Расход",0,IF(Q133&gt;=0,Q133/$Q$1,0))))</f>
        <v>0</v>
      </c>
      <c r="S133" s="59">
        <f t="shared" ref="S133:S136" si="112">IF(C133="Расход",-Q133,IF(C133="Доход",0,IF(Q133&lt;0,Q133,0)))/$Q$1</f>
        <v>-7.1764060000000018E-2</v>
      </c>
      <c r="T133" s="59">
        <f t="shared" si="106"/>
        <v>0</v>
      </c>
      <c r="U133" s="59">
        <f t="shared" si="107"/>
        <v>-7.1764060000000018E-2</v>
      </c>
      <c r="V133" s="66">
        <f t="shared" si="105"/>
        <v>-7.1764060000000018E-2</v>
      </c>
      <c r="W133" s="66">
        <f t="shared" ref="W133:W136" si="113">R133*1.18</f>
        <v>0</v>
      </c>
      <c r="X133" s="66">
        <f>IF(S133=0,0,S133*VLOOKUP(G133,[1]НДС!$A$2:$B$36,2,0))</f>
        <v>-7.1764060000000018E-2</v>
      </c>
      <c r="Y133" s="66">
        <f t="shared" ref="Y133:Y136" si="114">SUM(W133:X133)</f>
        <v>-7.1764060000000018E-2</v>
      </c>
      <c r="Z133" s="33" t="str">
        <f t="shared" ref="Z133:Z136" si="115">IF(E133="Административные расходы","Расходы административные",IF(OR(E133="Численность в период",E133="Количество техники"),"Количество",IF(E133="Прочие","Прочие","Себестоимость")))</f>
        <v>Себестоимость</v>
      </c>
    </row>
    <row r="134" spans="1:26">
      <c r="A134" s="29" t="s">
        <v>152</v>
      </c>
      <c r="B134" s="30" t="s">
        <v>154</v>
      </c>
      <c r="C134" s="29" t="s">
        <v>20</v>
      </c>
      <c r="D134" s="29" t="s">
        <v>60</v>
      </c>
      <c r="E134" s="29" t="s">
        <v>23</v>
      </c>
      <c r="F134" s="29" t="s">
        <v>67</v>
      </c>
      <c r="G134" s="29" t="s">
        <v>70</v>
      </c>
      <c r="H134" s="31" t="s">
        <v>71</v>
      </c>
      <c r="J134" s="54" t="str">
        <f>VLOOKUP(H134,[1]БДР!$E$9:$F$115,2,0)</f>
        <v>Командировочные (Проезд к месту командирования и обратно, визы, суточные, проживание)</v>
      </c>
      <c r="L134" s="34">
        <v>42248</v>
      </c>
      <c r="M134" s="65" t="str">
        <f t="shared" si="108"/>
        <v>2015.09</v>
      </c>
      <c r="N134" s="65">
        <f t="shared" si="109"/>
        <v>2015</v>
      </c>
      <c r="O134" s="65" t="str">
        <f t="shared" si="110"/>
        <v>2015.III</v>
      </c>
      <c r="P134" s="65" t="s">
        <v>15</v>
      </c>
      <c r="Q134" s="58">
        <v>82809.223333333342</v>
      </c>
      <c r="R134" s="59">
        <f t="shared" si="111"/>
        <v>0</v>
      </c>
      <c r="S134" s="59">
        <f t="shared" si="112"/>
        <v>-8.2809223333333348E-2</v>
      </c>
      <c r="T134" s="59">
        <f t="shared" si="106"/>
        <v>0</v>
      </c>
      <c r="U134" s="59">
        <f t="shared" si="107"/>
        <v>-8.2809223333333348E-2</v>
      </c>
      <c r="V134" s="66">
        <f t="shared" ref="V134:V137" si="116">SUM(R134:S134)</f>
        <v>-8.2809223333333348E-2</v>
      </c>
      <c r="W134" s="66">
        <f t="shared" si="113"/>
        <v>0</v>
      </c>
      <c r="X134" s="66">
        <f>IF(S134=0,0,S134*VLOOKUP(G134,[1]НДС!$A$2:$B$36,2,0))</f>
        <v>-8.2809223333333348E-2</v>
      </c>
      <c r="Y134" s="66">
        <f t="shared" si="114"/>
        <v>-8.2809223333333348E-2</v>
      </c>
      <c r="Z134" s="33" t="str">
        <f t="shared" si="115"/>
        <v>Себестоимость</v>
      </c>
    </row>
    <row r="135" spans="1:26">
      <c r="A135" s="29" t="s">
        <v>152</v>
      </c>
      <c r="B135" s="30" t="s">
        <v>154</v>
      </c>
      <c r="C135" s="29" t="s">
        <v>20</v>
      </c>
      <c r="D135" s="29" t="s">
        <v>60</v>
      </c>
      <c r="E135" s="29" t="s">
        <v>23</v>
      </c>
      <c r="F135" s="29" t="s">
        <v>67</v>
      </c>
      <c r="G135" s="29" t="s">
        <v>72</v>
      </c>
      <c r="H135" s="31" t="s">
        <v>73</v>
      </c>
      <c r="J135" s="54" t="str">
        <f>VLOOKUP(H135,[1]БДР!$E$9:$F$115,2,0)</f>
        <v>Прочие расходы по персоналу (обучение, аттестация и прочее)</v>
      </c>
      <c r="L135" s="34">
        <v>42248</v>
      </c>
      <c r="M135" s="65" t="str">
        <f t="shared" si="108"/>
        <v>2015.09</v>
      </c>
      <c r="N135" s="65">
        <f t="shared" si="109"/>
        <v>2015</v>
      </c>
      <c r="O135" s="65" t="str">
        <f t="shared" si="110"/>
        <v>2015.III</v>
      </c>
      <c r="P135" s="65" t="s">
        <v>15</v>
      </c>
      <c r="Q135" s="58">
        <v>0</v>
      </c>
      <c r="R135" s="59">
        <f t="shared" si="111"/>
        <v>0</v>
      </c>
      <c r="S135" s="59">
        <f t="shared" si="112"/>
        <v>0</v>
      </c>
      <c r="T135" s="59">
        <f t="shared" si="106"/>
        <v>0</v>
      </c>
      <c r="U135" s="59">
        <f t="shared" si="107"/>
        <v>0</v>
      </c>
      <c r="V135" s="66">
        <f t="shared" si="116"/>
        <v>0</v>
      </c>
      <c r="W135" s="66">
        <f t="shared" si="113"/>
        <v>0</v>
      </c>
      <c r="X135" s="66">
        <f>IF(S135=0,0,S135*VLOOKUP(G135,[1]НДС!$A$2:$B$36,2,0))</f>
        <v>0</v>
      </c>
      <c r="Y135" s="66">
        <f t="shared" si="114"/>
        <v>0</v>
      </c>
      <c r="Z135" s="33" t="str">
        <f t="shared" si="115"/>
        <v>Себестоимость</v>
      </c>
    </row>
    <row r="136" spans="1:26">
      <c r="A136" s="29" t="s">
        <v>152</v>
      </c>
      <c r="B136" s="30" t="s">
        <v>154</v>
      </c>
      <c r="C136" s="29" t="s">
        <v>20</v>
      </c>
      <c r="D136" s="29" t="s">
        <v>60</v>
      </c>
      <c r="E136" s="29" t="s">
        <v>23</v>
      </c>
      <c r="F136" s="29" t="s">
        <v>67</v>
      </c>
      <c r="G136" s="29" t="s">
        <v>74</v>
      </c>
      <c r="H136" s="31" t="s">
        <v>75</v>
      </c>
      <c r="J136" s="54" t="str">
        <f>VLOOKUP(H136,[1]БДР!$E$9:$F$115,2,0)</f>
        <v>Услуги непроизводственного назначения (ОТ, ТБ ООС, Аттестация, охрана, ремонт и т.п.)</v>
      </c>
      <c r="L136" s="34">
        <v>42248</v>
      </c>
      <c r="M136" s="65" t="str">
        <f t="shared" si="108"/>
        <v>2015.09</v>
      </c>
      <c r="N136" s="65">
        <f t="shared" si="109"/>
        <v>2015</v>
      </c>
      <c r="O136" s="65" t="str">
        <f t="shared" si="110"/>
        <v>2015.III</v>
      </c>
      <c r="P136" s="65" t="s">
        <v>15</v>
      </c>
      <c r="Q136" s="58">
        <v>0</v>
      </c>
      <c r="R136" s="59">
        <f t="shared" si="111"/>
        <v>0</v>
      </c>
      <c r="S136" s="59">
        <f t="shared" si="112"/>
        <v>0</v>
      </c>
      <c r="T136" s="59">
        <f t="shared" si="106"/>
        <v>0</v>
      </c>
      <c r="U136" s="59">
        <f t="shared" si="107"/>
        <v>0</v>
      </c>
      <c r="V136" s="66">
        <f t="shared" si="116"/>
        <v>0</v>
      </c>
      <c r="W136" s="66">
        <f t="shared" si="113"/>
        <v>0</v>
      </c>
      <c r="X136" s="66">
        <f>IF(S136=0,0,S136*VLOOKUP(G136,[1]НДС!$A$2:$B$36,2,0))</f>
        <v>0</v>
      </c>
      <c r="Y136" s="66">
        <f t="shared" si="114"/>
        <v>0</v>
      </c>
      <c r="Z136" s="33" t="str">
        <f t="shared" si="115"/>
        <v>Себестоимость</v>
      </c>
    </row>
    <row r="137" spans="1:26">
      <c r="A137" s="29" t="s">
        <v>152</v>
      </c>
      <c r="B137" s="30" t="s">
        <v>154</v>
      </c>
      <c r="C137" s="29" t="s">
        <v>20</v>
      </c>
      <c r="D137" s="29" t="s">
        <v>60</v>
      </c>
      <c r="E137" s="29" t="s">
        <v>22</v>
      </c>
      <c r="F137" s="29" t="s">
        <v>22</v>
      </c>
      <c r="G137" s="29" t="s">
        <v>76</v>
      </c>
      <c r="H137" s="31" t="s">
        <v>77</v>
      </c>
      <c r="J137" s="54" t="str">
        <f>VLOOKUP(H137,[1]БДР!$E$9:$F$115,2,0)</f>
        <v>Основные материалы</v>
      </c>
      <c r="L137" s="34">
        <v>42248</v>
      </c>
      <c r="M137" s="65" t="str">
        <f t="shared" ref="M137:M139" si="117">IF(L137="","",IFERROR(YEAR(L137)&amp;"."&amp;TEXT(MONTH(L137),"0#"),"Проставить дату"))</f>
        <v>2015.09</v>
      </c>
      <c r="N137" s="65">
        <f t="shared" ref="N137:N139" si="118">YEAR(L137)</f>
        <v>2015</v>
      </c>
      <c r="O137" s="65" t="str">
        <f t="shared" ref="O137:O139" si="119">YEAR(L137)&amp;"."&amp;IF(OR(RIGHT(M137,2)="01",RIGHT(M137,2)="02",RIGHT(M137,2)="03"),"I",IF(OR(RIGHT(M137,2)="04",RIGHT(M137,2)="05",RIGHT(M137,2)="06"),"II",IF(OR(RIGHT(M137,2)="07",RIGHT(M137,2)="08",RIGHT(M137,2)="09"),"III",IF(OR(RIGHT(M137,2)="10",RIGHT(M137,2)="11",RIGHT(M137,2)="12"),"IV",0))))</f>
        <v>2015.III</v>
      </c>
      <c r="P137" s="65" t="s">
        <v>15</v>
      </c>
      <c r="Q137" s="58">
        <v>4597.1066666666666</v>
      </c>
      <c r="R137" s="59">
        <f t="shared" ref="R137:R139" si="120">IF(C137="Количество",Q137,IF(C137="Доход",Q137/$Q$1,IF(C137="Расход",0,IF(Q137&gt;=0,Q137/$Q$1,0))))</f>
        <v>0</v>
      </c>
      <c r="S137" s="59">
        <f t="shared" ref="S137:S139" si="121">IF(C137="Расход",-Q137,IF(C137="Доход",0,IF(Q137&lt;0,Q137,0)))/$Q$1</f>
        <v>-4.5971066666666664E-3</v>
      </c>
      <c r="T137" s="59">
        <f t="shared" si="106"/>
        <v>0</v>
      </c>
      <c r="U137" s="59">
        <f t="shared" si="107"/>
        <v>-4.5971066666666664E-3</v>
      </c>
      <c r="V137" s="66">
        <f t="shared" si="116"/>
        <v>-4.5971066666666664E-3</v>
      </c>
      <c r="W137" s="66">
        <f t="shared" ref="W137:W139" si="122">R137*1.18</f>
        <v>0</v>
      </c>
      <c r="X137" s="66" t="e">
        <f>IF(S137=0,0,S137*VLOOKUP(G137,[1]НДС!$A$2:$B$36,2,0))</f>
        <v>#N/A</v>
      </c>
      <c r="Y137" s="66" t="e">
        <f t="shared" ref="Y137:Y139" si="123">SUM(W137:X137)</f>
        <v>#N/A</v>
      </c>
      <c r="Z137" s="33" t="str">
        <f t="shared" ref="Z137:Z139" si="124">IF(E137="Административные расходы","Расходы административные",IF(OR(E137="Численность в период",E137="Количество техники"),"Количество",IF(E137="Прочие","Прочие","Себестоимость")))</f>
        <v>Себестоимость</v>
      </c>
    </row>
    <row r="138" spans="1:26">
      <c r="A138" s="29" t="s">
        <v>152</v>
      </c>
      <c r="B138" s="30" t="s">
        <v>154</v>
      </c>
      <c r="C138" s="29" t="s">
        <v>20</v>
      </c>
      <c r="D138" s="29" t="s">
        <v>60</v>
      </c>
      <c r="E138" s="29" t="s">
        <v>18</v>
      </c>
      <c r="F138" s="29" t="s">
        <v>80</v>
      </c>
      <c r="G138" s="29" t="s">
        <v>81</v>
      </c>
      <c r="H138" s="31" t="s">
        <v>82</v>
      </c>
      <c r="J138" s="54" t="str">
        <f>VLOOKUP(H138,[1]БДР!$E$9:$F$115,2,0)</f>
        <v>Топливо для Автомобильной, Дорожностройтильной техники и оборудования  производственного назначения</v>
      </c>
      <c r="L138" s="34">
        <v>42248</v>
      </c>
      <c r="M138" s="65" t="str">
        <f t="shared" si="117"/>
        <v>2015.09</v>
      </c>
      <c r="N138" s="65">
        <f t="shared" si="118"/>
        <v>2015</v>
      </c>
      <c r="O138" s="65" t="str">
        <f t="shared" si="119"/>
        <v>2015.III</v>
      </c>
      <c r="P138" s="65" t="s">
        <v>15</v>
      </c>
      <c r="Q138" s="58">
        <v>27252.196666666667</v>
      </c>
      <c r="R138" s="59">
        <f t="shared" si="120"/>
        <v>0</v>
      </c>
      <c r="S138" s="59">
        <f t="shared" si="121"/>
        <v>-2.7252196666666666E-2</v>
      </c>
      <c r="T138" s="59">
        <f t="shared" si="106"/>
        <v>0</v>
      </c>
      <c r="U138" s="59">
        <f t="shared" si="107"/>
        <v>-2.7252196666666666E-2</v>
      </c>
      <c r="V138" s="66">
        <f t="shared" ref="V138:V140" si="125">SUM(R138:S138)</f>
        <v>-2.7252196666666666E-2</v>
      </c>
      <c r="W138" s="66">
        <f t="shared" si="122"/>
        <v>0</v>
      </c>
      <c r="X138" s="66" t="e">
        <f>IF(S138=0,0,S138*VLOOKUP(G138,[1]НДС!$A$2:$B$36,2,0))</f>
        <v>#N/A</v>
      </c>
      <c r="Y138" s="66" t="e">
        <f t="shared" si="123"/>
        <v>#N/A</v>
      </c>
      <c r="Z138" s="33" t="str">
        <f t="shared" si="124"/>
        <v>Себестоимость</v>
      </c>
    </row>
    <row r="139" spans="1:26">
      <c r="A139" s="29" t="s">
        <v>152</v>
      </c>
      <c r="B139" s="30" t="s">
        <v>154</v>
      </c>
      <c r="C139" s="29" t="s">
        <v>20</v>
      </c>
      <c r="D139" s="29" t="s">
        <v>60</v>
      </c>
      <c r="E139" s="29" t="s">
        <v>18</v>
      </c>
      <c r="F139" s="29" t="s">
        <v>78</v>
      </c>
      <c r="G139" s="29" t="s">
        <v>83</v>
      </c>
      <c r="H139" s="31" t="s">
        <v>84</v>
      </c>
      <c r="J139" s="54" t="str">
        <f>VLOOKUP(H139,[1]БДР!$E$9:$F$115,2,0)</f>
        <v>ЗиП для Автомобильной, Дорожностройтильной техники и оборудования производственного назначения</v>
      </c>
      <c r="L139" s="34">
        <v>42248</v>
      </c>
      <c r="M139" s="65" t="str">
        <f t="shared" si="117"/>
        <v>2015.09</v>
      </c>
      <c r="N139" s="65">
        <f t="shared" si="118"/>
        <v>2015</v>
      </c>
      <c r="O139" s="65" t="str">
        <f t="shared" si="119"/>
        <v>2015.III</v>
      </c>
      <c r="P139" s="65" t="s">
        <v>15</v>
      </c>
      <c r="Q139" s="58">
        <v>0</v>
      </c>
      <c r="R139" s="59">
        <f t="shared" si="120"/>
        <v>0</v>
      </c>
      <c r="S139" s="59">
        <f t="shared" si="121"/>
        <v>0</v>
      </c>
      <c r="T139" s="59">
        <f t="shared" si="106"/>
        <v>0</v>
      </c>
      <c r="U139" s="59">
        <f t="shared" si="107"/>
        <v>0</v>
      </c>
      <c r="V139" s="66">
        <f t="shared" si="125"/>
        <v>0</v>
      </c>
      <c r="W139" s="66">
        <f t="shared" si="122"/>
        <v>0</v>
      </c>
      <c r="X139" s="66">
        <f>IF(S139=0,0,S139*VLOOKUP(G139,[1]НДС!$A$2:$B$36,2,0))</f>
        <v>0</v>
      </c>
      <c r="Y139" s="66">
        <f t="shared" si="123"/>
        <v>0</v>
      </c>
      <c r="Z139" s="33" t="str">
        <f t="shared" si="124"/>
        <v>Себестоимость</v>
      </c>
    </row>
    <row r="140" spans="1:26">
      <c r="A140" s="29" t="s">
        <v>152</v>
      </c>
      <c r="B140" s="30" t="s">
        <v>154</v>
      </c>
      <c r="C140" s="29" t="s">
        <v>20</v>
      </c>
      <c r="D140" s="29" t="s">
        <v>60</v>
      </c>
      <c r="E140" s="29" t="s">
        <v>18</v>
      </c>
      <c r="F140" s="29" t="s">
        <v>98</v>
      </c>
      <c r="G140" s="29" t="s">
        <v>106</v>
      </c>
      <c r="H140" s="31" t="s">
        <v>99</v>
      </c>
      <c r="J140" s="54" t="str">
        <f>VLOOKUP(H140,[1]БДР!$E$9:$F$115,2,0)</f>
        <v>Мобилизация  Автомобильной, Дорожностройтильной техники и оборудования производственного назначения</v>
      </c>
      <c r="L140" s="34">
        <v>42248</v>
      </c>
      <c r="M140" s="65" t="str">
        <f t="shared" ref="M140:M143" si="126">IF(L140="","",IFERROR(YEAR(L140)&amp;"."&amp;TEXT(MONTH(L140),"0#"),"Проставить дату"))</f>
        <v>2015.09</v>
      </c>
      <c r="N140" s="65">
        <f t="shared" ref="N140:N143" si="127">YEAR(L140)</f>
        <v>2015</v>
      </c>
      <c r="O140" s="65" t="str">
        <f t="shared" ref="O140:O143" si="128">YEAR(L140)&amp;"."&amp;IF(OR(RIGHT(M140,2)="01",RIGHT(M140,2)="02",RIGHT(M140,2)="03"),"I",IF(OR(RIGHT(M140,2)="04",RIGHT(M140,2)="05",RIGHT(M140,2)="06"),"II",IF(OR(RIGHT(M140,2)="07",RIGHT(M140,2)="08",RIGHT(M140,2)="09"),"III",IF(OR(RIGHT(M140,2)="10",RIGHT(M140,2)="11",RIGHT(M140,2)="12"),"IV",0))))</f>
        <v>2015.III</v>
      </c>
      <c r="P140" s="65" t="s">
        <v>15</v>
      </c>
      <c r="Q140" s="58">
        <v>0</v>
      </c>
      <c r="R140" s="59">
        <f t="shared" ref="R140:R143" si="129">IF(C140="Количество",Q140,IF(C140="Доход",Q140/$Q$1,IF(C140="Расход",0,IF(Q140&gt;=0,Q140/$Q$1,0))))</f>
        <v>0</v>
      </c>
      <c r="S140" s="59">
        <f t="shared" ref="S140:S143" si="130">IF(C140="Расход",-Q140,IF(C140="Доход",0,IF(Q140&lt;0,Q140,0)))/$Q$1</f>
        <v>0</v>
      </c>
      <c r="T140" s="59">
        <f t="shared" si="106"/>
        <v>0</v>
      </c>
      <c r="U140" s="59">
        <f t="shared" si="107"/>
        <v>0</v>
      </c>
      <c r="V140" s="66">
        <f t="shared" si="125"/>
        <v>0</v>
      </c>
      <c r="W140" s="66">
        <f t="shared" ref="W140:W143" si="131">R140*1.18</f>
        <v>0</v>
      </c>
      <c r="X140" s="66">
        <f>IF(S140=0,0,S140*VLOOKUP(G140,[1]НДС!$A$2:$B$36,2,0))</f>
        <v>0</v>
      </c>
      <c r="Y140" s="66">
        <f t="shared" ref="Y140:Y143" si="132">SUM(W140:X140)</f>
        <v>0</v>
      </c>
      <c r="Z140" s="33" t="str">
        <f t="shared" ref="Z140:Z143" si="133">IF(E140="Административные расходы","Расходы административные",IF(OR(E140="Численность в период",E140="Количество техники"),"Количество",IF(E140="Прочие","Прочие","Себестоимость")))</f>
        <v>Себестоимость</v>
      </c>
    </row>
    <row r="141" spans="1:26">
      <c r="A141" s="29" t="s">
        <v>152</v>
      </c>
      <c r="B141" s="30" t="s">
        <v>154</v>
      </c>
      <c r="C141" s="29" t="s">
        <v>20</v>
      </c>
      <c r="D141" s="29" t="s">
        <v>60</v>
      </c>
      <c r="E141" s="29" t="s">
        <v>23</v>
      </c>
      <c r="F141" s="29" t="s">
        <v>88</v>
      </c>
      <c r="G141" s="29" t="s">
        <v>89</v>
      </c>
      <c r="H141" s="31" t="s">
        <v>90</v>
      </c>
      <c r="J141" s="54" t="str">
        <f>VLOOKUP(H141,[1]БДР!$E$9:$F$115,2,0)</f>
        <v>Аренда земли и помещений</v>
      </c>
      <c r="L141" s="34">
        <v>42248</v>
      </c>
      <c r="M141" s="65" t="str">
        <f t="shared" si="126"/>
        <v>2015.09</v>
      </c>
      <c r="N141" s="65">
        <f t="shared" si="127"/>
        <v>2015</v>
      </c>
      <c r="O141" s="65" t="str">
        <f t="shared" si="128"/>
        <v>2015.III</v>
      </c>
      <c r="P141" s="65" t="s">
        <v>15</v>
      </c>
      <c r="Q141" s="58">
        <v>0</v>
      </c>
      <c r="R141" s="59">
        <f t="shared" si="129"/>
        <v>0</v>
      </c>
      <c r="S141" s="59">
        <f t="shared" si="130"/>
        <v>0</v>
      </c>
      <c r="T141" s="59">
        <f t="shared" si="106"/>
        <v>0</v>
      </c>
      <c r="U141" s="59">
        <f t="shared" si="107"/>
        <v>0</v>
      </c>
      <c r="V141" s="66">
        <f t="shared" ref="V141:V143" si="134">SUM(R141:S141)</f>
        <v>0</v>
      </c>
      <c r="W141" s="66">
        <f t="shared" si="131"/>
        <v>0</v>
      </c>
      <c r="X141" s="66">
        <f>IF(S141=0,0,S141*VLOOKUP(G141,[1]НДС!$A$2:$B$36,2,0))</f>
        <v>0</v>
      </c>
      <c r="Y141" s="66">
        <f t="shared" si="132"/>
        <v>0</v>
      </c>
      <c r="Z141" s="33" t="str">
        <f t="shared" si="133"/>
        <v>Себестоимость</v>
      </c>
    </row>
    <row r="142" spans="1:26">
      <c r="A142" s="29" t="s">
        <v>152</v>
      </c>
      <c r="B142" s="30" t="s">
        <v>154</v>
      </c>
      <c r="C142" s="29" t="s">
        <v>20</v>
      </c>
      <c r="D142" s="29" t="s">
        <v>60</v>
      </c>
      <c r="E142" s="29" t="s">
        <v>21</v>
      </c>
      <c r="F142" s="29" t="s">
        <v>91</v>
      </c>
      <c r="G142" s="29" t="s">
        <v>92</v>
      </c>
      <c r="H142" s="31" t="s">
        <v>93</v>
      </c>
      <c r="J142" s="54" t="str">
        <f>VLOOKUP(H142,[1]БДР!$E$9:$F$115,2,0)</f>
        <v>Связь, интернет и IT</v>
      </c>
      <c r="L142" s="34">
        <v>42248</v>
      </c>
      <c r="M142" s="65" t="str">
        <f t="shared" si="126"/>
        <v>2015.09</v>
      </c>
      <c r="N142" s="65">
        <f t="shared" si="127"/>
        <v>2015</v>
      </c>
      <c r="O142" s="65" t="str">
        <f t="shared" si="128"/>
        <v>2015.III</v>
      </c>
      <c r="P142" s="65" t="s">
        <v>15</v>
      </c>
      <c r="Q142" s="58">
        <v>1085.03</v>
      </c>
      <c r="R142" s="59">
        <f t="shared" si="129"/>
        <v>0</v>
      </c>
      <c r="S142" s="59">
        <f t="shared" si="130"/>
        <v>-1.0850300000000001E-3</v>
      </c>
      <c r="T142" s="59">
        <f t="shared" si="106"/>
        <v>0</v>
      </c>
      <c r="U142" s="59">
        <f t="shared" si="107"/>
        <v>-1.0850300000000001E-3</v>
      </c>
      <c r="V142" s="66">
        <f t="shared" si="134"/>
        <v>-1.0850300000000001E-3</v>
      </c>
      <c r="W142" s="66">
        <f t="shared" si="131"/>
        <v>0</v>
      </c>
      <c r="X142" s="66" t="e">
        <f>IF(S142=0,0,S142*VLOOKUP(G142,[1]НДС!$A$2:$B$36,2,0))</f>
        <v>#N/A</v>
      </c>
      <c r="Y142" s="66" t="e">
        <f t="shared" si="132"/>
        <v>#N/A</v>
      </c>
      <c r="Z142" s="33" t="str">
        <f t="shared" si="133"/>
        <v>Расходы административные</v>
      </c>
    </row>
    <row r="143" spans="1:26">
      <c r="A143" s="29" t="s">
        <v>152</v>
      </c>
      <c r="B143" s="30" t="s">
        <v>154</v>
      </c>
      <c r="C143" s="29" t="s">
        <v>20</v>
      </c>
      <c r="D143" s="29" t="s">
        <v>60</v>
      </c>
      <c r="E143" s="29" t="s">
        <v>18</v>
      </c>
      <c r="F143" s="29" t="s">
        <v>78</v>
      </c>
      <c r="G143" s="29" t="s">
        <v>85</v>
      </c>
      <c r="H143" s="31" t="s">
        <v>86</v>
      </c>
      <c r="J143" s="54" t="str">
        <f>VLOOKUP(H143,[1]БДР!$E$9:$F$115,2,0)</f>
        <v>Услуги стор. организаций по ремонту Автомобильной, Дорожностройтильной техники и оборудования производственного назначения</v>
      </c>
      <c r="L143" s="34">
        <v>42248</v>
      </c>
      <c r="M143" s="65" t="str">
        <f t="shared" si="126"/>
        <v>2015.09</v>
      </c>
      <c r="N143" s="65">
        <f t="shared" si="127"/>
        <v>2015</v>
      </c>
      <c r="O143" s="65" t="str">
        <f t="shared" si="128"/>
        <v>2015.III</v>
      </c>
      <c r="P143" s="65" t="s">
        <v>15</v>
      </c>
      <c r="Q143" s="58">
        <v>0</v>
      </c>
      <c r="R143" s="59">
        <f t="shared" si="129"/>
        <v>0</v>
      </c>
      <c r="S143" s="59">
        <f t="shared" si="130"/>
        <v>0</v>
      </c>
      <c r="T143" s="59">
        <f t="shared" si="106"/>
        <v>0</v>
      </c>
      <c r="U143" s="59">
        <f t="shared" si="107"/>
        <v>0</v>
      </c>
      <c r="V143" s="66">
        <f t="shared" si="134"/>
        <v>0</v>
      </c>
      <c r="W143" s="66">
        <f t="shared" si="131"/>
        <v>0</v>
      </c>
      <c r="X143" s="66">
        <f>IF(S143=0,0,S143*VLOOKUP(G143,[1]НДС!$A$2:$B$36,2,0))</f>
        <v>0</v>
      </c>
      <c r="Y143" s="66">
        <f t="shared" si="132"/>
        <v>0</v>
      </c>
      <c r="Z143" s="33" t="str">
        <f t="shared" si="133"/>
        <v>Себестоимость</v>
      </c>
    </row>
  </sheetData>
  <autoFilter ref="A1:AL143">
    <filterColumn colId="0"/>
    <filterColumn colId="2"/>
    <filterColumn colId="4"/>
    <filterColumn colId="19"/>
    <filterColumn colId="20"/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2_БДР_ПериодПланФакт</vt:lpstr>
      <vt:lpstr>БАЗАБДР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Zaslavskiy Yuriy</dc:creator>
  <cp:lastModifiedBy>vkotik</cp:lastModifiedBy>
  <dcterms:created xsi:type="dcterms:W3CDTF">2015-11-20T08:21:37Z</dcterms:created>
  <dcterms:modified xsi:type="dcterms:W3CDTF">2015-11-23T12:57:22Z</dcterms:modified>
</cp:coreProperties>
</file>