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465" windowWidth="20730" windowHeight="11760" tabRatio="786" activeTab="1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62913"/>
  <pivotCaches>
    <pivotCache cacheId="16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2" l="1"/>
  <c r="J16" i="12"/>
  <c r="J17" i="12" s="1"/>
  <c r="J12" i="12"/>
  <c r="J10" i="12"/>
  <c r="J9" i="12"/>
  <c r="J11" i="12" s="1"/>
  <c r="J6" i="12"/>
  <c r="J5" i="12"/>
  <c r="J7" i="12" s="1"/>
  <c r="J8" i="12" l="1"/>
  <c r="J13" i="12"/>
  <c r="J14" i="12" s="1"/>
  <c r="F16" i="12"/>
  <c r="F17" i="12"/>
  <c r="F18" i="12"/>
  <c r="F19" i="12"/>
  <c r="J15" i="12" l="1"/>
  <c r="N14" i="12"/>
  <c r="N15" i="12"/>
  <c r="N13" i="12"/>
  <c r="F12" i="12" l="1"/>
  <c r="F13" i="12"/>
  <c r="F14" i="12"/>
  <c r="F15" i="12"/>
  <c r="F5" i="12" l="1"/>
  <c r="F6" i="12"/>
  <c r="F7" i="12"/>
  <c r="F8" i="12"/>
  <c r="F9" i="12"/>
  <c r="F10" i="12"/>
  <c r="F11" i="12"/>
  <c r="H1" i="16"/>
  <c r="D1" i="16"/>
  <c r="E1" i="16"/>
</calcChain>
</file>

<file path=xl/comments1.xml><?xml version="1.0" encoding="utf-8"?>
<comments xmlns="http://schemas.openxmlformats.org/spreadsheetml/2006/main">
  <authors>
    <author>LD</author>
  </authors>
  <commentList>
    <comment ref="H13" authorId="0" shape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Передали на др Участок, Значит в расчёте Расходов на СМР - не участвует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Всего израсходовано на СМР</t>
        </r>
      </text>
    </comment>
  </commentList>
</comments>
</file>

<file path=xl/sharedStrings.xml><?xml version="1.0" encoding="utf-8"?>
<sst xmlns="http://schemas.openxmlformats.org/spreadsheetml/2006/main" count="232" uniqueCount="64">
  <si>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</si>
  <si>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</si>
  <si>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</si>
  <si>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</si>
  <si>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</si>
  <si>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</si>
  <si>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</si>
  <si>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</si>
  <si>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</si>
  <si>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</si>
  <si>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</si>
  <si>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</si>
  <si>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</si>
  <si>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</si>
  <si>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</si>
  <si>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</si>
  <si>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</si>
  <si>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</si>
  <si>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</si>
  <si>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</si>
  <si>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</si>
  <si>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</si>
  <si>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</si>
  <si>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</si>
  <si>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</si>
  <si>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</si>
  <si>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</si>
  <si>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</si>
  <si>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</si>
  <si>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</si>
  <si>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</si>
  <si>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</si>
  <si>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</si>
  <si>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</si>
  <si>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</si>
  <si>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</si>
  <si>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</si>
  <si>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</si>
  <si>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</si>
  <si>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</si>
  <si>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</si>
  <si>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</si>
  <si>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</si>
  <si>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</si>
  <si>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</si>
  <si>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</si>
  <si>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</si>
  <si>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</si>
  <si>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</si>
  <si>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</si>
  <si>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</si>
  <si>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</si>
  <si>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</si>
  <si>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</si>
  <si>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</si>
  <si>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</si>
  <si>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</si>
  <si>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</si>
  <si>
    <t xml:space="preserve"> Расход на СМР</t>
  </si>
  <si>
    <t>Сумма по полю  Расход на СМР</t>
  </si>
  <si>
    <t>6у</t>
  </si>
  <si>
    <t>Столбец1</t>
  </si>
  <si>
    <t>Столбец2</t>
  </si>
  <si>
    <t>10у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</si>
</sst>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NumberFormat="1" applyFill="1"/>
    <xf numFmtId="164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64"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1</xdr:row>
          <xdr:rowOff>19050</xdr:rowOff>
        </xdr:from>
        <xdr:to>
          <xdr:col>9</xdr:col>
          <xdr:colOff>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331.495432175929" createdVersion="4" refreshedVersion="6" minRefreshableVersion="3" recordCount="15">
  <cacheSource type="worksheet">
    <worksheetSource name="Таблица10"/>
  </cacheSource>
  <cacheFields count="13">
    <cacheField name="Дата" numFmtId="0">
      <sharedItems containsNonDate="0" containsDate="1" containsString="0" containsBlank="1" minDate="2015-10-13T00:00:00" maxDate="2015-11-16T00:00:00" count="12">
        <d v="2015-10-14T00:00:00"/>
        <d v="2015-10-15T00:00:00"/>
        <d v="2015-10-31T00:00:00"/>
        <d v="2015-11-15T00:00:00"/>
        <d v="2015-10-13T00:00:00"/>
        <d v="2015-11-14T00:00:00"/>
        <d v="2015-10-20T00:00:00"/>
        <d v="2015-11-01T00:00:00"/>
        <d v="2015-11-10T00:00:00"/>
        <d v="2015-11-11T00:00:00"/>
        <d v="2015-11-12T00:00:00"/>
        <m/>
      </sharedItems>
    </cacheField>
    <cacheField name="Материал" numFmtId="0">
      <sharedItems containsBlank="1" count="8">
        <s v="Электроды"/>
        <s v="Флюс"/>
        <m/>
        <s v="Стеклоткань" u="1"/>
        <s v="Сварочная_проволока" u="1"/>
        <s v="Керамические_подкладки" u="1"/>
        <s v="Круги" u="1"/>
        <s v="Круги_шлифовальные" u="1"/>
      </sharedItems>
    </cacheField>
    <cacheField name="Маркировка" numFmtId="0">
      <sharedItems containsBlank="1" count="18">
        <s v="УОНИИ_13\55"/>
        <s v="УОНИ_13\55"/>
        <s v="АН"/>
        <m/>
        <s v="Т" u="1"/>
        <s v="PowerArc" u="1"/>
        <s v="Pipe_9_круглые" u="1"/>
        <s v="АН_348" u="1"/>
        <s v="АН_47" u="1"/>
        <s v="_125мм" u="1"/>
        <s v="AristoRod" u="1"/>
        <s v="_250мм" u="1"/>
        <s v="Т3" u="1"/>
        <s v="Шлифовальные" u="1"/>
        <s v="PowerBridge" u="1"/>
        <s v="Св_10НМА" u="1"/>
        <s v="Отрезные" u="1"/>
        <s v="Concave_13_плоские" u="1"/>
      </sharedItems>
    </cacheField>
    <cacheField name="Диаметр/Марка" numFmtId="0">
      <sharedItems containsBlank="1" containsMixedTypes="1" containsNumber="1" containsInteger="1" minValue="3" maxValue="348" count="7">
        <s v="Диаметр 4 мм"/>
        <s v="Диаметр 3 мм"/>
        <n v="47"/>
        <m/>
        <n v="3" u="1"/>
        <n v="13" u="1"/>
        <n v="348" u="1"/>
      </sharedItems>
    </cacheField>
    <cacheField name="№ партии" numFmtId="0">
      <sharedItems containsBlank="1" containsMixedTypes="1" containsNumber="1" containsInteger="1" minValue="5" maxValue="7070525" count="15">
        <s v="1658-2015/0885"/>
        <n v="5"/>
        <s v="6у"/>
        <s v="10у"/>
        <m/>
        <n v="51020" u="1"/>
        <n v="272" u="1"/>
        <n v="52547" u="1"/>
        <n v="1658" u="1"/>
        <n v="7070525" u="1"/>
        <n v="40038" u="1"/>
        <n v="104639" u="1"/>
        <n v="274" u="1"/>
        <n v="44478" u="1"/>
        <n v="40052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300" maxValue="7000"/>
    </cacheField>
    <cacheField name="Передача" numFmtId="0">
      <sharedItems containsString="0" containsBlank="1" containsNumber="1" containsInteger="1" minValue="1000" maxValue="1000"/>
    </cacheField>
    <cacheField name="Остаток на Участке" numFmtId="0">
      <sharedItems containsString="0" containsBlank="1" containsNumber="1" containsInteger="1" minValue="20" maxValue="6000"/>
    </cacheField>
    <cacheField name=" Расход на СМР" numFmtId="0">
      <sharedItems containsString="0" containsBlank="1" containsNumber="1" containsInteger="1" minValue="0" maxValue="4000"/>
    </cacheField>
    <cacheField name="Столбец1" numFmtId="0">
      <sharedItems containsString="0" containsBlank="1" containsNumber="1" containsInteger="1" minValue="0" maxValue="4000"/>
    </cacheField>
    <cacheField name="Столбец2" numFmtId="0">
      <sharedItems containsString="0" containsBlank="1" containsNumber="1" containsInteger="1" minValue="5500" maxValue="5500"/>
    </cacheField>
    <cacheField name="Расход на СМР" numFmtId="0" formula="Приход-Передача-'Остаток на Участк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  <x v="0"/>
    <x v="0"/>
    <n v="1860"/>
    <m/>
    <m/>
    <n v="0"/>
    <m/>
    <m/>
  </r>
  <r>
    <x v="1"/>
    <x v="0"/>
    <x v="0"/>
    <x v="0"/>
    <x v="0"/>
    <x v="0"/>
    <m/>
    <m/>
    <n v="1860"/>
    <n v="0"/>
    <m/>
    <m/>
  </r>
  <r>
    <x v="2"/>
    <x v="0"/>
    <x v="0"/>
    <x v="0"/>
    <x v="0"/>
    <x v="0"/>
    <m/>
    <m/>
    <n v="1200"/>
    <n v="660"/>
    <m/>
    <m/>
  </r>
  <r>
    <x v="3"/>
    <x v="0"/>
    <x v="0"/>
    <x v="0"/>
    <x v="0"/>
    <x v="0"/>
    <m/>
    <m/>
    <n v="700"/>
    <n v="500"/>
    <m/>
    <m/>
  </r>
  <r>
    <x v="4"/>
    <x v="0"/>
    <x v="1"/>
    <x v="1"/>
    <x v="1"/>
    <x v="0"/>
    <n v="300"/>
    <m/>
    <m/>
    <n v="0"/>
    <m/>
    <m/>
  </r>
  <r>
    <x v="5"/>
    <x v="0"/>
    <x v="1"/>
    <x v="1"/>
    <x v="1"/>
    <x v="0"/>
    <m/>
    <m/>
    <n v="150"/>
    <n v="150"/>
    <m/>
    <m/>
  </r>
  <r>
    <x v="3"/>
    <x v="0"/>
    <x v="1"/>
    <x v="1"/>
    <x v="1"/>
    <x v="0"/>
    <m/>
    <m/>
    <n v="20"/>
    <n v="130"/>
    <m/>
    <m/>
  </r>
  <r>
    <x v="1"/>
    <x v="1"/>
    <x v="2"/>
    <x v="2"/>
    <x v="2"/>
    <x v="0"/>
    <n v="7000"/>
    <m/>
    <m/>
    <n v="0"/>
    <m/>
    <m/>
  </r>
  <r>
    <x v="6"/>
    <x v="1"/>
    <x v="2"/>
    <x v="2"/>
    <x v="2"/>
    <x v="0"/>
    <m/>
    <n v="1000"/>
    <n v="6000"/>
    <n v="0"/>
    <n v="0"/>
    <m/>
  </r>
  <r>
    <x v="7"/>
    <x v="1"/>
    <x v="2"/>
    <x v="2"/>
    <x v="2"/>
    <x v="0"/>
    <m/>
    <m/>
    <n v="2000"/>
    <n v="4000"/>
    <n v="4000"/>
    <m/>
  </r>
  <r>
    <x v="8"/>
    <x v="1"/>
    <x v="2"/>
    <x v="2"/>
    <x v="2"/>
    <x v="0"/>
    <m/>
    <m/>
    <n v="500"/>
    <n v="1500"/>
    <n v="1500"/>
    <n v="5500"/>
  </r>
  <r>
    <x v="9"/>
    <x v="1"/>
    <x v="2"/>
    <x v="2"/>
    <x v="3"/>
    <x v="0"/>
    <n v="5000"/>
    <m/>
    <m/>
    <n v="0"/>
    <m/>
    <m/>
  </r>
  <r>
    <x v="10"/>
    <x v="1"/>
    <x v="2"/>
    <x v="2"/>
    <x v="3"/>
    <x v="0"/>
    <m/>
    <m/>
    <n v="3500"/>
    <n v="1500"/>
    <m/>
    <m/>
  </r>
  <r>
    <x v="11"/>
    <x v="2"/>
    <x v="3"/>
    <x v="3"/>
    <x v="4"/>
    <x v="1"/>
    <m/>
    <m/>
    <m/>
    <n v="0"/>
    <m/>
    <m/>
  </r>
  <r>
    <x v="11"/>
    <x v="2"/>
    <x v="3"/>
    <x v="3"/>
    <x v="4"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compact="0" compactData="0" multipleFieldFilters="0">
  <location ref="A5:J11" firstHeaderRow="1" firstDataRow="2" firstDataCol="5" rowPageCount="1" colPageCount="1"/>
  <pivotFields count="13">
    <pivotField axis="axisPage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11"/>
        <item x="9"/>
        <item x="10"/>
      </items>
    </pivotField>
    <pivotField axis="axisRow" compact="0" outline="0" showAll="0" defaultSubtotal="0">
      <items count="8">
        <item x="1"/>
        <item x="0"/>
        <item m="1" x="4"/>
        <item m="1" x="3"/>
        <item m="1" x="7"/>
        <item m="1" x="6"/>
        <item m="1" x="5"/>
        <item h="1" x="2"/>
      </items>
    </pivotField>
    <pivotField axis="axisRow" compact="0" outline="0" showAll="0" defaultSubtotal="0">
      <items count="18">
        <item sd="0" m="1" x="8"/>
        <item x="1"/>
        <item sd="0" x="3"/>
        <item sd="0" m="1" x="7"/>
        <item sd="0" m="1" x="15"/>
        <item sd="0" m="1" x="5"/>
        <item sd="0" m="1" x="14"/>
        <item sd="0" m="1" x="10"/>
        <item sd="0" m="1" x="12"/>
        <item sd="0" m="1" x="9"/>
        <item sd="0" m="1" x="11"/>
        <item sd="0" m="1" x="13"/>
        <item sd="0" m="1" x="6"/>
        <item sd="0" m="1" x="17"/>
        <item sd="0" m="1" x="16"/>
        <item x="2"/>
        <item sd="0" m="1" x="4"/>
        <item x="0"/>
      </items>
    </pivotField>
    <pivotField axis="axisRow" compact="0" outline="0" showAll="0" defaultSubtotal="0">
      <items count="7">
        <item x="2"/>
        <item m="1" x="6"/>
        <item x="0"/>
        <item m="1" x="4"/>
        <item m="1" x="5"/>
        <item x="1"/>
        <item x="3"/>
      </items>
    </pivotField>
    <pivotField axis="axisRow" compact="0" outline="0" showAll="0" defaultSubtotal="0">
      <items count="15">
        <item m="1" x="6"/>
        <item m="1" x="12"/>
        <item m="1" x="14"/>
        <item m="1" x="5"/>
        <item m="1" x="10"/>
        <item m="1" x="13"/>
        <item m="1" x="9"/>
        <item m="1" x="7"/>
        <item m="1" x="11"/>
        <item x="0"/>
        <item m="1" x="8"/>
        <item x="1"/>
        <item x="2"/>
        <item x="4"/>
        <item x="3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5">
    <i>
      <x/>
      <x v="15"/>
      <x/>
      <x v="12"/>
      <x v="1"/>
    </i>
    <i r="3">
      <x v="14"/>
      <x v="1"/>
    </i>
    <i>
      <x v="1"/>
      <x v="1"/>
      <x v="5"/>
      <x v="11"/>
      <x v="1"/>
    </i>
    <i r="1">
      <x v="17"/>
      <x v="2"/>
      <x v="9"/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12" baseField="0" baseItem="0"/>
    <dataField name="Сумма по полю  Расход на СМР" fld="9" baseField="0" baseItem="0"/>
  </dataFields>
  <formats count="21"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5" count="0"/>
        </references>
      </pivotArea>
    </format>
    <format dxfId="23">
      <pivotArea dataOnly="0" outline="0" fieldPosition="0">
        <references count="1">
          <reference field="4294967294" count="1">
            <x v="4"/>
          </reference>
        </references>
      </pivotArea>
    </format>
    <format dxfId="24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6">
      <pivotArea field="3" type="button" dataOnly="0" labelOnly="1" outline="0" axis="axisRow" fieldPosition="2"/>
    </format>
    <format dxfId="27">
      <pivotArea field="4" type="button" dataOnly="0" labelOnly="1" outline="0" axis="axisRow" fieldPosition="3"/>
    </format>
    <format dxfId="28">
      <pivotArea field="5" type="button" dataOnly="0" labelOnly="1" outline="0" axis="axisRow" fieldPosition="4"/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2">
      <pivotArea field="3" type="button" dataOnly="0" labelOnly="1" outline="0" axis="axisRow" fieldPosition="2"/>
    </format>
    <format dxfId="33">
      <pivotArea field="4" type="button" dataOnly="0" labelOnly="1" outline="0" axis="axisRow" fieldPosition="3"/>
    </format>
    <format dxfId="34">
      <pivotArea field="5" type="button" dataOnly="0" labelOnly="1" outline="0" axis="axisRow" fieldPosition="4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8">
      <pivotArea field="3" type="button" dataOnly="0" labelOnly="1" outline="0" axis="axisRow" fieldPosition="2"/>
    </format>
    <format dxfId="39">
      <pivotArea field="4" type="button" dataOnly="0" labelOnly="1" outline="0" axis="axisRow" fieldPosition="3"/>
    </format>
    <format dxfId="40">
      <pivotArea field="5" type="button" dataOnly="0" labelOnly="1" outline="0" axis="axisRow" fieldPosition="4"/>
    </format>
    <format dxfId="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63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62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61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60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59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58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57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56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L19" totalsRowShown="0" headerRowDxfId="55" dataDxfId="54">
  <autoFilter ref="A4:L19"/>
  <tableColumns count="12">
    <tableColumn id="1" name="Дата" dataDxfId="53"/>
    <tableColumn id="2" name="Материал" dataDxfId="52"/>
    <tableColumn id="3" name="Маркировка" dataDxfId="51"/>
    <tableColumn id="4" name="Диаметр/Марка" dataDxfId="50"/>
    <tableColumn id="6" name="№ партии" dataDxfId="49"/>
    <tableColumn id="11" name="Ед. измерения" dataDxfId="48">
      <calculatedColumnFormula>IFERROR(INDEX(Ед._измерения,MATCH(Учёт!B5,Материал1,0)),"")</calculatedColumnFormula>
    </tableColumn>
    <tableColumn id="10" name="Приход" dataDxfId="47"/>
    <tableColumn id="5" name="Передача" dataDxfId="46"/>
    <tableColumn id="8" name="Остаток на Участке" dataDxfId="45"/>
    <tableColumn id="7" name=" Расход на СМР" dataDxfId="44">
      <calculatedColumnFormula>SUMIFS($G$5:$G$2000,$C$5:$C$2000,C5,$A$5:$A$2000,"&lt;"&amp;A5)-I5-SUMIFS($J$5:$J$2000,$C$5:$C$2000,C5,$A$5:$A$2000,"&lt;"&amp;A5)-SUMIFS($H$5:$H$2000,$C$5:$C$2000,C5,$A$5:$A$2000,"&lt;="&amp;A5)</calculatedColumnFormula>
    </tableColumn>
    <tableColumn id="9" name="Столбец1" dataDxfId="43"/>
    <tableColumn id="12" name="Столбец2" dataDxfId="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 x14ac:dyDescent="0.2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 x14ac:dyDescent="0.2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 x14ac:dyDescent="0.2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 x14ac:dyDescent="0.2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 x14ac:dyDescent="0.2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 x14ac:dyDescent="0.2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 x14ac:dyDescent="0.2">
      <c r="B9" t="s">
        <v>8</v>
      </c>
      <c r="C9" t="s">
        <v>49</v>
      </c>
      <c r="D9" s="22">
        <v>67</v>
      </c>
      <c r="E9" t="s">
        <v>12</v>
      </c>
    </row>
    <row r="10" spans="2:15" x14ac:dyDescent="0.2">
      <c r="B10" t="s">
        <v>15</v>
      </c>
      <c r="C10" t="s">
        <v>20</v>
      </c>
      <c r="D10" s="22" t="s">
        <v>27</v>
      </c>
      <c r="E10" t="s">
        <v>12</v>
      </c>
    </row>
    <row r="11" spans="2:15" x14ac:dyDescent="0.2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 x14ac:dyDescent="0.2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 x14ac:dyDescent="0.2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 x14ac:dyDescent="0.2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 x14ac:dyDescent="0.2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 x14ac:dyDescent="0.2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 x14ac:dyDescent="0.2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 x14ac:dyDescent="0.2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 x14ac:dyDescent="0.2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 x14ac:dyDescent="0.2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 x14ac:dyDescent="0.2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 x14ac:dyDescent="0.2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 x14ac:dyDescent="0.2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 x14ac:dyDescent="0.2">
      <c r="J24" t="s">
        <v>30</v>
      </c>
    </row>
    <row r="25" spans="2:10" x14ac:dyDescent="0.2">
      <c r="J25" s="1" t="s">
        <v>22</v>
      </c>
    </row>
    <row r="26" spans="2:10" x14ac:dyDescent="0.2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19"/>
  <sheetViews>
    <sheetView tabSelected="1" topLeftCell="C1" zoomScaleNormal="100" workbookViewId="0">
      <pane ySplit="4" topLeftCell="A5" activePane="bottomLeft" state="frozen"/>
      <selection activeCell="F18" sqref="F18"/>
      <selection pane="bottomLeft" activeCell="J5" sqref="J5"/>
    </sheetView>
  </sheetViews>
  <sheetFormatPr defaultColWidth="9" defaultRowHeight="15.75" x14ac:dyDescent="0.2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0" width="15.1640625" style="3" customWidth="1"/>
    <col min="11" max="11" width="14.5" style="3" customWidth="1"/>
    <col min="12" max="16384" width="9" style="3"/>
  </cols>
  <sheetData>
    <row r="1" spans="1:14" x14ac:dyDescent="0.25">
      <c r="B1" s="9" t="s">
        <v>24</v>
      </c>
      <c r="C1" s="5"/>
      <c r="I1" s="23" t="s">
        <v>34</v>
      </c>
    </row>
    <row r="4" spans="1:14" x14ac:dyDescent="0.25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 t="s">
        <v>58</v>
      </c>
      <c r="K4" s="5" t="s">
        <v>61</v>
      </c>
      <c r="L4" s="5" t="s">
        <v>62</v>
      </c>
    </row>
    <row r="5" spans="1:14" x14ac:dyDescent="0.25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12">
        <f>SUMIFS($G$5:$G$2000,$C$5:$C$2000,C5,$D$5:$D$2000,D5,$E$5:$E$2000,E5,$A$5:$A$2000,"&lt;"&amp;A5)-I5-
SUMIFS($J$5:$J$2000,$C$5:$C$2000,C5,$D$5:$D$2000,D5,$E$5:$E$2000,E5,$A$5:$A$2000,"&lt;"&amp;A5)-
SUMIFS($H$5:$H$2000,$C$5:$C$2000,C5,$D$5:$D$2000,D5,$E$5:$E$2000,E5,$A$5:$A$2000,"&lt;="&amp;A5)</f>
        <v>0</v>
      </c>
      <c r="K5" s="33"/>
      <c r="L5" s="12"/>
    </row>
    <row r="6" spans="1:14" x14ac:dyDescent="0.25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12">
        <f t="shared" ref="J6:J18" si="0">SUMIFS($G$5:$G$2000,$C$5:$C$2000,C6,$D$5:$D$2000,D6,$E$5:$E$2000,E6,$A$5:$A$2000,"&lt;"&amp;A6)-I6-
SUMIFS($J$5:$J$2000,$C$5:$C$2000,C6,$D$5:$D$2000,D6,$E$5:$E$2000,E6,$A$5:$A$2000,"&lt;"&amp;A6)-
SUMIFS($H$5:$H$2000,$C$5:$C$2000,C6,$D$5:$D$2000,D6,$E$5:$E$2000,E6,$A$5:$A$2000,"&lt;="&amp;A6)</f>
        <v>0</v>
      </c>
      <c r="K6" s="33"/>
      <c r="L6" s="12"/>
    </row>
    <row r="7" spans="1:14" x14ac:dyDescent="0.25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I7" s="13">
        <v>1200</v>
      </c>
      <c r="J7" s="12">
        <f t="shared" si="0"/>
        <v>660</v>
      </c>
      <c r="K7" s="33"/>
      <c r="L7" s="12"/>
    </row>
    <row r="8" spans="1:14" x14ac:dyDescent="0.25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17"/>
      <c r="I8" s="12">
        <v>700</v>
      </c>
      <c r="J8" s="12">
        <f t="shared" si="0"/>
        <v>500</v>
      </c>
      <c r="K8" s="33"/>
      <c r="L8" s="12"/>
    </row>
    <row r="9" spans="1:14" x14ac:dyDescent="0.25">
      <c r="A9" s="18">
        <v>42290</v>
      </c>
      <c r="B9" s="15" t="s">
        <v>7</v>
      </c>
      <c r="C9" s="15" t="s">
        <v>17</v>
      </c>
      <c r="D9" s="16" t="s">
        <v>28</v>
      </c>
      <c r="E9" s="16">
        <v>5</v>
      </c>
      <c r="F9" s="17" t="str">
        <f>IFERROR(INDEX(Ед._измерения,MATCH(Учёт!B9,Материал1,0)),"")</f>
        <v>кг.</v>
      </c>
      <c r="G9" s="12">
        <v>300</v>
      </c>
      <c r="H9" s="17"/>
      <c r="I9" s="12"/>
      <c r="J9" s="12">
        <f t="shared" si="0"/>
        <v>0</v>
      </c>
      <c r="K9" s="33"/>
      <c r="L9" s="12"/>
    </row>
    <row r="10" spans="1:14" x14ac:dyDescent="0.25">
      <c r="A10" s="18">
        <v>42322</v>
      </c>
      <c r="B10" s="15" t="s">
        <v>7</v>
      </c>
      <c r="C10" s="15" t="s">
        <v>17</v>
      </c>
      <c r="D10" s="16" t="s">
        <v>28</v>
      </c>
      <c r="E10" s="16">
        <v>5</v>
      </c>
      <c r="F10" s="17" t="str">
        <f>IFERROR(INDEX(Ед._измерения,MATCH(Учёт!B10,Материал1,0)),"")</f>
        <v>кг.</v>
      </c>
      <c r="G10" s="12"/>
      <c r="H10" s="17"/>
      <c r="I10" s="12">
        <v>150</v>
      </c>
      <c r="J10" s="12">
        <f t="shared" si="0"/>
        <v>150</v>
      </c>
      <c r="K10" s="33"/>
      <c r="L10" s="12"/>
    </row>
    <row r="11" spans="1:14" x14ac:dyDescent="0.25">
      <c r="A11" s="18">
        <v>42323</v>
      </c>
      <c r="B11" s="15" t="s">
        <v>7</v>
      </c>
      <c r="C11" s="15" t="s">
        <v>17</v>
      </c>
      <c r="D11" s="16" t="s">
        <v>28</v>
      </c>
      <c r="E11" s="16">
        <v>5</v>
      </c>
      <c r="F11" s="17" t="str">
        <f>IFERROR(INDEX(Ед._измерения,MATCH(Учёт!B11,Материал1,0)),"")</f>
        <v>кг.</v>
      </c>
      <c r="G11" s="12"/>
      <c r="H11" s="17"/>
      <c r="I11" s="12">
        <v>20</v>
      </c>
      <c r="J11" s="12">
        <f t="shared" si="0"/>
        <v>130</v>
      </c>
      <c r="K11" s="33"/>
      <c r="L11" s="12"/>
    </row>
    <row r="12" spans="1:14" x14ac:dyDescent="0.25">
      <c r="A12" s="18">
        <v>42292</v>
      </c>
      <c r="B12" s="9" t="s">
        <v>8</v>
      </c>
      <c r="C12" s="9" t="s">
        <v>49</v>
      </c>
      <c r="D12" s="10">
        <v>47</v>
      </c>
      <c r="E12" s="10" t="s">
        <v>60</v>
      </c>
      <c r="F12" s="12" t="str">
        <f>IFERROR(INDEX(Ед._измерения,MATCH(Учёт!B12,Материал1,0)),"")</f>
        <v>кг.</v>
      </c>
      <c r="G12" s="12">
        <v>7000</v>
      </c>
      <c r="H12" s="12"/>
      <c r="I12" s="12"/>
      <c r="J12" s="12">
        <f t="shared" si="0"/>
        <v>0</v>
      </c>
      <c r="K12" s="33"/>
      <c r="L12" s="12"/>
    </row>
    <row r="13" spans="1:14" x14ac:dyDescent="0.25">
      <c r="A13" s="18">
        <v>42297</v>
      </c>
      <c r="B13" s="9" t="s">
        <v>8</v>
      </c>
      <c r="C13" s="9" t="s">
        <v>49</v>
      </c>
      <c r="D13" s="10">
        <v>47</v>
      </c>
      <c r="E13" s="10" t="s">
        <v>60</v>
      </c>
      <c r="F13" s="12" t="str">
        <f>IFERROR(INDEX(Ед._измерения,MATCH(Учёт!B13,Материал1,0)),"")</f>
        <v>кг.</v>
      </c>
      <c r="G13" s="12"/>
      <c r="H13" s="12">
        <v>1000</v>
      </c>
      <c r="I13" s="35">
        <v>6000</v>
      </c>
      <c r="J13" s="34">
        <f t="shared" si="0"/>
        <v>0</v>
      </c>
      <c r="K13" s="33">
        <v>0</v>
      </c>
      <c r="L13" s="12"/>
      <c r="N13" s="3">
        <f>-SUMIFS($H$5:$H$2000,$C$5:$C$2000,C13,$A$5:$A$2000,"&lt;"&amp;A13)</f>
        <v>0</v>
      </c>
    </row>
    <row r="14" spans="1:14" x14ac:dyDescent="0.25">
      <c r="A14" s="18">
        <v>42309</v>
      </c>
      <c r="B14" s="9" t="s">
        <v>8</v>
      </c>
      <c r="C14" s="9" t="s">
        <v>49</v>
      </c>
      <c r="D14" s="10">
        <v>47</v>
      </c>
      <c r="E14" s="10" t="s">
        <v>60</v>
      </c>
      <c r="F14" s="12" t="str">
        <f>IFERROR(INDEX(Ед._измерения,MATCH(Учёт!B14,Материал1,0)),"")</f>
        <v>кг.</v>
      </c>
      <c r="G14" s="12"/>
      <c r="H14" s="12"/>
      <c r="I14" s="12">
        <v>2000</v>
      </c>
      <c r="J14" s="34">
        <f t="shared" si="0"/>
        <v>4000</v>
      </c>
      <c r="K14" s="33">
        <v>4000</v>
      </c>
      <c r="L14" s="12"/>
      <c r="N14" s="3">
        <f t="shared" ref="N14:N15" si="1">-SUMIFS($H$5:$H$2000,$C$5:$C$2000,C14,$A$5:$A$2000,"&lt;"&amp;A14)</f>
        <v>-1000</v>
      </c>
    </row>
    <row r="15" spans="1:14" x14ac:dyDescent="0.25">
      <c r="A15" s="18">
        <v>42318</v>
      </c>
      <c r="B15" s="9" t="s">
        <v>8</v>
      </c>
      <c r="C15" s="9" t="s">
        <v>49</v>
      </c>
      <c r="D15" s="10">
        <v>47</v>
      </c>
      <c r="E15" s="10" t="s">
        <v>60</v>
      </c>
      <c r="F15" s="12" t="str">
        <f>IFERROR(INDEX(Ед._измерения,MATCH(Учёт!B15,Материал1,0)),"")</f>
        <v>кг.</v>
      </c>
      <c r="G15" s="12"/>
      <c r="H15" s="12"/>
      <c r="I15" s="12">
        <v>500</v>
      </c>
      <c r="J15" s="12">
        <f t="shared" si="0"/>
        <v>1500</v>
      </c>
      <c r="K15" s="33">
        <v>1500</v>
      </c>
      <c r="L15" s="12">
        <v>5500</v>
      </c>
      <c r="N15" s="3">
        <f t="shared" si="1"/>
        <v>-1000</v>
      </c>
    </row>
    <row r="16" spans="1:14" x14ac:dyDescent="0.25">
      <c r="A16" s="18">
        <v>42319</v>
      </c>
      <c r="B16" s="9" t="s">
        <v>8</v>
      </c>
      <c r="C16" s="9" t="s">
        <v>49</v>
      </c>
      <c r="D16" s="10">
        <v>47</v>
      </c>
      <c r="E16" s="10" t="s">
        <v>63</v>
      </c>
      <c r="F16" s="12" t="str">
        <f>IFERROR(INDEX(Ед._измерения,MATCH(Учёт!B16,Материал1,0)),"")</f>
        <v>кг.</v>
      </c>
      <c r="G16" s="12">
        <v>5000</v>
      </c>
      <c r="H16" s="12"/>
      <c r="I16" s="12"/>
      <c r="J16" s="12">
        <f t="shared" si="0"/>
        <v>0</v>
      </c>
      <c r="K16" s="33"/>
      <c r="L16" s="12"/>
    </row>
    <row r="17" spans="1:12" x14ac:dyDescent="0.25">
      <c r="A17" s="18">
        <v>42320</v>
      </c>
      <c r="B17" s="9" t="s">
        <v>8</v>
      </c>
      <c r="C17" s="9" t="s">
        <v>49</v>
      </c>
      <c r="D17" s="10">
        <v>47</v>
      </c>
      <c r="E17" s="10" t="s">
        <v>63</v>
      </c>
      <c r="F17" s="12" t="str">
        <f>IFERROR(INDEX(Ед._измерения,MATCH(Учёт!B17,Материал1,0)),"")</f>
        <v>кг.</v>
      </c>
      <c r="G17" s="12"/>
      <c r="H17" s="12"/>
      <c r="I17" s="12">
        <v>3500</v>
      </c>
      <c r="J17" s="12">
        <f t="shared" si="0"/>
        <v>1500</v>
      </c>
      <c r="K17" s="12"/>
      <c r="L17" s="12"/>
    </row>
    <row r="18" spans="1:12" x14ac:dyDescent="0.25">
      <c r="A18" s="18"/>
      <c r="B18" s="9"/>
      <c r="C18" s="9"/>
      <c r="D18" s="10"/>
      <c r="E18" s="10"/>
      <c r="F18" s="12" t="str">
        <f>IFERROR(INDEX(Ед._измерения,MATCH(Учёт!B18,Материал1,0)),"")</f>
        <v/>
      </c>
      <c r="G18" s="12"/>
      <c r="H18" s="12"/>
      <c r="I18" s="12"/>
      <c r="J18" s="12">
        <f t="shared" si="0"/>
        <v>0</v>
      </c>
      <c r="K18" s="12"/>
      <c r="L18" s="12"/>
    </row>
    <row r="19" spans="1:12" x14ac:dyDescent="0.25">
      <c r="A19" s="32"/>
      <c r="B19" s="9"/>
      <c r="C19" s="9"/>
      <c r="D19" s="10"/>
      <c r="E19" s="10"/>
      <c r="F19" s="12" t="str">
        <f>IFERROR(INDEX(Ед._измерения,MATCH(Учёт!B19,Материал1,0)),"")</f>
        <v/>
      </c>
      <c r="G19" s="12"/>
      <c r="H19" s="12"/>
      <c r="I19" s="12"/>
      <c r="J19" s="12"/>
      <c r="K19" s="12"/>
      <c r="L19" s="12"/>
    </row>
  </sheetData>
  <dataValidations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9">
      <formula1>""</formula1>
    </dataValidation>
    <dataValidation type="list" allowBlank="1" showInputMessage="1" showErrorMessage="1" sqref="B5:B19">
      <formula1>Материал</formula1>
    </dataValidation>
    <dataValidation type="list" allowBlank="1" showInputMessage="1" showErrorMessage="1" sqref="C5:D19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K45"/>
  <sheetViews>
    <sheetView topLeftCell="C1" zoomScale="112" zoomScaleNormal="112" workbookViewId="0">
      <selection activeCell="D10" sqref="D10"/>
    </sheetView>
  </sheetViews>
  <sheetFormatPr defaultColWidth="9" defaultRowHeight="15.75" x14ac:dyDescent="0.25"/>
  <cols>
    <col min="1" max="1" width="30.6640625" style="3" customWidth="1"/>
    <col min="2" max="2" width="27.1640625" style="8" customWidth="1"/>
    <col min="3" max="3" width="22.5" style="8" customWidth="1"/>
    <col min="4" max="4" width="20.33203125" style="8" customWidth="1"/>
    <col min="5" max="5" width="20.6640625" style="8" customWidth="1"/>
    <col min="6" max="6" width="14.1640625" style="13" customWidth="1"/>
    <col min="7" max="7" width="10.83203125" style="3" customWidth="1"/>
    <col min="8" max="8" width="17.1640625" style="3" customWidth="1"/>
    <col min="9" max="10" width="17" style="3" customWidth="1"/>
    <col min="11" max="11" width="17.5" style="3" bestFit="1" customWidth="1"/>
    <col min="12" max="16384" width="9" style="3"/>
  </cols>
  <sheetData>
    <row r="1" spans="1:11" x14ac:dyDescent="0.25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 x14ac:dyDescent="0.25">
      <c r="A2"/>
      <c r="B2"/>
    </row>
    <row r="3" spans="1:11" x14ac:dyDescent="0.25">
      <c r="A3" s="20" t="s">
        <v>25</v>
      </c>
      <c r="B3" t="s">
        <v>33</v>
      </c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 x14ac:dyDescent="0.2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 s="36" t="s">
        <v>59</v>
      </c>
      <c r="K6" s="29"/>
    </row>
    <row r="7" spans="1:11" x14ac:dyDescent="0.25">
      <c r="A7" t="s">
        <v>8</v>
      </c>
      <c r="B7" t="s">
        <v>49</v>
      </c>
      <c r="C7">
        <v>47</v>
      </c>
      <c r="D7" t="s">
        <v>60</v>
      </c>
      <c r="E7" s="22" t="s">
        <v>12</v>
      </c>
      <c r="F7" s="21">
        <v>7000</v>
      </c>
      <c r="G7" s="21">
        <v>1000</v>
      </c>
      <c r="H7" s="21">
        <v>500</v>
      </c>
      <c r="I7" s="21">
        <v>-2500</v>
      </c>
      <c r="J7" s="31">
        <v>5500</v>
      </c>
      <c r="K7"/>
    </row>
    <row r="8" spans="1:11" x14ac:dyDescent="0.25">
      <c r="A8"/>
      <c r="B8"/>
      <c r="C8"/>
      <c r="D8" t="s">
        <v>63</v>
      </c>
      <c r="E8" s="22" t="s">
        <v>12</v>
      </c>
      <c r="F8" s="21">
        <v>5000</v>
      </c>
      <c r="G8" s="21"/>
      <c r="H8" s="21">
        <v>3500</v>
      </c>
      <c r="I8" s="21">
        <v>1500</v>
      </c>
      <c r="J8" s="31">
        <v>1500</v>
      </c>
      <c r="K8"/>
    </row>
    <row r="9" spans="1:11" x14ac:dyDescent="0.25">
      <c r="A9" t="s">
        <v>7</v>
      </c>
      <c r="B9" t="s">
        <v>17</v>
      </c>
      <c r="C9" t="s">
        <v>28</v>
      </c>
      <c r="D9">
        <v>5</v>
      </c>
      <c r="E9" s="22" t="s">
        <v>12</v>
      </c>
      <c r="F9" s="21">
        <v>300</v>
      </c>
      <c r="G9" s="21"/>
      <c r="H9" s="21">
        <v>20</v>
      </c>
      <c r="I9" s="21">
        <v>130</v>
      </c>
      <c r="J9" s="31">
        <v>280</v>
      </c>
      <c r="K9"/>
    </row>
    <row r="10" spans="1:11" x14ac:dyDescent="0.25">
      <c r="A10"/>
      <c r="B10" t="s">
        <v>18</v>
      </c>
      <c r="C10" t="s">
        <v>27</v>
      </c>
      <c r="D10" t="s">
        <v>54</v>
      </c>
      <c r="E10" s="22" t="s">
        <v>12</v>
      </c>
      <c r="F10" s="21">
        <v>1860</v>
      </c>
      <c r="G10" s="21"/>
      <c r="H10" s="21">
        <v>700</v>
      </c>
      <c r="I10" s="21">
        <v>-1900</v>
      </c>
      <c r="J10" s="31">
        <v>1160</v>
      </c>
      <c r="K10"/>
    </row>
    <row r="11" spans="1:11" x14ac:dyDescent="0.25">
      <c r="A11" s="22" t="s">
        <v>32</v>
      </c>
      <c r="B11" s="22"/>
      <c r="C11" s="22"/>
      <c r="D11" s="22"/>
      <c r="E11" s="22"/>
      <c r="F11" s="21">
        <v>14160</v>
      </c>
      <c r="G11" s="21">
        <v>1000</v>
      </c>
      <c r="H11" s="21">
        <v>20</v>
      </c>
      <c r="I11" s="21">
        <v>-2770</v>
      </c>
      <c r="J11" s="31">
        <v>8440</v>
      </c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x14ac:dyDescent="0.25">
      <c r="A15"/>
      <c r="B15"/>
      <c r="C15"/>
      <c r="D15"/>
      <c r="E15"/>
      <c r="F15"/>
      <c r="G15"/>
      <c r="H15"/>
      <c r="I15"/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</row>
    <row r="24" spans="1:11" x14ac:dyDescent="0.25">
      <c r="A24"/>
      <c r="B24"/>
      <c r="C24"/>
      <c r="D24"/>
      <c r="E24"/>
      <c r="F24"/>
      <c r="G24"/>
      <c r="H24"/>
      <c r="I24"/>
      <c r="J24"/>
    </row>
    <row r="25" spans="1:11" x14ac:dyDescent="0.25">
      <c r="A25"/>
      <c r="B25"/>
      <c r="C25"/>
      <c r="D25"/>
      <c r="E25"/>
      <c r="F25"/>
      <c r="G25"/>
      <c r="H25"/>
      <c r="I25"/>
      <c r="J25"/>
    </row>
    <row r="26" spans="1:11" x14ac:dyDescent="0.25">
      <c r="A26"/>
      <c r="B26"/>
      <c r="C26"/>
      <c r="D26"/>
      <c r="E26"/>
      <c r="F26"/>
      <c r="G26"/>
      <c r="H26"/>
      <c r="I26"/>
      <c r="J26"/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x14ac:dyDescent="0.25">
      <c r="A31"/>
      <c r="B31"/>
      <c r="C31"/>
      <c r="D31"/>
      <c r="E31"/>
      <c r="F31"/>
      <c r="G31"/>
      <c r="H31"/>
      <c r="I31"/>
      <c r="J31"/>
    </row>
    <row r="32" spans="1:11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Обновить_сводную">
                <anchor moveWithCells="1" sizeWithCells="1">
                  <from>
                    <xdr:col>7</xdr:col>
                    <xdr:colOff>495300</xdr:colOff>
                    <xdr:row>1</xdr:row>
                    <xdr:rowOff>19050</xdr:rowOff>
                  </from>
                  <to>
                    <xdr:col>9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Ярослав</cp:lastModifiedBy>
  <cp:lastPrinted>2015-10-23T14:11:10Z</cp:lastPrinted>
  <dcterms:created xsi:type="dcterms:W3CDTF">2015-05-20T06:14:02Z</dcterms:created>
  <dcterms:modified xsi:type="dcterms:W3CDTF">2015-11-23T09:53:32Z</dcterms:modified>
</cp:coreProperties>
</file>