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toli\Desktop\Kausa tests\"/>
    </mc:Choice>
  </mc:AlternateContent>
  <bookViews>
    <workbookView xWindow="360" yWindow="180" windowWidth="14355" windowHeight="4620" tabRatio="719" activeTab="2"/>
  </bookViews>
  <sheets>
    <sheet name="Team cup" sheetId="1" r:id="rId1"/>
    <sheet name="Round 1" sheetId="2" r:id="rId2"/>
    <sheet name="Round 2" sheetId="8" r:id="rId3"/>
    <sheet name="Round 3" sheetId="3" r:id="rId4"/>
    <sheet name="Quarter final" sheetId="4" r:id="rId5"/>
    <sheet name="Semi final" sheetId="5" r:id="rId6"/>
    <sheet name="Final" sheetId="6" r:id="rId7"/>
    <sheet name="Data" sheetId="7" r:id="rId8"/>
    <sheet name="Baze" sheetId="9" r:id="rId9"/>
  </sheets>
  <definedNames>
    <definedName name="_GoBack" localSheetId="0">'Team cup'!$B$26</definedName>
    <definedName name="Grupas">Data!$J$6:$J$10</definedName>
  </definedNames>
  <calcPr calcId="152511"/>
</workbook>
</file>

<file path=xl/calcChain.xml><?xml version="1.0" encoding="utf-8"?>
<calcChain xmlns="http://schemas.openxmlformats.org/spreadsheetml/2006/main">
  <c r="B22" i="3" l="1"/>
  <c r="B21" i="3"/>
  <c r="B19" i="3"/>
  <c r="B16" i="3"/>
  <c r="L30" i="8" l="1"/>
  <c r="L20" i="8"/>
  <c r="I30" i="8"/>
  <c r="I20" i="8"/>
  <c r="F20" i="8"/>
  <c r="F30" i="8"/>
  <c r="A31" i="8"/>
  <c r="B31" i="8" s="1"/>
  <c r="A30" i="8"/>
  <c r="B30" i="8" s="1"/>
  <c r="D30" i="8"/>
  <c r="D20" i="8"/>
  <c r="A21" i="8"/>
  <c r="B21" i="8" s="1"/>
  <c r="A20" i="8"/>
  <c r="B20" i="8" s="1"/>
  <c r="A19" i="8"/>
  <c r="N37" i="2"/>
  <c r="N38" i="2"/>
  <c r="N39" i="2"/>
  <c r="L31" i="2"/>
  <c r="L32" i="2"/>
  <c r="L33" i="2"/>
  <c r="L34" i="2"/>
  <c r="L35" i="2"/>
  <c r="L36" i="2"/>
  <c r="L37" i="2"/>
  <c r="L38" i="2"/>
  <c r="L39" i="2"/>
  <c r="I31" i="2"/>
  <c r="I32" i="2"/>
  <c r="I33" i="2"/>
  <c r="I34" i="2"/>
  <c r="I35" i="2"/>
  <c r="I36" i="2"/>
  <c r="I37" i="2"/>
  <c r="I38" i="2"/>
  <c r="I39" i="2"/>
  <c r="F33" i="2"/>
  <c r="F34" i="2"/>
  <c r="N34" i="2" s="1"/>
  <c r="F35" i="2"/>
  <c r="F36" i="2"/>
  <c r="N36" i="2" s="1"/>
  <c r="F37" i="2"/>
  <c r="F38" i="2"/>
  <c r="F39" i="2"/>
  <c r="D39" i="2"/>
  <c r="D38" i="2"/>
  <c r="D37" i="2"/>
  <c r="D36" i="2"/>
  <c r="D35" i="2"/>
  <c r="D34" i="2"/>
  <c r="D33" i="2"/>
  <c r="D32" i="2"/>
  <c r="F32" i="2" s="1"/>
  <c r="D31" i="2"/>
  <c r="F31" i="2" s="1"/>
  <c r="C37" i="1"/>
  <c r="C38" i="1"/>
  <c r="C39" i="1"/>
  <c r="C36" i="1"/>
  <c r="C33" i="1"/>
  <c r="C34" i="1"/>
  <c r="C35" i="1"/>
  <c r="C32" i="1"/>
  <c r="F23" i="1"/>
  <c r="F24" i="1"/>
  <c r="F25" i="1"/>
  <c r="F26" i="1"/>
  <c r="F27" i="1"/>
  <c r="F28" i="1"/>
  <c r="F29" i="1"/>
  <c r="F30" i="1"/>
  <c r="F31" i="1"/>
  <c r="E23" i="1"/>
  <c r="E24" i="1"/>
  <c r="E25" i="1"/>
  <c r="E26" i="1"/>
  <c r="E27" i="1"/>
  <c r="E28" i="1"/>
  <c r="E29" i="1"/>
  <c r="E30" i="1"/>
  <c r="E31" i="1"/>
  <c r="D23" i="1"/>
  <c r="D24" i="1"/>
  <c r="D25" i="1"/>
  <c r="D26" i="1"/>
  <c r="D27" i="1"/>
  <c r="D28" i="1"/>
  <c r="D29" i="1"/>
  <c r="D30" i="1"/>
  <c r="D31" i="1"/>
  <c r="F22" i="1"/>
  <c r="E22" i="1"/>
  <c r="D22" i="1"/>
  <c r="F20" i="1"/>
  <c r="E20" i="1"/>
  <c r="D20" i="1"/>
  <c r="B37" i="1"/>
  <c r="B38" i="1"/>
  <c r="B39" i="1"/>
  <c r="B36" i="1"/>
  <c r="B33" i="1"/>
  <c r="B34" i="1"/>
  <c r="B35" i="1"/>
  <c r="B32" i="1"/>
  <c r="A33" i="1"/>
  <c r="A34" i="1"/>
  <c r="A35" i="1"/>
  <c r="A36" i="1"/>
  <c r="A37" i="1"/>
  <c r="A38" i="1"/>
  <c r="A39" i="1"/>
  <c r="A32" i="1"/>
  <c r="N33" i="2" l="1"/>
  <c r="N30" i="8"/>
  <c r="N20" i="8"/>
  <c r="N32" i="2"/>
  <c r="N31" i="2"/>
  <c r="N35" i="2"/>
  <c r="C12" i="1"/>
  <c r="B12" i="1"/>
  <c r="C13" i="1"/>
  <c r="A12" i="1"/>
  <c r="C11" i="1"/>
  <c r="B11" i="1"/>
  <c r="A11" i="1"/>
  <c r="A12" i="8" l="1"/>
  <c r="B12" i="8" s="1"/>
  <c r="A13" i="8"/>
  <c r="B13" i="8" s="1"/>
  <c r="A14" i="8" l="1"/>
  <c r="A15" i="8"/>
  <c r="A16" i="8"/>
  <c r="A17" i="8"/>
  <c r="A18" i="8"/>
  <c r="D12" i="1" l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F11" i="1"/>
  <c r="E11" i="1"/>
  <c r="D11" i="1"/>
  <c r="A29" i="8" l="1"/>
  <c r="A28" i="8"/>
  <c r="A27" i="8"/>
  <c r="A26" i="8"/>
  <c r="A25" i="8"/>
  <c r="A24" i="8"/>
  <c r="A23" i="8"/>
  <c r="A22" i="8"/>
  <c r="A27" i="3" l="1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23" i="1" l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C22" i="1"/>
  <c r="B22" i="1"/>
  <c r="A22" i="1"/>
  <c r="C21" i="1"/>
  <c r="B21" i="1"/>
  <c r="A21" i="1"/>
  <c r="A18" i="1"/>
  <c r="B18" i="1"/>
  <c r="C18" i="1"/>
  <c r="A19" i="1"/>
  <c r="B19" i="1"/>
  <c r="C19" i="1"/>
  <c r="A20" i="1"/>
  <c r="B20" i="1"/>
  <c r="C20" i="1"/>
  <c r="C17" i="1"/>
  <c r="B17" i="1"/>
  <c r="A17" i="1"/>
  <c r="C16" i="1"/>
  <c r="B16" i="1"/>
  <c r="A16" i="1"/>
  <c r="C15" i="1"/>
  <c r="B15" i="1"/>
  <c r="A15" i="1"/>
  <c r="C14" i="1"/>
  <c r="B14" i="1"/>
  <c r="A14" i="1"/>
  <c r="B13" i="1"/>
  <c r="A13" i="1"/>
  <c r="B20" i="3" l="1"/>
  <c r="H22" i="1" s="1"/>
  <c r="D20" i="3"/>
  <c r="F20" i="3" s="1"/>
  <c r="H23" i="1"/>
  <c r="D21" i="3"/>
  <c r="F21" i="3" s="1"/>
  <c r="H24" i="1"/>
  <c r="D22" i="3"/>
  <c r="F22" i="3" s="1"/>
  <c r="I22" i="3"/>
  <c r="L22" i="3"/>
  <c r="B23" i="3"/>
  <c r="H25" i="1" s="1"/>
  <c r="D23" i="3"/>
  <c r="F23" i="3" s="1"/>
  <c r="B24" i="3"/>
  <c r="H26" i="1" s="1"/>
  <c r="D24" i="3"/>
  <c r="F24" i="3"/>
  <c r="I24" i="3"/>
  <c r="L24" i="3"/>
  <c r="B25" i="3"/>
  <c r="H27" i="1" s="1"/>
  <c r="D25" i="3"/>
  <c r="F25" i="3" s="1"/>
  <c r="B26" i="3"/>
  <c r="H28" i="1" s="1"/>
  <c r="D26" i="3"/>
  <c r="F26" i="3" s="1"/>
  <c r="L26" i="3"/>
  <c r="B27" i="3"/>
  <c r="H29" i="1" s="1"/>
  <c r="D27" i="3"/>
  <c r="F27" i="3" s="1"/>
  <c r="D19" i="3"/>
  <c r="I19" i="3" s="1"/>
  <c r="H18" i="1"/>
  <c r="D18" i="3"/>
  <c r="I18" i="3" s="1"/>
  <c r="B18" i="3"/>
  <c r="H17" i="1" s="1"/>
  <c r="D17" i="3"/>
  <c r="I17" i="3" s="1"/>
  <c r="B17" i="3"/>
  <c r="H16" i="1" s="1"/>
  <c r="D16" i="3"/>
  <c r="I16" i="3" s="1"/>
  <c r="H15" i="1"/>
  <c r="D15" i="3"/>
  <c r="I15" i="3" s="1"/>
  <c r="B15" i="3"/>
  <c r="H14" i="1" s="1"/>
  <c r="D14" i="3"/>
  <c r="I14" i="3" s="1"/>
  <c r="B14" i="3"/>
  <c r="H13" i="1" s="1"/>
  <c r="D13" i="3"/>
  <c r="I13" i="3" s="1"/>
  <c r="B13" i="3"/>
  <c r="H12" i="1" s="1"/>
  <c r="D12" i="3"/>
  <c r="I12" i="3" s="1"/>
  <c r="B12" i="3"/>
  <c r="H11" i="1" s="1"/>
  <c r="D31" i="8"/>
  <c r="D29" i="8"/>
  <c r="L29" i="8" s="1"/>
  <c r="B29" i="8"/>
  <c r="D28" i="8"/>
  <c r="L28" i="8" s="1"/>
  <c r="B28" i="8"/>
  <c r="D27" i="8"/>
  <c r="L27" i="8" s="1"/>
  <c r="B27" i="8"/>
  <c r="D26" i="8"/>
  <c r="L26" i="8" s="1"/>
  <c r="B26" i="8"/>
  <c r="D25" i="8"/>
  <c r="L25" i="8" s="1"/>
  <c r="B25" i="8"/>
  <c r="D24" i="8"/>
  <c r="L24" i="8" s="1"/>
  <c r="B24" i="8"/>
  <c r="D23" i="8"/>
  <c r="L23" i="8" s="1"/>
  <c r="B23" i="8"/>
  <c r="D22" i="8"/>
  <c r="L22" i="8" s="1"/>
  <c r="B22" i="8"/>
  <c r="D21" i="8"/>
  <c r="L21" i="8" s="1"/>
  <c r="D19" i="8"/>
  <c r="L19" i="8" s="1"/>
  <c r="B19" i="8"/>
  <c r="D18" i="8"/>
  <c r="L18" i="8" s="1"/>
  <c r="B18" i="8"/>
  <c r="D17" i="8"/>
  <c r="L17" i="8" s="1"/>
  <c r="B17" i="8"/>
  <c r="D16" i="8"/>
  <c r="L16" i="8" s="1"/>
  <c r="B16" i="8"/>
  <c r="D15" i="8"/>
  <c r="L15" i="8" s="1"/>
  <c r="B15" i="8"/>
  <c r="D14" i="8"/>
  <c r="L14" i="8" s="1"/>
  <c r="B14" i="8"/>
  <c r="D13" i="8"/>
  <c r="L13" i="8" s="1"/>
  <c r="D12" i="8"/>
  <c r="I12" i="8" s="1"/>
  <c r="L20" i="3" l="1"/>
  <c r="F17" i="3"/>
  <c r="I26" i="3"/>
  <c r="N26" i="3" s="1"/>
  <c r="I21" i="3"/>
  <c r="I20" i="3"/>
  <c r="F15" i="3"/>
  <c r="F19" i="3"/>
  <c r="F13" i="3"/>
  <c r="G21" i="3"/>
  <c r="J19" i="3"/>
  <c r="J18" i="3"/>
  <c r="J16" i="3"/>
  <c r="J17" i="3"/>
  <c r="J15" i="3"/>
  <c r="J14" i="3"/>
  <c r="J12" i="3"/>
  <c r="J13" i="3"/>
  <c r="G27" i="3"/>
  <c r="G25" i="3"/>
  <c r="G23" i="3"/>
  <c r="G26" i="3"/>
  <c r="G24" i="3"/>
  <c r="G22" i="3"/>
  <c r="G20" i="3"/>
  <c r="I27" i="3"/>
  <c r="I25" i="3"/>
  <c r="J24" i="3" s="1"/>
  <c r="I23" i="3"/>
  <c r="J23" i="3" s="1"/>
  <c r="N22" i="3"/>
  <c r="F12" i="3"/>
  <c r="F14" i="3"/>
  <c r="F16" i="3"/>
  <c r="F18" i="3"/>
  <c r="L27" i="3"/>
  <c r="M26" i="3" s="1"/>
  <c r="L25" i="3"/>
  <c r="M24" i="3" s="1"/>
  <c r="L23" i="3"/>
  <c r="M22" i="3" s="1"/>
  <c r="L21" i="3"/>
  <c r="N24" i="3"/>
  <c r="L12" i="3"/>
  <c r="L13" i="3"/>
  <c r="L14" i="3"/>
  <c r="L15" i="3"/>
  <c r="L16" i="3"/>
  <c r="L17" i="3"/>
  <c r="L18" i="3"/>
  <c r="L19" i="3"/>
  <c r="N19" i="3" s="1"/>
  <c r="L12" i="8"/>
  <c r="F12" i="8"/>
  <c r="I31" i="8"/>
  <c r="L31" i="8"/>
  <c r="F31" i="8"/>
  <c r="I13" i="8"/>
  <c r="I14" i="8"/>
  <c r="I17" i="8"/>
  <c r="I18" i="8"/>
  <c r="I19" i="8"/>
  <c r="I21" i="8"/>
  <c r="I22" i="8"/>
  <c r="I23" i="8"/>
  <c r="I24" i="8"/>
  <c r="I25" i="8"/>
  <c r="I26" i="8"/>
  <c r="I27" i="8"/>
  <c r="I28" i="8"/>
  <c r="I29" i="8"/>
  <c r="I15" i="8"/>
  <c r="I16" i="8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J21" i="3" l="1"/>
  <c r="N20" i="3"/>
  <c r="J20" i="3"/>
  <c r="J27" i="3"/>
  <c r="N21" i="3"/>
  <c r="N17" i="3"/>
  <c r="N15" i="3"/>
  <c r="N13" i="3"/>
  <c r="G12" i="3"/>
  <c r="N28" i="8"/>
  <c r="N27" i="8"/>
  <c r="N24" i="8"/>
  <c r="N21" i="8"/>
  <c r="N13" i="8"/>
  <c r="N16" i="8"/>
  <c r="N26" i="8"/>
  <c r="N29" i="8"/>
  <c r="N22" i="8"/>
  <c r="N19" i="8"/>
  <c r="N23" i="8"/>
  <c r="N25" i="8"/>
  <c r="N18" i="8"/>
  <c r="N17" i="8"/>
  <c r="N15" i="8"/>
  <c r="N14" i="8"/>
  <c r="O24" i="3"/>
  <c r="M27" i="3"/>
  <c r="M25" i="3"/>
  <c r="M23" i="3"/>
  <c r="O23" i="3" s="1"/>
  <c r="I25" i="1" s="1"/>
  <c r="M21" i="3"/>
  <c r="M20" i="3"/>
  <c r="O20" i="3" s="1"/>
  <c r="M19" i="3"/>
  <c r="M18" i="3"/>
  <c r="M16" i="3"/>
  <c r="M17" i="3"/>
  <c r="N14" i="3"/>
  <c r="M15" i="3"/>
  <c r="M14" i="3"/>
  <c r="M12" i="3"/>
  <c r="O12" i="3" s="1"/>
  <c r="M13" i="3"/>
  <c r="J26" i="3"/>
  <c r="O26" i="3" s="1"/>
  <c r="J25" i="3"/>
  <c r="J22" i="3"/>
  <c r="O22" i="3" s="1"/>
  <c r="G18" i="3"/>
  <c r="G19" i="3"/>
  <c r="G16" i="3"/>
  <c r="G17" i="3"/>
  <c r="G13" i="3"/>
  <c r="G14" i="3"/>
  <c r="G15" i="3"/>
  <c r="N27" i="3"/>
  <c r="N25" i="3"/>
  <c r="N23" i="3"/>
  <c r="N18" i="3"/>
  <c r="N16" i="3"/>
  <c r="N12" i="3"/>
  <c r="N12" i="8"/>
  <c r="N31" i="8"/>
  <c r="O21" i="3" l="1"/>
  <c r="I23" i="1" s="1"/>
  <c r="O27" i="3"/>
  <c r="I29" i="1" s="1"/>
  <c r="A17" i="4"/>
  <c r="B17" i="4" s="1"/>
  <c r="A19" i="4"/>
  <c r="B19" i="4" s="1"/>
  <c r="A16" i="4"/>
  <c r="B16" i="4" s="1"/>
  <c r="O19" i="3"/>
  <c r="I18" i="1" s="1"/>
  <c r="O13" i="3"/>
  <c r="I12" i="1" s="1"/>
  <c r="I28" i="1"/>
  <c r="I24" i="1"/>
  <c r="I22" i="1"/>
  <c r="I11" i="1"/>
  <c r="I26" i="1"/>
  <c r="O25" i="3"/>
  <c r="I27" i="1" s="1"/>
  <c r="O17" i="3"/>
  <c r="I16" i="1" s="1"/>
  <c r="O16" i="3"/>
  <c r="O14" i="3"/>
  <c r="O15" i="3"/>
  <c r="I14" i="1" s="1"/>
  <c r="O18" i="3"/>
  <c r="A15" i="4" s="1"/>
  <c r="B15" i="4" s="1"/>
  <c r="D12" i="2"/>
  <c r="I12" i="2" s="1"/>
  <c r="A13" i="4" l="1"/>
  <c r="B13" i="4" s="1"/>
  <c r="A12" i="4"/>
  <c r="B12" i="4" s="1"/>
  <c r="C12" i="4" s="1"/>
  <c r="D12" i="4" s="1"/>
  <c r="A14" i="4"/>
  <c r="B14" i="4" s="1"/>
  <c r="A18" i="4"/>
  <c r="B18" i="4" s="1"/>
  <c r="C18" i="4" s="1"/>
  <c r="D18" i="4" s="1"/>
  <c r="K28" i="1"/>
  <c r="C17" i="4"/>
  <c r="D17" i="4" s="1"/>
  <c r="C16" i="4"/>
  <c r="D16" i="4" s="1"/>
  <c r="K22" i="1"/>
  <c r="I17" i="1"/>
  <c r="I15" i="1"/>
  <c r="I13" i="1"/>
  <c r="L12" i="2"/>
  <c r="F12" i="2"/>
  <c r="K11" i="1" l="1"/>
  <c r="L12" i="4"/>
  <c r="F12" i="4"/>
  <c r="I12" i="4"/>
  <c r="L16" i="4"/>
  <c r="F16" i="4"/>
  <c r="I16" i="4"/>
  <c r="I17" i="4"/>
  <c r="L17" i="4"/>
  <c r="F17" i="4"/>
  <c r="L18" i="4"/>
  <c r="F18" i="4"/>
  <c r="I18" i="4"/>
  <c r="K24" i="1"/>
  <c r="C19" i="4"/>
  <c r="D19" i="4" s="1"/>
  <c r="K17" i="1"/>
  <c r="K13" i="1"/>
  <c r="C14" i="4"/>
  <c r="D14" i="4" s="1"/>
  <c r="K15" i="1"/>
  <c r="K26" i="1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M17" i="4" l="1"/>
  <c r="J17" i="4"/>
  <c r="L14" i="4"/>
  <c r="F14" i="4"/>
  <c r="I14" i="4"/>
  <c r="N18" i="4"/>
  <c r="G17" i="4"/>
  <c r="N17" i="4"/>
  <c r="N16" i="4"/>
  <c r="G16" i="4"/>
  <c r="I19" i="4"/>
  <c r="J19" i="4" s="1"/>
  <c r="L19" i="4"/>
  <c r="M19" i="4" s="1"/>
  <c r="F19" i="4"/>
  <c r="G18" i="4" s="1"/>
  <c r="J16" i="4"/>
  <c r="M16" i="4"/>
  <c r="N12" i="4"/>
  <c r="C13" i="4"/>
  <c r="D13" i="4" s="1"/>
  <c r="C15" i="4"/>
  <c r="D15" i="4" s="1"/>
  <c r="L16" i="2"/>
  <c r="I16" i="2"/>
  <c r="F16" i="2"/>
  <c r="F18" i="2"/>
  <c r="L18" i="2"/>
  <c r="I18" i="2"/>
  <c r="F20" i="2"/>
  <c r="L20" i="2"/>
  <c r="I20" i="2"/>
  <c r="F22" i="2"/>
  <c r="L22" i="2"/>
  <c r="I22" i="2"/>
  <c r="F24" i="2"/>
  <c r="L24" i="2"/>
  <c r="I24" i="2"/>
  <c r="F26" i="2"/>
  <c r="L26" i="2"/>
  <c r="I26" i="2"/>
  <c r="F28" i="2"/>
  <c r="L28" i="2"/>
  <c r="I28" i="2"/>
  <c r="F30" i="2"/>
  <c r="L30" i="2"/>
  <c r="I30" i="2"/>
  <c r="F13" i="2"/>
  <c r="L13" i="2"/>
  <c r="I13" i="2"/>
  <c r="F15" i="2"/>
  <c r="I15" i="2"/>
  <c r="L15" i="2"/>
  <c r="F17" i="2"/>
  <c r="I17" i="2"/>
  <c r="L17" i="2"/>
  <c r="F19" i="2"/>
  <c r="I19" i="2"/>
  <c r="L19" i="2"/>
  <c r="F21" i="2"/>
  <c r="I21" i="2"/>
  <c r="L21" i="2"/>
  <c r="F23" i="2"/>
  <c r="I23" i="2"/>
  <c r="L23" i="2"/>
  <c r="F25" i="2"/>
  <c r="I25" i="2"/>
  <c r="L25" i="2"/>
  <c r="F27" i="2"/>
  <c r="I27" i="2"/>
  <c r="L27" i="2"/>
  <c r="F29" i="2"/>
  <c r="I29" i="2"/>
  <c r="L29" i="2"/>
  <c r="F14" i="2"/>
  <c r="I14" i="2"/>
  <c r="L14" i="2"/>
  <c r="N12" i="2"/>
  <c r="O17" i="4" l="1"/>
  <c r="L24" i="1" s="1"/>
  <c r="J18" i="4"/>
  <c r="I13" i="4"/>
  <c r="L13" i="4"/>
  <c r="F13" i="4"/>
  <c r="O16" i="4"/>
  <c r="I15" i="4"/>
  <c r="J15" i="4" s="1"/>
  <c r="L15" i="4"/>
  <c r="M15" i="4" s="1"/>
  <c r="F15" i="4"/>
  <c r="G14" i="4" s="1"/>
  <c r="M18" i="4"/>
  <c r="G19" i="4"/>
  <c r="O19" i="4" s="1"/>
  <c r="L28" i="1" s="1"/>
  <c r="N19" i="4"/>
  <c r="N14" i="4"/>
  <c r="N24" i="2"/>
  <c r="N14" i="2"/>
  <c r="N28" i="2"/>
  <c r="N25" i="2"/>
  <c r="N23" i="2"/>
  <c r="N19" i="2"/>
  <c r="N18" i="2"/>
  <c r="N16" i="2"/>
  <c r="N22" i="2"/>
  <c r="N26" i="2"/>
  <c r="N17" i="2"/>
  <c r="N15" i="2"/>
  <c r="N13" i="2"/>
  <c r="N29" i="2"/>
  <c r="N20" i="2"/>
  <c r="N21" i="2"/>
  <c r="N30" i="2"/>
  <c r="N27" i="2"/>
  <c r="O18" i="4" l="1"/>
  <c r="L26" i="1" s="1"/>
  <c r="A14" i="5"/>
  <c r="B14" i="5" s="1"/>
  <c r="M14" i="4"/>
  <c r="G13" i="4"/>
  <c r="N13" i="4"/>
  <c r="G12" i="4"/>
  <c r="J13" i="4"/>
  <c r="J12" i="4"/>
  <c r="G15" i="4"/>
  <c r="O15" i="4" s="1"/>
  <c r="L17" i="1" s="1"/>
  <c r="N15" i="4"/>
  <c r="J14" i="4"/>
  <c r="L22" i="1"/>
  <c r="M13" i="4"/>
  <c r="M12" i="4"/>
  <c r="A15" i="5" l="1"/>
  <c r="B15" i="5" s="1"/>
  <c r="C15" i="5" s="1"/>
  <c r="D15" i="5" s="1"/>
  <c r="O14" i="4"/>
  <c r="O12" i="4"/>
  <c r="O13" i="4"/>
  <c r="L13" i="1" s="1"/>
  <c r="N22" i="1"/>
  <c r="C14" i="5"/>
  <c r="D14" i="5" s="1"/>
  <c r="N26" i="1" l="1"/>
  <c r="A12" i="5"/>
  <c r="B12" i="5" s="1"/>
  <c r="L15" i="1"/>
  <c r="A13" i="5"/>
  <c r="B13" i="5" s="1"/>
  <c r="N15" i="1" s="1"/>
  <c r="L11" i="1"/>
  <c r="I15" i="5"/>
  <c r="L15" i="5"/>
  <c r="F15" i="5"/>
  <c r="L14" i="5"/>
  <c r="F14" i="5"/>
  <c r="I14" i="5"/>
  <c r="C13" i="5" l="1"/>
  <c r="D13" i="5" s="1"/>
  <c r="M14" i="5"/>
  <c r="J14" i="5"/>
  <c r="M15" i="5"/>
  <c r="N11" i="1"/>
  <c r="C12" i="5"/>
  <c r="D12" i="5" s="1"/>
  <c r="N14" i="5"/>
  <c r="G14" i="5"/>
  <c r="G15" i="5"/>
  <c r="N15" i="5"/>
  <c r="J15" i="5"/>
  <c r="O14" i="5" l="1"/>
  <c r="L12" i="5"/>
  <c r="F12" i="5"/>
  <c r="I12" i="5"/>
  <c r="O15" i="5"/>
  <c r="O26" i="1" s="1"/>
  <c r="I13" i="5"/>
  <c r="L13" i="5"/>
  <c r="F13" i="5"/>
  <c r="O22" i="1" l="1"/>
  <c r="A13" i="6"/>
  <c r="B13" i="6" s="1"/>
  <c r="J13" i="5"/>
  <c r="M12" i="5"/>
  <c r="N13" i="5"/>
  <c r="G13" i="5"/>
  <c r="J12" i="5"/>
  <c r="M13" i="5"/>
  <c r="G12" i="5"/>
  <c r="N12" i="5"/>
  <c r="O12" i="5" l="1"/>
  <c r="O13" i="5"/>
  <c r="O15" i="1" s="1"/>
  <c r="Q22" i="1"/>
  <c r="C13" i="6"/>
  <c r="D13" i="6" s="1"/>
  <c r="L13" i="6" s="1"/>
  <c r="O11" i="1" l="1"/>
  <c r="A12" i="6"/>
  <c r="I13" i="6"/>
  <c r="F13" i="6"/>
  <c r="N13" i="6" l="1"/>
  <c r="B12" i="6" l="1"/>
  <c r="Q11" i="1" l="1"/>
  <c r="C12" i="6"/>
  <c r="D12" i="6" s="1"/>
  <c r="L12" i="6" l="1"/>
  <c r="I12" i="6"/>
  <c r="F12" i="6"/>
  <c r="G12" i="6" l="1"/>
  <c r="N12" i="6"/>
  <c r="G13" i="6"/>
  <c r="M12" i="6"/>
  <c r="M13" i="6"/>
  <c r="J12" i="6"/>
  <c r="J13" i="6"/>
  <c r="O13" i="6" l="1"/>
  <c r="R22" i="1" s="1"/>
  <c r="O12" i="6"/>
  <c r="R11" i="1" s="1"/>
</calcChain>
</file>

<file path=xl/sharedStrings.xml><?xml version="1.0" encoding="utf-8"?>
<sst xmlns="http://schemas.openxmlformats.org/spreadsheetml/2006/main" count="300" uniqueCount="81">
  <si>
    <t xml:space="preserve">Round 1 </t>
  </si>
  <si>
    <t xml:space="preserve">Round 2 </t>
  </si>
  <si>
    <t>Quarter Final</t>
  </si>
  <si>
    <t xml:space="preserve"> Semi Final </t>
  </si>
  <si>
    <t xml:space="preserve">Final </t>
  </si>
  <si>
    <t>Winner</t>
  </si>
  <si>
    <t>Cup standings</t>
  </si>
  <si>
    <t>Group</t>
  </si>
  <si>
    <t>Manager name</t>
  </si>
  <si>
    <t>Race 3</t>
  </si>
  <si>
    <t>Position</t>
  </si>
  <si>
    <t>Points</t>
  </si>
  <si>
    <t>Race 4</t>
  </si>
  <si>
    <t>Race 5</t>
  </si>
  <si>
    <t>Pro</t>
  </si>
  <si>
    <t>Rookie</t>
  </si>
  <si>
    <t>Amateur</t>
  </si>
  <si>
    <t>Elite</t>
  </si>
  <si>
    <t>Master</t>
  </si>
  <si>
    <t>Total</t>
  </si>
  <si>
    <t>INPUT DATA</t>
  </si>
  <si>
    <t>Round 3</t>
  </si>
  <si>
    <t>Race 1</t>
  </si>
  <si>
    <t>Race 2</t>
  </si>
  <si>
    <t>Spot</t>
  </si>
  <si>
    <t>R O U N D   1</t>
  </si>
  <si>
    <t>R O U N D   2</t>
  </si>
  <si>
    <t xml:space="preserve">этап 1 </t>
  </si>
  <si>
    <t>Race 6</t>
  </si>
  <si>
    <t>Race 7</t>
  </si>
  <si>
    <t>Race 8</t>
  </si>
  <si>
    <t>Win</t>
  </si>
  <si>
    <t>R O U N D   3</t>
  </si>
  <si>
    <t>1a-8b 3a-6b 4a-5b 2a-7b</t>
  </si>
  <si>
    <t>1b-8a 3b-6a 4b-5a 2b-7a</t>
  </si>
  <si>
    <t>Race 9</t>
  </si>
  <si>
    <t>Race 10</t>
  </si>
  <si>
    <t>Race 11</t>
  </si>
  <si>
    <t>Race 12</t>
  </si>
  <si>
    <t>Race 13</t>
  </si>
  <si>
    <t>Race 14</t>
  </si>
  <si>
    <t>(F12&gt;F13;1;0)</t>
  </si>
  <si>
    <t>пппппппп</t>
  </si>
  <si>
    <t>Grupas</t>
  </si>
  <si>
    <t>этап 3</t>
  </si>
  <si>
    <t>2.etaps</t>
  </si>
  <si>
    <t>Mindaugas Advilonis</t>
  </si>
  <si>
    <t>Vitalijs Gurevics</t>
  </si>
  <si>
    <t>Anatoli Zvaigznitis</t>
  </si>
  <si>
    <t>Vadim Podrez</t>
  </si>
  <si>
    <t>Anatoly Telyatnikov</t>
  </si>
  <si>
    <t>Denis Bukas</t>
  </si>
  <si>
    <t>Juris Landsbergs</t>
  </si>
  <si>
    <t>Nikolay Dmitriev</t>
  </si>
  <si>
    <t>Andris Ozolkaja</t>
  </si>
  <si>
    <t>Dmitriy Klimanskiy</t>
  </si>
  <si>
    <t>Vitaly Nechiporenko</t>
  </si>
  <si>
    <t>Konstantin Saratovsky</t>
  </si>
  <si>
    <t>Dmitriy Taranenko</t>
  </si>
  <si>
    <t>Mihail Nevzorov</t>
  </si>
  <si>
    <t>S E A S O N    44</t>
  </si>
  <si>
    <t>Viktor Rem</t>
  </si>
  <si>
    <t>Mihail Kokorev</t>
  </si>
  <si>
    <t>Alexander Mukhin</t>
  </si>
  <si>
    <t>Dany Martysevich</t>
  </si>
  <si>
    <t>Aleksandr Og</t>
  </si>
  <si>
    <t>Egor Sokolov</t>
  </si>
  <si>
    <t>Dzmitry Amanenka</t>
  </si>
  <si>
    <t>Alexander Zablotsky</t>
  </si>
  <si>
    <t>A70</t>
  </si>
  <si>
    <t>R94</t>
  </si>
  <si>
    <t>Jaime Garcia</t>
  </si>
  <si>
    <t>Pro15</t>
  </si>
  <si>
    <t>Aleksey Kondratenko</t>
  </si>
  <si>
    <t>A63</t>
  </si>
  <si>
    <t>50  Season</t>
  </si>
  <si>
    <t>50 season</t>
  </si>
  <si>
    <t>Amanenka</t>
  </si>
  <si>
    <t>Garcia</t>
  </si>
  <si>
    <t>Zablotsky</t>
  </si>
  <si>
    <t>Kondratenko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</si>
</sst>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0"/>
      <name val="Calibri"/>
      <family val="2"/>
      <charset val="186"/>
      <scheme val="minor"/>
    </font>
    <font>
      <sz val="11"/>
      <color rgb="FF002060"/>
      <name val="Calibri"/>
      <family val="2"/>
      <charset val="186"/>
      <scheme val="minor"/>
    </font>
    <font>
      <b/>
      <sz val="28"/>
      <color rgb="FF0070C0"/>
      <name val="Calibri"/>
      <family val="2"/>
      <charset val="204"/>
      <scheme val="minor"/>
    </font>
    <font>
      <sz val="28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0" tint="-0.14999847407452621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1"/>
      <color rgb="FFFFFF00"/>
      <name val="Calibri"/>
      <family val="2"/>
      <charset val="186"/>
      <scheme val="minor"/>
    </font>
    <font>
      <b/>
      <sz val="14"/>
      <color theme="9" tint="0.39997558519241921"/>
      <name val="Calibri"/>
      <family val="2"/>
      <charset val="186"/>
      <scheme val="minor"/>
    </font>
    <font>
      <sz val="11"/>
      <color theme="9" tint="0.39997558519241921"/>
      <name val="Calibri"/>
      <family val="2"/>
      <charset val="186"/>
      <scheme val="minor"/>
    </font>
    <font>
      <b/>
      <sz val="12"/>
      <color rgb="FFFFFF00"/>
      <name val="Calibri"/>
      <family val="2"/>
      <charset val="186"/>
      <scheme val="minor"/>
    </font>
    <font>
      <b/>
      <sz val="12"/>
      <color theme="3" tint="0.79998168889431442"/>
      <name val="Calibri"/>
      <family val="2"/>
      <charset val="186"/>
      <scheme val="minor"/>
    </font>
    <font>
      <b/>
      <sz val="14"/>
      <color rgb="FFFFC000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4" tint="0.3999755851924192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rgb="FFFFFF00"/>
      <name val="Calibri"/>
      <family val="2"/>
      <charset val="204"/>
      <scheme val="minor"/>
    </font>
    <font>
      <b/>
      <sz val="12"/>
      <color theme="4" tint="0.39997558519241921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color theme="4" tint="-0.249977111117893"/>
      <name val="Calibri"/>
      <family val="2"/>
      <charset val="186"/>
      <scheme val="minor"/>
    </font>
    <font>
      <b/>
      <sz val="12"/>
      <color theme="4" tint="0.39997558519241921"/>
      <name val="Calibri"/>
      <family val="2"/>
      <charset val="186"/>
      <scheme val="minor"/>
    </font>
    <font>
      <sz val="11"/>
      <color theme="4" tint="0.39997558519241921"/>
      <name val="Calibri"/>
      <family val="2"/>
      <charset val="186"/>
      <scheme val="minor"/>
    </font>
    <font>
      <b/>
      <sz val="12"/>
      <color rgb="FFC00000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1"/>
      <color rgb="FFFFFF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rgb="FFFFFF00"/>
      <name val="Calibri"/>
      <family val="2"/>
      <charset val="204"/>
      <scheme val="minor"/>
    </font>
    <font>
      <b/>
      <sz val="12"/>
      <color theme="0" tint="-4.9989318521683403E-2"/>
      <name val="Times New Roman"/>
      <family val="1"/>
      <charset val="204"/>
    </font>
    <font>
      <b/>
      <sz val="12"/>
      <color theme="0" tint="-0.34998626667073579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186"/>
      <scheme val="minor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3" tint="0.79995117038483843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511703848384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3" tint="0.79998168889431442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0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/>
      <top style="thin">
        <color theme="0"/>
      </top>
      <bottom/>
      <diagonal/>
    </border>
    <border>
      <left style="thin">
        <color theme="3" tint="0.79998168889431442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4.9989318521683403E-2"/>
      </left>
      <right style="thin">
        <color theme="4" tint="-0.24994659260841701"/>
      </right>
      <top style="thin">
        <color theme="4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4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ashed">
        <color theme="0" tint="-4.9989318521683403E-2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dashed">
        <color theme="0" tint="-4.9989318521683403E-2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dashed">
        <color theme="0" tint="-4.9989318521683403E-2"/>
      </left>
      <right style="dashed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dashed">
        <color theme="0" tint="-4.9989318521683403E-2"/>
      </left>
      <right/>
      <top style="thin">
        <color theme="1" tint="0.499984740745262"/>
      </top>
      <bottom style="dashed">
        <color theme="0" tint="-0.14996795556505021"/>
      </bottom>
      <diagonal/>
    </border>
    <border>
      <left/>
      <right/>
      <top style="medium">
        <color auto="1"/>
      </top>
      <bottom style="medium">
        <color theme="0" tint="-0.14996795556505021"/>
      </bottom>
      <diagonal/>
    </border>
    <border>
      <left/>
      <right/>
      <top style="hair">
        <color theme="0" tint="-0.34998626667073579"/>
      </top>
      <bottom style="thick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theme="0" tint="-4.9989318521683403E-2"/>
      </left>
      <right style="thin">
        <color theme="4" tint="-0.24994659260841701"/>
      </right>
      <top style="thin">
        <color theme="0" tint="-4.9989318521683403E-2"/>
      </top>
      <bottom/>
      <diagonal/>
    </border>
    <border>
      <left/>
      <right/>
      <top style="hair">
        <color theme="0" tint="-0.2499465926084170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6" fillId="0" borderId="0" xfId="0" applyFont="1"/>
    <xf numFmtId="0" fontId="10" fillId="0" borderId="0" xfId="0" applyFont="1"/>
    <xf numFmtId="164" fontId="6" fillId="8" borderId="1" xfId="0" applyNumberFormat="1" applyFont="1" applyFill="1" applyBorder="1" applyAlignment="1">
      <alignment horizontal="center"/>
    </xf>
    <xf numFmtId="164" fontId="6" fillId="8" borderId="2" xfId="0" applyNumberFormat="1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0" fontId="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5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0" fillId="3" borderId="6" xfId="0" applyFill="1" applyBorder="1"/>
    <xf numFmtId="0" fontId="8" fillId="3" borderId="5" xfId="0" applyFont="1" applyFill="1" applyBorder="1" applyAlignment="1"/>
    <xf numFmtId="0" fontId="12" fillId="3" borderId="5" xfId="0" applyFont="1" applyFill="1" applyBorder="1" applyAlignment="1"/>
    <xf numFmtId="0" fontId="10" fillId="3" borderId="5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/>
    </xf>
    <xf numFmtId="0" fontId="23" fillId="4" borderId="7" xfId="0" applyFont="1" applyFill="1" applyBorder="1" applyAlignment="1">
      <alignment horizontal="center"/>
    </xf>
    <xf numFmtId="165" fontId="23" fillId="4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/>
    </xf>
    <xf numFmtId="0" fontId="22" fillId="5" borderId="7" xfId="0" applyFont="1" applyFill="1" applyBorder="1" applyAlignment="1">
      <alignment horizontal="center"/>
    </xf>
    <xf numFmtId="165" fontId="22" fillId="5" borderId="7" xfId="0" applyNumberFormat="1" applyFont="1" applyFill="1" applyBorder="1" applyAlignment="1">
      <alignment horizontal="center" vertical="center"/>
    </xf>
    <xf numFmtId="165" fontId="24" fillId="4" borderId="9" xfId="0" applyNumberFormat="1" applyFont="1" applyFill="1" applyBorder="1" applyAlignment="1">
      <alignment horizontal="center"/>
    </xf>
    <xf numFmtId="165" fontId="25" fillId="5" borderId="9" xfId="0" applyNumberFormat="1" applyFont="1" applyFill="1" applyBorder="1" applyAlignment="1">
      <alignment horizontal="center"/>
    </xf>
    <xf numFmtId="165" fontId="22" fillId="5" borderId="9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30" fillId="3" borderId="0" xfId="0" applyFont="1" applyFill="1"/>
    <xf numFmtId="0" fontId="20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31" fillId="3" borderId="0" xfId="0" applyFont="1" applyFill="1"/>
    <xf numFmtId="0" fontId="31" fillId="3" borderId="0" xfId="0" applyFont="1" applyFill="1" applyBorder="1" applyAlignment="1"/>
    <xf numFmtId="0" fontId="32" fillId="3" borderId="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/>
    </xf>
    <xf numFmtId="0" fontId="18" fillId="4" borderId="11" xfId="0" applyFont="1" applyFill="1" applyBorder="1"/>
    <xf numFmtId="0" fontId="17" fillId="5" borderId="12" xfId="0" applyFont="1" applyFill="1" applyBorder="1" applyAlignment="1">
      <alignment horizontal="center"/>
    </xf>
    <xf numFmtId="165" fontId="19" fillId="4" borderId="9" xfId="0" applyNumberFormat="1" applyFont="1" applyFill="1" applyBorder="1" applyAlignment="1">
      <alignment horizontal="center"/>
    </xf>
    <xf numFmtId="0" fontId="19" fillId="4" borderId="7" xfId="0" applyFont="1" applyFill="1" applyBorder="1" applyAlignment="1">
      <alignment horizontal="left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0" fillId="9" borderId="0" xfId="0" applyFill="1"/>
    <xf numFmtId="0" fontId="0" fillId="0" borderId="0" xfId="0" quotePrefix="1"/>
    <xf numFmtId="1" fontId="30" fillId="3" borderId="0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165" fontId="23" fillId="2" borderId="7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3" borderId="17" xfId="0" applyFont="1" applyFill="1" applyBorder="1" applyAlignment="1">
      <alignment vertical="center"/>
    </xf>
    <xf numFmtId="0" fontId="20" fillId="3" borderId="18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left"/>
    </xf>
    <xf numFmtId="0" fontId="23" fillId="2" borderId="17" xfId="0" applyFont="1" applyFill="1" applyBorder="1" applyAlignment="1">
      <alignment horizontal="left"/>
    </xf>
    <xf numFmtId="0" fontId="23" fillId="2" borderId="35" xfId="0" applyFont="1" applyFill="1" applyBorder="1" applyAlignment="1">
      <alignment horizontal="center" vertical="center"/>
    </xf>
    <xf numFmtId="165" fontId="23" fillId="2" borderId="32" xfId="0" applyNumberFormat="1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/>
    </xf>
    <xf numFmtId="165" fontId="23" fillId="2" borderId="37" xfId="0" applyNumberFormat="1" applyFont="1" applyFill="1" applyBorder="1" applyAlignment="1">
      <alignment horizontal="center" vertical="center"/>
    </xf>
    <xf numFmtId="0" fontId="0" fillId="0" borderId="21" xfId="0" applyBorder="1"/>
    <xf numFmtId="165" fontId="24" fillId="2" borderId="18" xfId="0" applyNumberFormat="1" applyFont="1" applyFill="1" applyBorder="1" applyAlignment="1">
      <alignment horizontal="center"/>
    </xf>
    <xf numFmtId="165" fontId="24" fillId="2" borderId="17" xfId="0" applyNumberFormat="1" applyFont="1" applyFill="1" applyBorder="1" applyAlignment="1">
      <alignment horizontal="center"/>
    </xf>
    <xf numFmtId="0" fontId="23" fillId="2" borderId="30" xfId="0" applyFont="1" applyFill="1" applyBorder="1" applyAlignment="1">
      <alignment horizontal="left"/>
    </xf>
    <xf numFmtId="0" fontId="23" fillId="2" borderId="31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left"/>
    </xf>
    <xf numFmtId="0" fontId="23" fillId="4" borderId="17" xfId="0" applyFont="1" applyFill="1" applyBorder="1" applyAlignment="1">
      <alignment horizontal="left"/>
    </xf>
    <xf numFmtId="0" fontId="22" fillId="5" borderId="18" xfId="0" applyFont="1" applyFill="1" applyBorder="1" applyAlignment="1">
      <alignment horizontal="left"/>
    </xf>
    <xf numFmtId="0" fontId="22" fillId="5" borderId="17" xfId="0" applyFont="1" applyFill="1" applyBorder="1" applyAlignment="1">
      <alignment horizontal="left"/>
    </xf>
    <xf numFmtId="0" fontId="23" fillId="4" borderId="17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165" fontId="23" fillId="2" borderId="31" xfId="0" applyNumberFormat="1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165" fontId="23" fillId="4" borderId="32" xfId="0" applyNumberFormat="1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/>
    </xf>
    <xf numFmtId="165" fontId="23" fillId="4" borderId="37" xfId="0" applyNumberFormat="1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165" fontId="22" fillId="5" borderId="32" xfId="0" applyNumberFormat="1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/>
    </xf>
    <xf numFmtId="165" fontId="22" fillId="5" borderId="37" xfId="0" applyNumberFormat="1" applyFont="1" applyFill="1" applyBorder="1" applyAlignment="1">
      <alignment horizontal="center" vertical="center"/>
    </xf>
    <xf numFmtId="165" fontId="24" fillId="2" borderId="30" xfId="0" applyNumberFormat="1" applyFont="1" applyFill="1" applyBorder="1" applyAlignment="1">
      <alignment horizontal="center"/>
    </xf>
    <xf numFmtId="165" fontId="24" fillId="4" borderId="18" xfId="0" applyNumberFormat="1" applyFont="1" applyFill="1" applyBorder="1" applyAlignment="1">
      <alignment horizontal="center"/>
    </xf>
    <xf numFmtId="165" fontId="24" fillId="4" borderId="17" xfId="0" applyNumberFormat="1" applyFont="1" applyFill="1" applyBorder="1" applyAlignment="1">
      <alignment horizontal="center"/>
    </xf>
    <xf numFmtId="165" fontId="25" fillId="5" borderId="18" xfId="0" applyNumberFormat="1" applyFont="1" applyFill="1" applyBorder="1" applyAlignment="1">
      <alignment horizontal="center"/>
    </xf>
    <xf numFmtId="165" fontId="25" fillId="5" borderId="17" xfId="0" applyNumberFormat="1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36" fillId="3" borderId="18" xfId="0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9" fillId="2" borderId="38" xfId="0" applyFont="1" applyFill="1" applyBorder="1" applyAlignment="1">
      <alignment vertical="center"/>
    </xf>
    <xf numFmtId="0" fontId="19" fillId="2" borderId="39" xfId="0" applyFont="1" applyFill="1" applyBorder="1" applyAlignment="1">
      <alignment vertical="center"/>
    </xf>
    <xf numFmtId="0" fontId="19" fillId="4" borderId="38" xfId="0" applyFont="1" applyFill="1" applyBorder="1" applyAlignment="1">
      <alignment vertical="center"/>
    </xf>
    <xf numFmtId="0" fontId="19" fillId="4" borderId="39" xfId="0" applyFont="1" applyFill="1" applyBorder="1" applyAlignment="1">
      <alignment vertical="center"/>
    </xf>
    <xf numFmtId="0" fontId="19" fillId="4" borderId="40" xfId="0" applyFont="1" applyFill="1" applyBorder="1" applyAlignment="1">
      <alignment vertical="center"/>
    </xf>
    <xf numFmtId="0" fontId="19" fillId="2" borderId="41" xfId="0" applyFont="1" applyFill="1" applyBorder="1" applyAlignment="1">
      <alignment vertical="center"/>
    </xf>
    <xf numFmtId="0" fontId="19" fillId="2" borderId="40" xfId="0" applyFont="1" applyFill="1" applyBorder="1" applyAlignment="1">
      <alignment vertical="center"/>
    </xf>
    <xf numFmtId="0" fontId="19" fillId="4" borderId="42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0" fontId="19" fillId="2" borderId="36" xfId="0" applyFont="1" applyFill="1" applyBorder="1" applyAlignment="1">
      <alignment vertical="center"/>
    </xf>
    <xf numFmtId="0" fontId="19" fillId="4" borderId="35" xfId="0" applyFont="1" applyFill="1" applyBorder="1" applyAlignment="1">
      <alignment vertical="center"/>
    </xf>
    <xf numFmtId="0" fontId="19" fillId="4" borderId="36" xfId="0" applyFont="1" applyFill="1" applyBorder="1" applyAlignment="1">
      <alignment vertical="center"/>
    </xf>
    <xf numFmtId="0" fontId="0" fillId="12" borderId="0" xfId="0" applyFill="1" applyBorder="1"/>
    <xf numFmtId="0" fontId="0" fillId="12" borderId="0" xfId="0" applyFill="1"/>
    <xf numFmtId="0" fontId="3" fillId="12" borderId="0" xfId="0" applyFont="1" applyFill="1"/>
    <xf numFmtId="0" fontId="0" fillId="12" borderId="0" xfId="0" applyFill="1" applyAlignment="1">
      <alignment horizontal="center"/>
    </xf>
    <xf numFmtId="0" fontId="35" fillId="12" borderId="0" xfId="1" applyFill="1"/>
    <xf numFmtId="0" fontId="0" fillId="11" borderId="0" xfId="0" applyFill="1" applyBorder="1"/>
    <xf numFmtId="0" fontId="23" fillId="2" borderId="36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165" fontId="24" fillId="2" borderId="18" xfId="0" applyNumberFormat="1" applyFont="1" applyFill="1" applyBorder="1" applyAlignment="1">
      <alignment horizontal="center" vertical="center"/>
    </xf>
    <xf numFmtId="165" fontId="24" fillId="2" borderId="17" xfId="0" applyNumberFormat="1" applyFont="1" applyFill="1" applyBorder="1" applyAlignment="1">
      <alignment horizontal="center" vertical="center"/>
    </xf>
    <xf numFmtId="165" fontId="24" fillId="4" borderId="18" xfId="0" applyNumberFormat="1" applyFont="1" applyFill="1" applyBorder="1" applyAlignment="1">
      <alignment horizontal="center" vertical="center"/>
    </xf>
    <xf numFmtId="165" fontId="24" fillId="4" borderId="17" xfId="0" applyNumberFormat="1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165" fontId="0" fillId="0" borderId="0" xfId="0" applyNumberFormat="1"/>
    <xf numFmtId="165" fontId="0" fillId="0" borderId="0" xfId="0" quotePrefix="1" applyNumberFormat="1"/>
    <xf numFmtId="165" fontId="0" fillId="9" borderId="0" xfId="0" applyNumberFormat="1" applyFill="1"/>
    <xf numFmtId="165" fontId="22" fillId="5" borderId="8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13" borderId="7" xfId="0" applyFont="1" applyFill="1" applyBorder="1" applyAlignment="1">
      <alignment horizontal="left"/>
    </xf>
    <xf numFmtId="165" fontId="19" fillId="13" borderId="9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left" vertical="center"/>
    </xf>
    <xf numFmtId="0" fontId="0" fillId="9" borderId="46" xfId="0" applyFill="1" applyBorder="1"/>
    <xf numFmtId="0" fontId="37" fillId="14" borderId="7" xfId="0" applyFont="1" applyFill="1" applyBorder="1" applyAlignment="1">
      <alignment horizontal="left"/>
    </xf>
    <xf numFmtId="165" fontId="37" fillId="14" borderId="9" xfId="0" applyNumberFormat="1" applyFont="1" applyFill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22" fillId="5" borderId="8" xfId="0" applyFont="1" applyFill="1" applyBorder="1" applyAlignment="1"/>
    <xf numFmtId="0" fontId="17" fillId="5" borderId="47" xfId="0" applyFont="1" applyFill="1" applyBorder="1"/>
    <xf numFmtId="0" fontId="38" fillId="5" borderId="48" xfId="0" applyFont="1" applyFill="1" applyBorder="1"/>
    <xf numFmtId="0" fontId="38" fillId="5" borderId="49" xfId="0" applyFont="1" applyFill="1" applyBorder="1"/>
    <xf numFmtId="0" fontId="0" fillId="0" borderId="50" xfId="0" applyBorder="1"/>
    <xf numFmtId="0" fontId="0" fillId="0" borderId="51" xfId="0" applyBorder="1"/>
    <xf numFmtId="0" fontId="0" fillId="0" borderId="0" xfId="0" applyFill="1" applyBorder="1"/>
    <xf numFmtId="0" fontId="0" fillId="0" borderId="46" xfId="0" applyBorder="1"/>
    <xf numFmtId="165" fontId="0" fillId="0" borderId="46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165" fontId="24" fillId="2" borderId="13" xfId="0" applyNumberFormat="1" applyFont="1" applyFill="1" applyBorder="1" applyAlignment="1">
      <alignment horizontal="center" vertical="center"/>
    </xf>
    <xf numFmtId="165" fontId="0" fillId="0" borderId="52" xfId="0" applyNumberFormat="1" applyBorder="1" applyAlignment="1">
      <alignment horizontal="center"/>
    </xf>
    <xf numFmtId="165" fontId="0" fillId="9" borderId="54" xfId="0" applyNumberFormat="1" applyFill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0" fontId="0" fillId="0" borderId="46" xfId="0" applyFill="1" applyBorder="1"/>
    <xf numFmtId="0" fontId="0" fillId="0" borderId="50" xfId="0" applyFill="1" applyBorder="1"/>
    <xf numFmtId="0" fontId="0" fillId="0" borderId="55" xfId="0" applyBorder="1"/>
    <xf numFmtId="165" fontId="0" fillId="0" borderId="55" xfId="0" applyNumberFormat="1" applyBorder="1" applyAlignment="1">
      <alignment horizontal="center"/>
    </xf>
    <xf numFmtId="0" fontId="0" fillId="0" borderId="56" xfId="0" applyFill="1" applyBorder="1"/>
    <xf numFmtId="0" fontId="0" fillId="0" borderId="56" xfId="0" applyBorder="1"/>
    <xf numFmtId="165" fontId="0" fillId="0" borderId="56" xfId="0" applyNumberFormat="1" applyBorder="1" applyAlignment="1">
      <alignment horizontal="center"/>
    </xf>
    <xf numFmtId="0" fontId="0" fillId="0" borderId="55" xfId="0" applyFill="1" applyBorder="1"/>
    <xf numFmtId="0" fontId="0" fillId="0" borderId="45" xfId="0" applyFill="1" applyBorder="1"/>
    <xf numFmtId="0" fontId="20" fillId="3" borderId="0" xfId="0" applyFont="1" applyFill="1" applyBorder="1" applyAlignment="1">
      <alignment horizontal="center" vertical="center"/>
    </xf>
    <xf numFmtId="0" fontId="0" fillId="0" borderId="57" xfId="0" applyBorder="1"/>
    <xf numFmtId="165" fontId="20" fillId="14" borderId="9" xfId="0" applyNumberFormat="1" applyFont="1" applyFill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9" xfId="0" applyFont="1" applyFill="1" applyBorder="1"/>
    <xf numFmtId="0" fontId="38" fillId="5" borderId="60" xfId="0" applyFont="1" applyFill="1" applyBorder="1"/>
    <xf numFmtId="0" fontId="0" fillId="0" borderId="61" xfId="0" applyBorder="1"/>
    <xf numFmtId="165" fontId="0" fillId="0" borderId="61" xfId="0" applyNumberFormat="1" applyBorder="1" applyAlignment="1">
      <alignment horizontal="center"/>
    </xf>
    <xf numFmtId="0" fontId="0" fillId="0" borderId="63" xfId="0" applyBorder="1"/>
    <xf numFmtId="165" fontId="0" fillId="0" borderId="63" xfId="0" applyNumberFormat="1" applyBorder="1" applyAlignment="1">
      <alignment horizontal="center"/>
    </xf>
    <xf numFmtId="0" fontId="0" fillId="0" borderId="62" xfId="0" applyFill="1" applyBorder="1"/>
    <xf numFmtId="0" fontId="0" fillId="0" borderId="62" xfId="0" applyBorder="1"/>
    <xf numFmtId="0" fontId="39" fillId="13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left"/>
    </xf>
    <xf numFmtId="165" fontId="37" fillId="3" borderId="0" xfId="0" applyNumberFormat="1" applyFont="1" applyFill="1" applyBorder="1" applyAlignment="1">
      <alignment horizontal="center"/>
    </xf>
    <xf numFmtId="0" fontId="37" fillId="3" borderId="0" xfId="0" applyFont="1" applyFill="1" applyBorder="1" applyAlignment="1"/>
    <xf numFmtId="0" fontId="32" fillId="3" borderId="10" xfId="0" applyFont="1" applyFill="1" applyBorder="1" applyAlignment="1">
      <alignment horizontal="center" vertical="center"/>
    </xf>
    <xf numFmtId="0" fontId="37" fillId="16" borderId="7" xfId="0" applyFont="1" applyFill="1" applyBorder="1" applyAlignment="1">
      <alignment horizontal="left"/>
    </xf>
    <xf numFmtId="0" fontId="37" fillId="16" borderId="64" xfId="0" applyFont="1" applyFill="1" applyBorder="1" applyAlignment="1">
      <alignment horizontal="left"/>
    </xf>
    <xf numFmtId="0" fontId="37" fillId="17" borderId="21" xfId="0" applyFont="1" applyFill="1" applyBorder="1" applyAlignment="1">
      <alignment horizontal="left"/>
    </xf>
    <xf numFmtId="0" fontId="20" fillId="14" borderId="8" xfId="0" applyFont="1" applyFill="1" applyBorder="1" applyAlignment="1"/>
    <xf numFmtId="165" fontId="20" fillId="14" borderId="8" xfId="0" applyNumberFormat="1" applyFont="1" applyFill="1" applyBorder="1" applyAlignment="1">
      <alignment horizontal="center"/>
    </xf>
    <xf numFmtId="165" fontId="37" fillId="16" borderId="9" xfId="0" applyNumberFormat="1" applyFont="1" applyFill="1" applyBorder="1" applyAlignment="1">
      <alignment horizontal="center"/>
    </xf>
    <xf numFmtId="165" fontId="20" fillId="17" borderId="9" xfId="0" applyNumberFormat="1" applyFont="1" applyFill="1" applyBorder="1" applyAlignment="1">
      <alignment horizontal="center"/>
    </xf>
    <xf numFmtId="0" fontId="40" fillId="15" borderId="58" xfId="0" applyFont="1" applyFill="1" applyBorder="1" applyAlignment="1">
      <alignment horizontal="center"/>
    </xf>
    <xf numFmtId="0" fontId="40" fillId="15" borderId="17" xfId="0" applyFont="1" applyFill="1" applyBorder="1"/>
    <xf numFmtId="0" fontId="40" fillId="15" borderId="21" xfId="0" applyFont="1" applyFill="1" applyBorder="1"/>
    <xf numFmtId="0" fontId="20" fillId="2" borderId="7" xfId="0" applyFont="1" applyFill="1" applyBorder="1" applyAlignment="1">
      <alignment horizontal="center" vertical="center"/>
    </xf>
    <xf numFmtId="165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center"/>
    </xf>
    <xf numFmtId="165" fontId="41" fillId="2" borderId="9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45" xfId="0" applyBorder="1"/>
    <xf numFmtId="0" fontId="42" fillId="13" borderId="8" xfId="0" applyFont="1" applyFill="1" applyBorder="1" applyAlignment="1"/>
    <xf numFmtId="165" fontId="42" fillId="13" borderId="8" xfId="0" applyNumberFormat="1" applyFont="1" applyFill="1" applyBorder="1" applyAlignment="1">
      <alignment horizontal="center"/>
    </xf>
    <xf numFmtId="0" fontId="20" fillId="14" borderId="7" xfId="0" applyFont="1" applyFill="1" applyBorder="1" applyAlignment="1">
      <alignment horizontal="left"/>
    </xf>
    <xf numFmtId="165" fontId="0" fillId="9" borderId="0" xfId="0" applyNumberFormat="1" applyFill="1" applyBorder="1" applyAlignment="1">
      <alignment horizontal="center"/>
    </xf>
    <xf numFmtId="165" fontId="0" fillId="0" borderId="62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9" fillId="13" borderId="18" xfId="0" applyFont="1" applyFill="1" applyBorder="1" applyAlignment="1">
      <alignment horizontal="center" vertical="center" wrapText="1"/>
    </xf>
    <xf numFmtId="0" fontId="39" fillId="13" borderId="30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0" fillId="12" borderId="0" xfId="0" applyFill="1" applyAlignment="1"/>
    <xf numFmtId="0" fontId="31" fillId="5" borderId="28" xfId="0" applyFont="1" applyFill="1" applyBorder="1" applyAlignment="1">
      <alignment horizontal="center" vertical="center" wrapText="1"/>
    </xf>
    <xf numFmtId="0" fontId="31" fillId="5" borderId="29" xfId="0" applyFont="1" applyFill="1" applyBorder="1" applyAlignment="1">
      <alignment horizontal="center" vertical="center" wrapText="1"/>
    </xf>
    <xf numFmtId="0" fontId="31" fillId="5" borderId="43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 wrapText="1"/>
    </xf>
    <xf numFmtId="0" fontId="31" fillId="5" borderId="30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17" xfId="0" applyFont="1" applyFill="1" applyBorder="1" applyAlignment="1">
      <alignment horizontal="center" vertical="center" wrapText="1"/>
    </xf>
    <xf numFmtId="0" fontId="31" fillId="6" borderId="33" xfId="0" applyFont="1" applyFill="1" applyBorder="1" applyAlignment="1">
      <alignment horizontal="center" vertical="center" wrapText="1"/>
    </xf>
    <xf numFmtId="0" fontId="31" fillId="6" borderId="3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5" xfId="0" applyBorder="1" applyAlignment="1"/>
    <xf numFmtId="0" fontId="11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2">
    <cellStyle name="Название" xfId="1" builtinId="15"/>
    <cellStyle name="Обычный" xfId="0" builtinId="0"/>
  </cellStyles>
  <dxfs count="54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641623</xdr:colOff>
      <xdr:row>3</xdr:row>
      <xdr:rowOff>116158</xdr:rowOff>
    </xdr:from>
    <xdr:to>
      <xdr:col>7</xdr:col>
      <xdr:colOff>439580</xdr:colOff>
      <xdr:row>8</xdr:row>
      <xdr:rowOff>62725</xdr:rowOff>
    </xdr:to>
    <xdr:pic>
      <xdr:nvPicPr>
        <xdr:cNvPr id="1025" name="Picture 1" descr="http://gpro.s3.amazonaws.com/TeamLogos/7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556" y="673719"/>
          <a:ext cx="4913289" cy="87583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91776</xdr:colOff>
      <xdr:row>3</xdr:row>
      <xdr:rowOff>92928</xdr:rowOff>
    </xdr:from>
    <xdr:to>
      <xdr:col>19</xdr:col>
      <xdr:colOff>1038561</xdr:colOff>
      <xdr:row>8</xdr:row>
      <xdr:rowOff>19050</xdr:rowOff>
    </xdr:to>
    <xdr:pic>
      <xdr:nvPicPr>
        <xdr:cNvPr id="1026" name="Picture 2" descr="http://gpro.s3.amazonaws.com/TeamLogos/82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89002" y="650489"/>
          <a:ext cx="4838095" cy="85539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441636</xdr:colOff>
      <xdr:row>0</xdr:row>
      <xdr:rowOff>69695</xdr:rowOff>
    </xdr:from>
    <xdr:to>
      <xdr:col>10</xdr:col>
      <xdr:colOff>1065098</xdr:colOff>
      <xdr:row>8</xdr:row>
      <xdr:rowOff>107795</xdr:rowOff>
    </xdr:to>
    <xdr:pic>
      <xdr:nvPicPr>
        <xdr:cNvPr id="1027" name="rg_hi" descr="http://t2.gstatic.com/images?q=tbn:ANd9GcTREpwfEzwn4RSpsuDsYv52hb8yQMLuFb__jWVmCVXSDNr2c7Kz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6514" y="69695"/>
          <a:ext cx="1564347" cy="152492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47625</xdr:rowOff>
    </xdr:from>
    <xdr:to>
      <xdr:col>6</xdr:col>
      <xdr:colOff>8118</xdr:colOff>
      <xdr:row>3</xdr:row>
      <xdr:rowOff>152864</xdr:rowOff>
    </xdr:to>
    <xdr:pic>
      <xdr:nvPicPr>
        <xdr:cNvPr id="2" name="Picture 2" descr="http://gpro.s3.amazonaws.com/TeamLogos/82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7625"/>
          <a:ext cx="3827643" cy="67673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561975</xdr:colOff>
      <xdr:row>34</xdr:row>
      <xdr:rowOff>9525</xdr:rowOff>
    </xdr:from>
    <xdr:to>
      <xdr:col>6</xdr:col>
      <xdr:colOff>57130</xdr:colOff>
      <xdr:row>37</xdr:row>
      <xdr:rowOff>116813</xdr:rowOff>
    </xdr:to>
    <xdr:pic>
      <xdr:nvPicPr>
        <xdr:cNvPr id="3" name="Picture 1" descr="http://gpro.s3.amazonaws.com/TeamLogos/7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1175" y="5162550"/>
          <a:ext cx="3914755" cy="6978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opLeftCell="A4" zoomScale="75" zoomScaleNormal="75" workbookViewId="0">
      <selection activeCell="K38" sqref="K38"/>
    </sheetView>
  </sheetViews>
  <sheetFormatPr defaultRowHeight="15" x14ac:dyDescent="0.25"/>
  <cols>
    <col min="1" max="1" width="3.7109375" customWidth="1"/>
    <col min="2" max="2" width="25" customWidth="1"/>
    <col min="3" max="3" width="10" customWidth="1"/>
    <col min="4" max="4" width="6" customWidth="1"/>
    <col min="5" max="5" width="23.42578125" customWidth="1"/>
    <col min="6" max="6" width="7.7109375" customWidth="1"/>
    <col min="7" max="7" width="4.85546875" customWidth="1"/>
    <col min="8" max="8" width="25.85546875" customWidth="1"/>
    <col min="9" max="9" width="7.28515625" customWidth="1"/>
    <col min="10" max="10" width="6.7109375" customWidth="1"/>
    <col min="11" max="11" width="22.140625" customWidth="1"/>
    <col min="12" max="12" width="5.5703125" customWidth="1"/>
    <col min="13" max="13" width="6.28515625" customWidth="1"/>
    <col min="14" max="14" width="18.28515625" customWidth="1"/>
    <col min="15" max="15" width="4.42578125" customWidth="1"/>
    <col min="16" max="16" width="6.85546875" customWidth="1"/>
    <col min="17" max="17" width="18.140625" customWidth="1"/>
    <col min="18" max="18" width="4.140625" customWidth="1"/>
    <col min="19" max="19" width="6.5703125" customWidth="1"/>
    <col min="20" max="20" width="22.42578125" customWidth="1"/>
    <col min="21" max="21" width="4.42578125" customWidth="1"/>
  </cols>
  <sheetData>
    <row r="1" spans="1:31" x14ac:dyDescent="0.25">
      <c r="A1" s="126"/>
      <c r="B1" s="126"/>
      <c r="C1" s="126"/>
      <c r="D1" s="126"/>
      <c r="E1" s="126"/>
      <c r="F1" s="126"/>
      <c r="G1" s="126"/>
      <c r="H1" s="126"/>
      <c r="I1" s="131"/>
      <c r="J1" s="131"/>
      <c r="K1" s="131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7"/>
      <c r="W1" s="127"/>
      <c r="X1" s="127"/>
    </row>
    <row r="2" spans="1:31" ht="15" customHeight="1" x14ac:dyDescent="0.25">
      <c r="A2" s="126"/>
      <c r="B2" s="247" t="s">
        <v>6</v>
      </c>
      <c r="C2" s="247"/>
      <c r="D2" s="247"/>
      <c r="E2" s="247"/>
      <c r="F2" s="247"/>
      <c r="G2" s="247"/>
      <c r="H2" s="247"/>
      <c r="I2" s="131"/>
      <c r="J2" s="131"/>
      <c r="K2" s="131"/>
      <c r="L2" s="126"/>
      <c r="M2" s="126"/>
      <c r="N2" s="237" t="s">
        <v>6</v>
      </c>
      <c r="O2" s="238"/>
      <c r="P2" s="238"/>
      <c r="Q2" s="238"/>
      <c r="R2" s="238"/>
      <c r="S2" s="238"/>
      <c r="T2" s="238"/>
      <c r="U2" s="238"/>
      <c r="V2" s="127"/>
      <c r="W2" s="127"/>
      <c r="X2" s="127"/>
    </row>
    <row r="3" spans="1:31" ht="15" customHeight="1" x14ac:dyDescent="0.25">
      <c r="A3" s="126"/>
      <c r="B3" s="248"/>
      <c r="C3" s="248"/>
      <c r="D3" s="248"/>
      <c r="E3" s="248"/>
      <c r="F3" s="248"/>
      <c r="G3" s="248"/>
      <c r="H3" s="248"/>
      <c r="I3" s="131"/>
      <c r="J3" s="131"/>
      <c r="K3" s="131"/>
      <c r="L3" s="126"/>
      <c r="M3" s="126"/>
      <c r="N3" s="238"/>
      <c r="O3" s="238"/>
      <c r="P3" s="238"/>
      <c r="Q3" s="238"/>
      <c r="R3" s="238"/>
      <c r="S3" s="238"/>
      <c r="T3" s="238"/>
      <c r="U3" s="238"/>
      <c r="V3" s="127"/>
      <c r="W3" s="127"/>
      <c r="X3" s="127"/>
    </row>
    <row r="4" spans="1:31" x14ac:dyDescent="0.25">
      <c r="A4" s="126"/>
      <c r="B4" s="126"/>
      <c r="C4" s="126"/>
      <c r="D4" s="126"/>
      <c r="E4" s="126"/>
      <c r="F4" s="126"/>
      <c r="G4" s="126"/>
      <c r="H4" s="126"/>
      <c r="I4" s="131"/>
      <c r="J4" s="131"/>
      <c r="K4" s="131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7"/>
      <c r="W4" s="127"/>
      <c r="X4" s="127"/>
    </row>
    <row r="5" spans="1:31" x14ac:dyDescent="0.25">
      <c r="A5" s="126"/>
      <c r="B5" s="126"/>
      <c r="C5" s="126"/>
      <c r="D5" s="126"/>
      <c r="E5" s="126"/>
      <c r="F5" s="126"/>
      <c r="G5" s="126"/>
      <c r="H5" s="126"/>
      <c r="I5" s="131"/>
      <c r="J5" s="131"/>
      <c r="K5" s="131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7"/>
      <c r="W5" s="127"/>
      <c r="X5" s="127"/>
    </row>
    <row r="6" spans="1:31" x14ac:dyDescent="0.25">
      <c r="A6" s="126"/>
      <c r="B6" s="126"/>
      <c r="C6" s="126"/>
      <c r="D6" s="126"/>
      <c r="E6" s="126"/>
      <c r="F6" s="126"/>
      <c r="G6" s="126"/>
      <c r="H6" s="126"/>
      <c r="I6" s="131"/>
      <c r="J6" s="131"/>
      <c r="K6" s="131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7"/>
      <c r="W6" s="127"/>
      <c r="X6" s="127"/>
    </row>
    <row r="7" spans="1:31" x14ac:dyDescent="0.25">
      <c r="A7" s="126"/>
      <c r="B7" s="126"/>
      <c r="C7" s="126"/>
      <c r="D7" s="126"/>
      <c r="E7" s="126"/>
      <c r="F7" s="126"/>
      <c r="G7" s="126"/>
      <c r="H7" s="126"/>
      <c r="I7" s="131"/>
      <c r="J7" s="131"/>
      <c r="K7" s="131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7"/>
      <c r="W7" s="127"/>
      <c r="X7" s="127"/>
    </row>
    <row r="8" spans="1:31" x14ac:dyDescent="0.25">
      <c r="A8" s="126"/>
      <c r="B8" s="126"/>
      <c r="C8" s="126"/>
      <c r="D8" s="126"/>
      <c r="E8" s="126"/>
      <c r="F8" s="126"/>
      <c r="G8" s="126"/>
      <c r="H8" s="126"/>
      <c r="I8" s="131"/>
      <c r="J8" s="131"/>
      <c r="K8" s="131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7"/>
      <c r="W8" s="127"/>
      <c r="X8" s="127"/>
    </row>
    <row r="9" spans="1:31" x14ac:dyDescent="0.25">
      <c r="A9" s="126"/>
      <c r="B9" s="126"/>
      <c r="C9" s="126"/>
      <c r="D9" s="126"/>
      <c r="E9" s="126"/>
      <c r="F9" s="126"/>
      <c r="G9" s="126"/>
      <c r="H9" s="126"/>
      <c r="I9" s="131"/>
      <c r="J9" s="131"/>
      <c r="K9" s="131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7"/>
      <c r="W9" s="127"/>
      <c r="X9" s="128"/>
    </row>
    <row r="10" spans="1:31" ht="15.75" x14ac:dyDescent="0.25">
      <c r="A10" s="40"/>
      <c r="B10" s="41" t="s">
        <v>0</v>
      </c>
      <c r="C10" s="41"/>
      <c r="D10" s="41"/>
      <c r="E10" s="41" t="s">
        <v>1</v>
      </c>
      <c r="F10" s="41"/>
      <c r="G10" s="41"/>
      <c r="H10" s="41" t="s">
        <v>21</v>
      </c>
      <c r="I10" s="41"/>
      <c r="J10" s="41"/>
      <c r="K10" s="41" t="s">
        <v>2</v>
      </c>
      <c r="L10" s="41"/>
      <c r="M10" s="41"/>
      <c r="N10" s="41" t="s">
        <v>3</v>
      </c>
      <c r="O10" s="41"/>
      <c r="P10" s="41"/>
      <c r="Q10" s="41" t="s">
        <v>4</v>
      </c>
      <c r="R10" s="41"/>
      <c r="S10" s="41"/>
      <c r="T10" s="41" t="s">
        <v>5</v>
      </c>
      <c r="U10" s="42"/>
      <c r="V10" s="129"/>
      <c r="W10" s="129"/>
      <c r="X10" s="129"/>
      <c r="Y10" s="1"/>
      <c r="Z10" s="1"/>
      <c r="AA10" s="1"/>
      <c r="AB10" s="1"/>
      <c r="AC10" s="1"/>
      <c r="AD10" s="1"/>
      <c r="AE10" s="1"/>
    </row>
    <row r="11" spans="1:31" ht="15.75" x14ac:dyDescent="0.25">
      <c r="A11" s="40">
        <f>Baze!A2</f>
        <v>1</v>
      </c>
      <c r="B11" s="37" t="str">
        <f>Baze!B2</f>
        <v>Vadim Podrez</v>
      </c>
      <c r="C11" s="49">
        <f>Baze!C2</f>
        <v>0</v>
      </c>
      <c r="D11" s="57">
        <f>Baze!E2</f>
        <v>1</v>
      </c>
      <c r="E11" s="154" t="str">
        <f>Baze!F2</f>
        <v>Vadim Podrez</v>
      </c>
      <c r="F11" s="143">
        <f>Baze!G2</f>
        <v>0</v>
      </c>
      <c r="G11" s="36"/>
      <c r="H11" s="114" t="e">
        <f>'Round 3'!B12</f>
        <v>#N/A</v>
      </c>
      <c r="I11" s="63">
        <f>'Round 3'!O12</f>
        <v>0</v>
      </c>
      <c r="J11" s="38"/>
      <c r="K11" s="249" t="str">
        <f>'Quarter final'!B12</f>
        <v>Равенство очков</v>
      </c>
      <c r="L11" s="226">
        <f>'Quarter final'!O12</f>
        <v>0</v>
      </c>
      <c r="M11" s="38"/>
      <c r="N11" s="239" t="e">
        <f>'Semi final'!B12</f>
        <v>#N/A</v>
      </c>
      <c r="O11" s="244">
        <f>'Semi final'!O12</f>
        <v>0</v>
      </c>
      <c r="P11" s="44"/>
      <c r="Q11" s="263" t="e">
        <f>Final!B12</f>
        <v>#N/A</v>
      </c>
      <c r="R11" s="226">
        <f>Final!O12</f>
        <v>0</v>
      </c>
      <c r="S11" s="44"/>
      <c r="T11" s="219"/>
      <c r="U11" s="43"/>
      <c r="V11" s="127"/>
      <c r="W11" s="127"/>
      <c r="X11" s="127"/>
    </row>
    <row r="12" spans="1:31" ht="15.75" x14ac:dyDescent="0.25">
      <c r="A12" s="40">
        <f>Baze!A3</f>
        <v>2</v>
      </c>
      <c r="B12" s="50" t="str">
        <f>Baze!B3</f>
        <v>Vitalijs Gurevics</v>
      </c>
      <c r="C12" s="49">
        <f>Baze!C3</f>
        <v>0</v>
      </c>
      <c r="D12" s="57">
        <f>Baze!E3</f>
        <v>2</v>
      </c>
      <c r="E12" s="154" t="str">
        <f>Baze!F3</f>
        <v>Vitalijs Gurevics</v>
      </c>
      <c r="F12" s="143">
        <f>Baze!G3</f>
        <v>0</v>
      </c>
      <c r="G12" s="36"/>
      <c r="H12" s="115" t="e">
        <f>'Round 3'!B13</f>
        <v>#N/A</v>
      </c>
      <c r="I12" s="62">
        <f>'Round 3'!O13</f>
        <v>0</v>
      </c>
      <c r="J12" s="38"/>
      <c r="K12" s="249"/>
      <c r="L12" s="227"/>
      <c r="M12" s="38"/>
      <c r="N12" s="240"/>
      <c r="O12" s="245"/>
      <c r="P12" s="44"/>
      <c r="Q12" s="264"/>
      <c r="R12" s="259"/>
      <c r="S12" s="44"/>
      <c r="T12" s="220"/>
      <c r="U12" s="43"/>
      <c r="V12" s="127"/>
      <c r="W12" s="127"/>
      <c r="X12" s="127"/>
    </row>
    <row r="13" spans="1:31" ht="15.75" x14ac:dyDescent="0.25">
      <c r="A13" s="40">
        <f>Baze!A4</f>
        <v>3</v>
      </c>
      <c r="B13" s="37" t="str">
        <f>Baze!B4</f>
        <v>Anatoli Zvaigznitis</v>
      </c>
      <c r="C13" s="49">
        <f>Baze!C4</f>
        <v>0</v>
      </c>
      <c r="D13" s="57">
        <f>Baze!E4</f>
        <v>3</v>
      </c>
      <c r="E13" s="154" t="str">
        <f>Baze!F4</f>
        <v>Anatoli Zvaigznitis</v>
      </c>
      <c r="F13" s="143">
        <f>Baze!G4</f>
        <v>0</v>
      </c>
      <c r="G13" s="36"/>
      <c r="H13" s="116" t="e">
        <f>'Round 3'!B14</f>
        <v>#N/A</v>
      </c>
      <c r="I13" s="63">
        <f>'Round 3'!O14</f>
        <v>0</v>
      </c>
      <c r="J13" s="38"/>
      <c r="K13" s="250" t="str">
        <f>'Quarter final'!B13</f>
        <v>Равенство очков</v>
      </c>
      <c r="L13" s="226">
        <f>'Quarter final'!O13</f>
        <v>0</v>
      </c>
      <c r="M13" s="38"/>
      <c r="N13" s="240"/>
      <c r="O13" s="245"/>
      <c r="P13" s="44"/>
      <c r="Q13" s="264"/>
      <c r="R13" s="259"/>
      <c r="S13" s="44"/>
      <c r="T13" s="220"/>
      <c r="U13" s="43"/>
      <c r="V13" s="127"/>
      <c r="W13" s="127"/>
      <c r="X13" s="127"/>
    </row>
    <row r="14" spans="1:31" ht="15.75" x14ac:dyDescent="0.25">
      <c r="A14" s="40">
        <f>Baze!A5</f>
        <v>4</v>
      </c>
      <c r="B14" s="50" t="str">
        <f>Baze!B5</f>
        <v>Mindaugas Advilonis</v>
      </c>
      <c r="C14" s="49">
        <f>Baze!C5</f>
        <v>0</v>
      </c>
      <c r="D14" s="57">
        <f>Baze!E5</f>
        <v>4</v>
      </c>
      <c r="E14" s="154" t="str">
        <f>Baze!F5</f>
        <v>Mindaugas Advilonis</v>
      </c>
      <c r="F14" s="143">
        <f>Baze!G5</f>
        <v>0</v>
      </c>
      <c r="G14" s="36"/>
      <c r="H14" s="117" t="e">
        <f>'Round 3'!B15</f>
        <v>#N/A</v>
      </c>
      <c r="I14" s="62">
        <f>'Round 3'!O15</f>
        <v>0</v>
      </c>
      <c r="J14" s="38"/>
      <c r="K14" s="250"/>
      <c r="L14" s="227"/>
      <c r="M14" s="38"/>
      <c r="N14" s="241"/>
      <c r="O14" s="246"/>
      <c r="P14" s="44"/>
      <c r="Q14" s="264"/>
      <c r="R14" s="259"/>
      <c r="S14" s="44"/>
      <c r="T14" s="220"/>
      <c r="U14" s="43"/>
      <c r="V14" s="127"/>
      <c r="W14" s="127"/>
      <c r="X14" s="127"/>
    </row>
    <row r="15" spans="1:31" ht="15.75" x14ac:dyDescent="0.25">
      <c r="A15" s="40">
        <f>Baze!A6</f>
        <v>5</v>
      </c>
      <c r="B15" s="37" t="str">
        <f>Baze!B6</f>
        <v>Anatoly Telyatnikov</v>
      </c>
      <c r="C15" s="49">
        <f>Baze!C6</f>
        <v>0</v>
      </c>
      <c r="D15" s="57">
        <f>Baze!E6</f>
        <v>5</v>
      </c>
      <c r="E15" s="154" t="str">
        <f>Baze!F6</f>
        <v>Anatoly Telyatnikov</v>
      </c>
      <c r="F15" s="143">
        <f>Baze!G6</f>
        <v>0</v>
      </c>
      <c r="G15" s="36"/>
      <c r="H15" s="114" t="e">
        <f>'Round 3'!B16</f>
        <v>#N/A</v>
      </c>
      <c r="I15" s="63">
        <f>'Round 3'!O16</f>
        <v>0</v>
      </c>
      <c r="J15" s="38"/>
      <c r="K15" s="222" t="str">
        <f>'Quarter final'!B14</f>
        <v>Равенство очков</v>
      </c>
      <c r="L15" s="226">
        <f>'Quarter final'!O14</f>
        <v>0</v>
      </c>
      <c r="M15" s="38"/>
      <c r="N15" s="242" t="e">
        <f>'Semi final'!B13</f>
        <v>#N/A</v>
      </c>
      <c r="O15" s="234">
        <f>'Semi final'!O13</f>
        <v>0</v>
      </c>
      <c r="P15" s="44"/>
      <c r="Q15" s="264"/>
      <c r="R15" s="259"/>
      <c r="S15" s="44"/>
      <c r="T15" s="220"/>
      <c r="U15" s="43"/>
      <c r="V15" s="127"/>
      <c r="W15" s="127"/>
      <c r="X15" s="127"/>
    </row>
    <row r="16" spans="1:31" ht="15.75" x14ac:dyDescent="0.25">
      <c r="A16" s="40">
        <f>Baze!A7</f>
        <v>6</v>
      </c>
      <c r="B16" s="50" t="str">
        <f>Baze!B7</f>
        <v>Denis Bukas</v>
      </c>
      <c r="C16" s="49">
        <f>Baze!C7</f>
        <v>0</v>
      </c>
      <c r="D16" s="57">
        <f>Baze!E7</f>
        <v>6</v>
      </c>
      <c r="E16" s="154" t="str">
        <f>Baze!F7</f>
        <v>Denis Bukas</v>
      </c>
      <c r="F16" s="143">
        <f>Baze!G7</f>
        <v>0</v>
      </c>
      <c r="G16" s="36"/>
      <c r="H16" s="115" t="e">
        <f>'Round 3'!B17</f>
        <v>#N/A</v>
      </c>
      <c r="I16" s="62">
        <f>'Round 3'!O17</f>
        <v>0</v>
      </c>
      <c r="J16" s="38"/>
      <c r="K16" s="223"/>
      <c r="L16" s="227"/>
      <c r="M16" s="38"/>
      <c r="N16" s="243"/>
      <c r="O16" s="235"/>
      <c r="P16" s="44"/>
      <c r="Q16" s="264"/>
      <c r="R16" s="259"/>
      <c r="S16" s="44"/>
      <c r="T16" s="220"/>
      <c r="U16" s="43"/>
      <c r="V16" s="127"/>
      <c r="W16" s="127"/>
      <c r="X16" s="127"/>
    </row>
    <row r="17" spans="1:24" ht="15.75" x14ac:dyDescent="0.25">
      <c r="A17" s="40">
        <f>Baze!A8</f>
        <v>7</v>
      </c>
      <c r="B17" s="50" t="str">
        <f>Baze!B8</f>
        <v>Nikolay Dmitriev</v>
      </c>
      <c r="C17" s="49">
        <f>Baze!C8</f>
        <v>0</v>
      </c>
      <c r="D17" s="57">
        <f>Baze!E8</f>
        <v>7</v>
      </c>
      <c r="E17" s="154" t="str">
        <f>Baze!F8</f>
        <v>Nikolay Dmitriev</v>
      </c>
      <c r="F17" s="143">
        <f>Baze!G8</f>
        <v>0</v>
      </c>
      <c r="G17" s="36"/>
      <c r="H17" s="116" t="e">
        <f>'Round 3'!B18</f>
        <v>#N/A</v>
      </c>
      <c r="I17" s="63">
        <f>'Round 3'!O18</f>
        <v>0</v>
      </c>
      <c r="J17" s="66"/>
      <c r="K17" s="224" t="str">
        <f>'Quarter final'!B15</f>
        <v>Равенство очков</v>
      </c>
      <c r="L17" s="226">
        <f>'Quarter final'!O15</f>
        <v>0</v>
      </c>
      <c r="M17" s="38"/>
      <c r="N17" s="243"/>
      <c r="O17" s="235"/>
      <c r="P17" s="44"/>
      <c r="Q17" s="264"/>
      <c r="R17" s="259"/>
      <c r="S17" s="44"/>
      <c r="T17" s="220"/>
      <c r="U17" s="43"/>
      <c r="V17" s="127"/>
      <c r="W17" s="127"/>
      <c r="X17" s="127"/>
    </row>
    <row r="18" spans="1:24" ht="15.75" x14ac:dyDescent="0.25">
      <c r="A18" s="40">
        <f>Baze!A9</f>
        <v>8</v>
      </c>
      <c r="B18" s="50" t="str">
        <f>Baze!B9</f>
        <v>Dmitriy Taranenko</v>
      </c>
      <c r="C18" s="49">
        <f>Baze!C9</f>
        <v>0</v>
      </c>
      <c r="D18" s="57">
        <f>Baze!E9</f>
        <v>8</v>
      </c>
      <c r="E18" s="154" t="str">
        <f>Baze!F9</f>
        <v>Dmitriy Taranenko</v>
      </c>
      <c r="F18" s="143">
        <f>Baze!G9</f>
        <v>0</v>
      </c>
      <c r="G18" s="36"/>
      <c r="H18" s="118" t="e">
        <f>'Round 3'!B19</f>
        <v>#N/A</v>
      </c>
      <c r="I18" s="62">
        <f>'Round 3'!O19</f>
        <v>0</v>
      </c>
      <c r="J18" s="66"/>
      <c r="K18" s="225"/>
      <c r="L18" s="227"/>
      <c r="M18" s="38"/>
      <c r="N18" s="243"/>
      <c r="O18" s="236"/>
      <c r="P18" s="44"/>
      <c r="Q18" s="264"/>
      <c r="R18" s="227"/>
      <c r="S18" s="44"/>
      <c r="T18" s="220"/>
      <c r="U18" s="43"/>
      <c r="V18" s="127"/>
      <c r="W18" s="127"/>
      <c r="X18" s="127"/>
    </row>
    <row r="19" spans="1:24" ht="15.75" x14ac:dyDescent="0.25">
      <c r="A19" s="40">
        <f>Baze!A10</f>
        <v>9</v>
      </c>
      <c r="B19" s="145" t="str">
        <f>Baze!B10</f>
        <v>Mihail Nevzorov</v>
      </c>
      <c r="C19" s="146">
        <f>Baze!C10</f>
        <v>0</v>
      </c>
      <c r="D19" s="57">
        <f>Baze!E10</f>
        <v>21</v>
      </c>
      <c r="E19" s="211" t="str">
        <f>Baze!F10</f>
        <v>Dzmitry Amanenka</v>
      </c>
      <c r="F19" s="212">
        <f>Baze!G10</f>
        <v>0</v>
      </c>
      <c r="G19" s="36"/>
      <c r="H19" s="65"/>
      <c r="I19" s="60"/>
      <c r="J19" s="39"/>
      <c r="K19" s="251"/>
      <c r="L19" s="252"/>
      <c r="M19" s="38"/>
      <c r="N19" s="69"/>
      <c r="O19" s="68"/>
      <c r="P19" s="44"/>
      <c r="Q19" s="69"/>
      <c r="R19" s="70"/>
      <c r="S19" s="44"/>
      <c r="T19" s="220"/>
      <c r="U19" s="43"/>
      <c r="V19" s="127"/>
      <c r="W19" s="127"/>
      <c r="X19" s="127"/>
    </row>
    <row r="20" spans="1:24" ht="15.75" x14ac:dyDescent="0.25">
      <c r="A20" s="40">
        <f>Baze!A11</f>
        <v>10</v>
      </c>
      <c r="B20" s="145" t="str">
        <f>Baze!B11</f>
        <v>Viktor Rem</v>
      </c>
      <c r="C20" s="146">
        <f>Baze!C11</f>
        <v>0</v>
      </c>
      <c r="D20" s="57">
        <f>Baze!E11</f>
        <v>23</v>
      </c>
      <c r="E20" s="211" t="str">
        <f>Baze!F11</f>
        <v>Jaime Garcia</v>
      </c>
      <c r="F20" s="212">
        <f>Baze!G11</f>
        <v>0</v>
      </c>
      <c r="G20" s="45"/>
      <c r="H20" s="64"/>
      <c r="I20" s="60"/>
      <c r="J20" s="39"/>
      <c r="K20" s="251"/>
      <c r="L20" s="252"/>
      <c r="M20" s="38"/>
      <c r="N20" s="69"/>
      <c r="O20" s="68"/>
      <c r="P20" s="44"/>
      <c r="Q20" s="69"/>
      <c r="R20" s="70"/>
      <c r="S20" s="44"/>
      <c r="T20" s="220"/>
      <c r="U20" s="43"/>
      <c r="V20" s="127"/>
      <c r="W20" s="127"/>
      <c r="X20" s="127"/>
    </row>
    <row r="21" spans="1:24" ht="15.75" x14ac:dyDescent="0.25">
      <c r="A21" s="40">
        <f>Baze!A12</f>
        <v>11</v>
      </c>
      <c r="B21" s="28" t="str">
        <f>Baze!B12</f>
        <v>Juris Landsbergs</v>
      </c>
      <c r="C21" s="35">
        <f>Baze!C12</f>
        <v>0</v>
      </c>
      <c r="D21" s="57"/>
      <c r="E21" s="193"/>
      <c r="F21" s="193"/>
      <c r="G21" s="45"/>
      <c r="H21" s="61"/>
      <c r="I21" s="67"/>
      <c r="J21" s="38"/>
      <c r="K21" s="71"/>
      <c r="L21" s="67"/>
      <c r="M21" s="38"/>
      <c r="N21" s="69"/>
      <c r="O21" s="68"/>
      <c r="P21" s="44"/>
      <c r="Q21" s="69"/>
      <c r="R21" s="70"/>
      <c r="S21" s="44"/>
      <c r="T21" s="220"/>
      <c r="U21" s="43"/>
      <c r="V21" s="127"/>
      <c r="W21" s="127"/>
      <c r="X21" s="127"/>
    </row>
    <row r="22" spans="1:24" ht="15.75" x14ac:dyDescent="0.25">
      <c r="A22" s="40">
        <f>Baze!A13</f>
        <v>12</v>
      </c>
      <c r="B22" s="30" t="str">
        <f>Baze!B13</f>
        <v>Andris Ozolkaja</v>
      </c>
      <c r="C22" s="35">
        <f>Baze!C13</f>
        <v>0</v>
      </c>
      <c r="D22" s="57">
        <f>Baze!E12</f>
        <v>11</v>
      </c>
      <c r="E22" s="154" t="str">
        <f>Baze!F12</f>
        <v>Juris Landsbergs</v>
      </c>
      <c r="F22" s="143">
        <f>Baze!G12</f>
        <v>0</v>
      </c>
      <c r="G22" s="36"/>
      <c r="H22" s="119" t="e">
        <f>'Round 3'!B20</f>
        <v>#N/A</v>
      </c>
      <c r="I22" s="63">
        <f>'Round 3'!O20</f>
        <v>0</v>
      </c>
      <c r="J22" s="38"/>
      <c r="K22" s="224" t="str">
        <f>'Quarter final'!B16</f>
        <v>Равенство очков</v>
      </c>
      <c r="L22" s="228">
        <f>'Quarter final'!O16</f>
        <v>0</v>
      </c>
      <c r="M22" s="38"/>
      <c r="N22" s="253" t="e">
        <f>'Semi final'!B14</f>
        <v>#N/A</v>
      </c>
      <c r="O22" s="234">
        <f>'Semi final'!O14</f>
        <v>0</v>
      </c>
      <c r="P22" s="44"/>
      <c r="Q22" s="260" t="e">
        <f>Final!B13</f>
        <v>#N/A</v>
      </c>
      <c r="R22" s="226">
        <f>Final!O13</f>
        <v>0</v>
      </c>
      <c r="S22" s="44"/>
      <c r="T22" s="220"/>
      <c r="U22" s="43"/>
      <c r="V22" s="127"/>
      <c r="W22" s="127"/>
      <c r="X22" s="127"/>
    </row>
    <row r="23" spans="1:24" ht="15.75" x14ac:dyDescent="0.25">
      <c r="A23" s="40">
        <f>Baze!A14</f>
        <v>13</v>
      </c>
      <c r="B23" s="30" t="str">
        <f>Baze!B14</f>
        <v>Dmitriy Klimanskiy</v>
      </c>
      <c r="C23" s="35">
        <f>Baze!C14</f>
        <v>0</v>
      </c>
      <c r="D23" s="57">
        <f>Baze!E13</f>
        <v>12</v>
      </c>
      <c r="E23" s="154" t="str">
        <f>Baze!F13</f>
        <v>Andris Ozolkaja</v>
      </c>
      <c r="F23" s="143">
        <f>Baze!G13</f>
        <v>0</v>
      </c>
      <c r="G23" s="36"/>
      <c r="H23" s="120" t="e">
        <f>'Round 3'!B21</f>
        <v>#N/A</v>
      </c>
      <c r="I23" s="62">
        <f>'Round 3'!O21</f>
        <v>0</v>
      </c>
      <c r="J23" s="38"/>
      <c r="K23" s="225"/>
      <c r="L23" s="229"/>
      <c r="M23" s="38"/>
      <c r="N23" s="254"/>
      <c r="O23" s="235"/>
      <c r="P23" s="44"/>
      <c r="Q23" s="261"/>
      <c r="R23" s="259"/>
      <c r="S23" s="44"/>
      <c r="T23" s="220"/>
      <c r="U23" s="43"/>
      <c r="V23" s="127"/>
      <c r="W23" s="127"/>
      <c r="X23" s="127"/>
    </row>
    <row r="24" spans="1:24" ht="15.75" x14ac:dyDescent="0.25">
      <c r="A24" s="40">
        <f>Baze!A15</f>
        <v>14</v>
      </c>
      <c r="B24" s="30" t="str">
        <f>Baze!B15</f>
        <v>Konstantin Saratovsky</v>
      </c>
      <c r="C24" s="35">
        <f>Baze!C15</f>
        <v>0</v>
      </c>
      <c r="D24" s="57">
        <f>Baze!E14</f>
        <v>13</v>
      </c>
      <c r="E24" s="154" t="str">
        <f>Baze!F14</f>
        <v>Dmitriy Klimanskiy</v>
      </c>
      <c r="F24" s="143">
        <f>Baze!G14</f>
        <v>0</v>
      </c>
      <c r="G24" s="36"/>
      <c r="H24" s="121" t="e">
        <f>'Round 3'!B22</f>
        <v>#N/A</v>
      </c>
      <c r="I24" s="63">
        <f>'Round 3'!O22</f>
        <v>0</v>
      </c>
      <c r="J24" s="38"/>
      <c r="K24" s="224" t="str">
        <f>'Quarter final'!B17</f>
        <v>Равенство очков</v>
      </c>
      <c r="L24" s="228">
        <f>'Quarter final'!O17</f>
        <v>0</v>
      </c>
      <c r="M24" s="38"/>
      <c r="N24" s="254"/>
      <c r="O24" s="235"/>
      <c r="P24" s="44"/>
      <c r="Q24" s="261"/>
      <c r="R24" s="259"/>
      <c r="S24" s="44"/>
      <c r="T24" s="220"/>
      <c r="U24" s="43"/>
      <c r="V24" s="127"/>
      <c r="W24" s="127"/>
      <c r="X24" s="127"/>
    </row>
    <row r="25" spans="1:24" ht="15.75" x14ac:dyDescent="0.25">
      <c r="A25" s="40">
        <f>Baze!A16</f>
        <v>15</v>
      </c>
      <c r="B25" s="30" t="str">
        <f>Baze!B16</f>
        <v>Vitaly Nechiporenko</v>
      </c>
      <c r="C25" s="35">
        <f>Baze!C16</f>
        <v>0</v>
      </c>
      <c r="D25" s="57">
        <f>Baze!E15</f>
        <v>14</v>
      </c>
      <c r="E25" s="154" t="str">
        <f>Baze!F15</f>
        <v>Konstantin Saratovsky</v>
      </c>
      <c r="F25" s="143">
        <f>Baze!G15</f>
        <v>0</v>
      </c>
      <c r="G25" s="36"/>
      <c r="H25" s="118" t="e">
        <f>'Round 3'!B23</f>
        <v>#N/A</v>
      </c>
      <c r="I25" s="62">
        <f>'Round 3'!O23</f>
        <v>0</v>
      </c>
      <c r="J25" s="38"/>
      <c r="K25" s="225"/>
      <c r="L25" s="229"/>
      <c r="M25" s="38"/>
      <c r="N25" s="255"/>
      <c r="O25" s="236"/>
      <c r="P25" s="44"/>
      <c r="Q25" s="261"/>
      <c r="R25" s="259"/>
      <c r="S25" s="44"/>
      <c r="T25" s="220"/>
      <c r="U25" s="43"/>
      <c r="V25" s="127"/>
      <c r="W25" s="127"/>
      <c r="X25" s="127"/>
    </row>
    <row r="26" spans="1:24" ht="15.75" x14ac:dyDescent="0.25">
      <c r="A26" s="40">
        <f>Baze!A17</f>
        <v>16</v>
      </c>
      <c r="B26" s="30" t="str">
        <f>Baze!B17</f>
        <v>Mihail Kokorev</v>
      </c>
      <c r="C26" s="35">
        <f>Baze!C17</f>
        <v>0</v>
      </c>
      <c r="D26" s="57">
        <f>Baze!E16</f>
        <v>15</v>
      </c>
      <c r="E26" s="154" t="str">
        <f>Baze!F16</f>
        <v>Vitaly Nechiporenko</v>
      </c>
      <c r="F26" s="143">
        <f>Baze!G16</f>
        <v>0</v>
      </c>
      <c r="G26" s="36"/>
      <c r="H26" s="122" t="e">
        <f>'Round 3'!B24</f>
        <v>#N/A</v>
      </c>
      <c r="I26" s="63">
        <f>'Round 3'!O24</f>
        <v>0</v>
      </c>
      <c r="J26" s="38"/>
      <c r="K26" s="232" t="str">
        <f>'Quarter final'!B18</f>
        <v>Равенство очков</v>
      </c>
      <c r="L26" s="228">
        <f>'Quarter final'!O18</f>
        <v>0</v>
      </c>
      <c r="M26" s="38"/>
      <c r="N26" s="256" t="e">
        <f>'Semi final'!B15</f>
        <v>#N/A</v>
      </c>
      <c r="O26" s="234">
        <f>'Semi final'!O15</f>
        <v>0</v>
      </c>
      <c r="P26" s="44"/>
      <c r="Q26" s="261"/>
      <c r="R26" s="259"/>
      <c r="S26" s="44"/>
      <c r="T26" s="220"/>
      <c r="U26" s="43"/>
      <c r="V26" s="127"/>
      <c r="W26" s="127"/>
      <c r="X26" s="127"/>
    </row>
    <row r="27" spans="1:24" ht="15.75" x14ac:dyDescent="0.25">
      <c r="A27" s="40">
        <f>Baze!A18</f>
        <v>17</v>
      </c>
      <c r="B27" s="30" t="str">
        <f>Baze!B18</f>
        <v>Alexander Mukhin</v>
      </c>
      <c r="C27" s="35">
        <f>Baze!C18</f>
        <v>0</v>
      </c>
      <c r="D27" s="57">
        <f>Baze!E17</f>
        <v>16</v>
      </c>
      <c r="E27" s="154" t="str">
        <f>Baze!F17</f>
        <v>Mihail Kokorev</v>
      </c>
      <c r="F27" s="143">
        <f>Baze!G17</f>
        <v>0</v>
      </c>
      <c r="G27" s="36"/>
      <c r="H27" s="123" t="e">
        <f>'Round 3'!B25</f>
        <v>#N/A</v>
      </c>
      <c r="I27" s="62">
        <f>'Round 3'!O25</f>
        <v>0</v>
      </c>
      <c r="J27" s="38"/>
      <c r="K27" s="233"/>
      <c r="L27" s="229"/>
      <c r="M27" s="38"/>
      <c r="N27" s="257"/>
      <c r="O27" s="235"/>
      <c r="P27" s="44"/>
      <c r="Q27" s="261"/>
      <c r="R27" s="259"/>
      <c r="S27" s="44"/>
      <c r="T27" s="220"/>
      <c r="U27" s="43"/>
      <c r="V27" s="127"/>
      <c r="W27" s="127"/>
      <c r="X27" s="127"/>
    </row>
    <row r="28" spans="1:24" ht="15.75" x14ac:dyDescent="0.25">
      <c r="A28" s="40">
        <f>Baze!A19</f>
        <v>18</v>
      </c>
      <c r="B28" s="30" t="str">
        <f>Baze!B19</f>
        <v>Dany Martysevich</v>
      </c>
      <c r="C28" s="35">
        <f>Baze!C19</f>
        <v>0</v>
      </c>
      <c r="D28" s="57">
        <f>Baze!E18</f>
        <v>17</v>
      </c>
      <c r="E28" s="154" t="str">
        <f>Baze!F18</f>
        <v>Alexander Mukhin</v>
      </c>
      <c r="F28" s="143">
        <f>Baze!G18</f>
        <v>0</v>
      </c>
      <c r="G28" s="36"/>
      <c r="H28" s="124" t="e">
        <f>'Round 3'!B26</f>
        <v>#N/A</v>
      </c>
      <c r="I28" s="63">
        <f>'Round 3'!O26</f>
        <v>0</v>
      </c>
      <c r="J28" s="38"/>
      <c r="K28" s="230" t="str">
        <f>'Quarter final'!B19</f>
        <v>Равенство очков</v>
      </c>
      <c r="L28" s="228">
        <f>'Quarter final'!O19</f>
        <v>0</v>
      </c>
      <c r="M28" s="38"/>
      <c r="N28" s="257"/>
      <c r="O28" s="235"/>
      <c r="P28" s="44"/>
      <c r="Q28" s="261"/>
      <c r="R28" s="259"/>
      <c r="S28" s="44"/>
      <c r="T28" s="220"/>
      <c r="U28" s="43"/>
      <c r="V28" s="127"/>
      <c r="W28" s="127"/>
      <c r="X28" s="127"/>
    </row>
    <row r="29" spans="1:24" ht="15.75" x14ac:dyDescent="0.25">
      <c r="A29" s="40">
        <f>Baze!A20</f>
        <v>19</v>
      </c>
      <c r="B29" s="213" t="str">
        <f>Baze!B20</f>
        <v>Aleksandr Og</v>
      </c>
      <c r="C29" s="179">
        <f>Baze!C20</f>
        <v>0</v>
      </c>
      <c r="D29" s="57">
        <f>Baze!E19</f>
        <v>18</v>
      </c>
      <c r="E29" s="154" t="str">
        <f>Baze!F19</f>
        <v>Dany Martysevich</v>
      </c>
      <c r="F29" s="143">
        <f>Baze!G19</f>
        <v>0</v>
      </c>
      <c r="G29" s="36"/>
      <c r="H29" s="125" t="e">
        <f>'Round 3'!B27</f>
        <v>#N/A</v>
      </c>
      <c r="I29" s="62">
        <f>'Round 3'!O27</f>
        <v>0</v>
      </c>
      <c r="J29" s="39"/>
      <c r="K29" s="231"/>
      <c r="L29" s="229"/>
      <c r="M29" s="38"/>
      <c r="N29" s="258"/>
      <c r="O29" s="236"/>
      <c r="P29" s="44"/>
      <c r="Q29" s="262"/>
      <c r="R29" s="227"/>
      <c r="S29" s="44"/>
      <c r="T29" s="220"/>
      <c r="U29" s="43"/>
      <c r="V29" s="127"/>
      <c r="W29" s="127"/>
      <c r="X29" s="127"/>
    </row>
    <row r="30" spans="1:24" ht="15.75" x14ac:dyDescent="0.25">
      <c r="A30" s="40">
        <f>Baze!A21</f>
        <v>20</v>
      </c>
      <c r="B30" s="149" t="str">
        <f>Baze!B21</f>
        <v>Egor Sokolov</v>
      </c>
      <c r="C30" s="150">
        <f>Baze!C21</f>
        <v>0</v>
      </c>
      <c r="D30" s="57">
        <f>Baze!E20</f>
        <v>22</v>
      </c>
      <c r="E30" s="197" t="str">
        <f>Baze!F20</f>
        <v>Alexander Zablotsky</v>
      </c>
      <c r="F30" s="198">
        <f>Baze!G20</f>
        <v>0</v>
      </c>
      <c r="G30" s="36"/>
      <c r="H30" s="64"/>
      <c r="I30" s="60"/>
      <c r="J30" s="39"/>
      <c r="K30" s="64"/>
      <c r="L30" s="67"/>
      <c r="M30" s="38"/>
      <c r="N30" s="44"/>
      <c r="O30" s="44"/>
      <c r="P30" s="44"/>
      <c r="Q30" s="44"/>
      <c r="R30" s="44"/>
      <c r="S30" s="44"/>
      <c r="T30" s="221"/>
      <c r="U30" s="43"/>
      <c r="V30" s="127"/>
      <c r="W30" s="127"/>
      <c r="X30" s="127"/>
    </row>
    <row r="31" spans="1:24" ht="20.25" x14ac:dyDescent="0.25">
      <c r="A31" s="40"/>
      <c r="B31" s="190"/>
      <c r="C31" s="191"/>
      <c r="D31" s="57">
        <f>Baze!E21</f>
        <v>24</v>
      </c>
      <c r="E31" s="197" t="str">
        <f>Baze!F21</f>
        <v>Aleksey Kondratenko</v>
      </c>
      <c r="F31" s="198">
        <f>Baze!G21</f>
        <v>0</v>
      </c>
      <c r="G31" s="36"/>
      <c r="H31" s="64"/>
      <c r="I31" s="60"/>
      <c r="J31" s="39"/>
      <c r="K31" s="64"/>
      <c r="L31" s="67"/>
      <c r="M31" s="177"/>
      <c r="N31" s="44"/>
      <c r="O31" s="44"/>
      <c r="P31" s="44"/>
      <c r="Q31" s="44"/>
      <c r="R31" s="44"/>
      <c r="S31" s="44"/>
      <c r="T31" s="189"/>
      <c r="U31" s="43"/>
      <c r="V31" s="127"/>
      <c r="W31" s="127"/>
      <c r="X31" s="127"/>
    </row>
    <row r="32" spans="1:24" ht="20.25" x14ac:dyDescent="0.25">
      <c r="A32" s="40">
        <f>Baze!A22</f>
        <v>21</v>
      </c>
      <c r="B32" s="194" t="str">
        <f>Baze!B22</f>
        <v>Dzmitry Amanenka</v>
      </c>
      <c r="C32" s="199">
        <f>Baze!C22</f>
        <v>0</v>
      </c>
      <c r="D32" s="57"/>
      <c r="E32" s="192"/>
      <c r="F32" s="191"/>
      <c r="G32" s="36"/>
      <c r="H32" s="64"/>
      <c r="I32" s="60"/>
      <c r="J32" s="39"/>
      <c r="K32" s="64"/>
      <c r="L32" s="67"/>
      <c r="M32" s="177"/>
      <c r="N32" s="44"/>
      <c r="O32" s="44"/>
      <c r="P32" s="44"/>
      <c r="Q32" s="44"/>
      <c r="R32" s="44"/>
      <c r="S32" s="44"/>
      <c r="T32" s="189"/>
      <c r="U32" s="43"/>
      <c r="V32" s="127"/>
      <c r="W32" s="127"/>
      <c r="X32" s="127"/>
    </row>
    <row r="33" spans="1:24" ht="20.25" x14ac:dyDescent="0.25">
      <c r="A33" s="40">
        <f>Baze!A23</f>
        <v>22</v>
      </c>
      <c r="B33" s="194" t="str">
        <f>Baze!B23</f>
        <v>Alexander Zablotsky</v>
      </c>
      <c r="C33" s="199">
        <f>Baze!C23</f>
        <v>0</v>
      </c>
      <c r="D33" s="57"/>
      <c r="E33" s="192"/>
      <c r="F33" s="191"/>
      <c r="G33" s="36"/>
      <c r="H33" s="64"/>
      <c r="I33" s="60"/>
      <c r="J33" s="39"/>
      <c r="K33" s="64"/>
      <c r="L33" s="67"/>
      <c r="M33" s="177"/>
      <c r="N33" s="44"/>
      <c r="O33" s="44"/>
      <c r="P33" s="44"/>
      <c r="Q33" s="44"/>
      <c r="R33" s="44"/>
      <c r="S33" s="44"/>
      <c r="T33" s="189"/>
      <c r="U33" s="43"/>
      <c r="V33" s="127"/>
      <c r="W33" s="127"/>
      <c r="X33" s="127"/>
    </row>
    <row r="34" spans="1:24" ht="20.25" x14ac:dyDescent="0.25">
      <c r="A34" s="40">
        <f>Baze!A24</f>
        <v>23</v>
      </c>
      <c r="B34" s="194" t="str">
        <f>Baze!B24</f>
        <v>Jaime Garcia</v>
      </c>
      <c r="C34" s="199">
        <f>Baze!C24</f>
        <v>0</v>
      </c>
      <c r="D34" s="57"/>
      <c r="E34" s="192"/>
      <c r="F34" s="191"/>
      <c r="G34" s="36"/>
      <c r="H34" s="64"/>
      <c r="I34" s="60"/>
      <c r="J34" s="39"/>
      <c r="K34" s="64"/>
      <c r="L34" s="67"/>
      <c r="M34" s="177"/>
      <c r="N34" s="44"/>
      <c r="O34" s="44"/>
      <c r="P34" s="44"/>
      <c r="Q34" s="44"/>
      <c r="R34" s="44"/>
      <c r="S34" s="44"/>
      <c r="T34" s="189"/>
      <c r="U34" s="43"/>
      <c r="V34" s="127"/>
      <c r="W34" s="127"/>
      <c r="X34" s="127"/>
    </row>
    <row r="35" spans="1:24" ht="20.25" x14ac:dyDescent="0.25">
      <c r="A35" s="40">
        <f>Baze!A25</f>
        <v>24</v>
      </c>
      <c r="B35" s="195" t="str">
        <f>Baze!B25</f>
        <v>Aleksey Kondratenko</v>
      </c>
      <c r="C35" s="199">
        <f>Baze!C25</f>
        <v>0</v>
      </c>
      <c r="D35" s="57"/>
      <c r="E35" s="192" t="s">
        <v>75</v>
      </c>
      <c r="F35" s="191"/>
      <c r="G35" s="36"/>
      <c r="H35" s="67" t="s">
        <v>76</v>
      </c>
      <c r="I35" s="60"/>
      <c r="J35" s="39"/>
      <c r="K35" s="67" t="s">
        <v>76</v>
      </c>
      <c r="L35" s="67"/>
      <c r="M35" s="177"/>
      <c r="N35" s="44"/>
      <c r="O35" s="44"/>
      <c r="P35" s="44"/>
      <c r="Q35" s="44"/>
      <c r="R35" s="44"/>
      <c r="S35" s="44"/>
      <c r="T35" s="189"/>
      <c r="U35" s="43"/>
      <c r="V35" s="127"/>
      <c r="W35" s="127"/>
      <c r="X35" s="127"/>
    </row>
    <row r="36" spans="1:24" ht="20.25" x14ac:dyDescent="0.25">
      <c r="A36" s="40">
        <f>Baze!A26</f>
        <v>0</v>
      </c>
      <c r="B36" s="196">
        <f>Baze!B26</f>
        <v>0</v>
      </c>
      <c r="C36" s="200">
        <f>Baze!C26</f>
        <v>0</v>
      </c>
      <c r="D36" s="57"/>
      <c r="E36" s="192"/>
      <c r="F36" s="191"/>
      <c r="G36" s="36"/>
      <c r="H36" s="64"/>
      <c r="I36" s="60"/>
      <c r="J36" s="39"/>
      <c r="K36" s="64"/>
      <c r="L36" s="67"/>
      <c r="M36" s="177"/>
      <c r="N36" s="44"/>
      <c r="O36" s="44"/>
      <c r="P36" s="44"/>
      <c r="Q36" s="44"/>
      <c r="R36" s="44"/>
      <c r="S36" s="44"/>
      <c r="T36" s="189"/>
      <c r="U36" s="43"/>
      <c r="V36" s="127"/>
      <c r="W36" s="127"/>
      <c r="X36" s="127"/>
    </row>
    <row r="37" spans="1:24" ht="20.25" x14ac:dyDescent="0.25">
      <c r="A37" s="40">
        <f>Baze!A27</f>
        <v>0</v>
      </c>
      <c r="B37" s="196">
        <f>Baze!B27</f>
        <v>0</v>
      </c>
      <c r="C37" s="200">
        <f>Baze!C27</f>
        <v>0</v>
      </c>
      <c r="D37" s="57"/>
      <c r="E37" s="192"/>
      <c r="F37" s="191"/>
      <c r="G37" s="36"/>
      <c r="H37" s="64"/>
      <c r="I37" s="60"/>
      <c r="J37" s="39"/>
      <c r="K37" s="64"/>
      <c r="L37" s="67"/>
      <c r="M37" s="177"/>
      <c r="N37" s="44"/>
      <c r="O37" s="44"/>
      <c r="P37" s="44"/>
      <c r="Q37" s="44"/>
      <c r="R37" s="44"/>
      <c r="S37" s="44"/>
      <c r="T37" s="189"/>
      <c r="U37" s="43"/>
      <c r="V37" s="127"/>
      <c r="W37" s="127"/>
      <c r="X37" s="127"/>
    </row>
    <row r="38" spans="1:24" ht="20.25" x14ac:dyDescent="0.25">
      <c r="A38" s="40">
        <f>Baze!A28</f>
        <v>0</v>
      </c>
      <c r="B38" s="196">
        <f>Baze!B28</f>
        <v>0</v>
      </c>
      <c r="C38" s="200">
        <f>Baze!C28</f>
        <v>0</v>
      </c>
      <c r="D38" s="57"/>
      <c r="E38" s="192"/>
      <c r="F38" s="191"/>
      <c r="G38" s="36"/>
      <c r="H38" s="64"/>
      <c r="I38" s="60"/>
      <c r="J38" s="39"/>
      <c r="K38" s="64"/>
      <c r="L38" s="67"/>
      <c r="M38" s="177"/>
      <c r="N38" s="44"/>
      <c r="O38" s="44"/>
      <c r="P38" s="44"/>
      <c r="Q38" s="44"/>
      <c r="R38" s="44"/>
      <c r="S38" s="44"/>
      <c r="T38" s="189"/>
      <c r="U38" s="43"/>
      <c r="V38" s="127"/>
      <c r="W38" s="127"/>
      <c r="X38" s="127"/>
    </row>
    <row r="39" spans="1:24" ht="20.25" x14ac:dyDescent="0.25">
      <c r="A39" s="40">
        <f>Baze!A29</f>
        <v>0</v>
      </c>
      <c r="B39" s="196">
        <f>Baze!B29</f>
        <v>0</v>
      </c>
      <c r="C39" s="200">
        <f>Baze!C29</f>
        <v>0</v>
      </c>
      <c r="D39" s="57"/>
      <c r="E39" s="192"/>
      <c r="F39" s="191"/>
      <c r="G39" s="36"/>
      <c r="H39" s="64"/>
      <c r="I39" s="60"/>
      <c r="J39" s="39"/>
      <c r="K39" s="64"/>
      <c r="L39" s="67"/>
      <c r="M39" s="177"/>
      <c r="N39" s="44"/>
      <c r="O39" s="44"/>
      <c r="P39" s="44"/>
      <c r="Q39" s="44"/>
      <c r="R39" s="44"/>
      <c r="S39" s="44"/>
      <c r="T39" s="189"/>
      <c r="U39" s="43"/>
      <c r="V39" s="127"/>
      <c r="W39" s="127"/>
      <c r="X39" s="127"/>
    </row>
    <row r="40" spans="1:24" ht="15.75" x14ac:dyDescent="0.25">
      <c r="A40" s="217" t="s">
        <v>60</v>
      </c>
      <c r="B40" s="218"/>
      <c r="C40" s="218"/>
      <c r="D40" s="218"/>
      <c r="E40" s="218"/>
      <c r="F40" s="218"/>
      <c r="G40" s="217" t="s">
        <v>60</v>
      </c>
      <c r="H40" s="218"/>
      <c r="I40" s="218"/>
      <c r="J40" s="218"/>
      <c r="K40" s="218"/>
      <c r="L40" s="218"/>
      <c r="M40" s="218"/>
      <c r="N40" s="217"/>
      <c r="O40" s="218"/>
      <c r="P40" s="218"/>
      <c r="Q40" s="218"/>
      <c r="R40" s="218"/>
      <c r="S40" s="218"/>
      <c r="T40" s="218"/>
      <c r="U40" s="218"/>
      <c r="V40" s="127"/>
      <c r="W40" s="127"/>
      <c r="X40" s="127"/>
    </row>
    <row r="41" spans="1:24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spans="1:24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spans="1:24" x14ac:dyDescent="0.25">
      <c r="A43" s="127"/>
      <c r="B43" s="127"/>
      <c r="C43" s="127"/>
      <c r="D43" s="127"/>
      <c r="E43" s="126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spans="1:24" x14ac:dyDescent="0.25">
      <c r="A44" s="127"/>
      <c r="B44" s="127"/>
      <c r="C44" s="127"/>
      <c r="D44" s="127"/>
      <c r="E44" s="127"/>
      <c r="F44" s="127"/>
      <c r="G44" s="127"/>
      <c r="H44" s="126"/>
      <c r="I44" s="126"/>
      <c r="J44" s="126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spans="1:24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6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spans="1:24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spans="1:24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  <row r="48" spans="1:24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</row>
    <row r="49" spans="1:24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</row>
    <row r="50" spans="1:24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</row>
    <row r="51" spans="1:24" ht="22.5" x14ac:dyDescent="0.3">
      <c r="A51" s="127"/>
      <c r="B51" s="127"/>
      <c r="C51" s="127"/>
      <c r="D51" s="127"/>
      <c r="E51" s="127" t="s">
        <v>42</v>
      </c>
      <c r="F51" s="130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spans="1:24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spans="1:24" x14ac:dyDescent="0.25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spans="1:24" x14ac:dyDescent="0.2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spans="1:24" x14ac:dyDescent="0.2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</row>
    <row r="56" spans="1:24" x14ac:dyDescent="0.2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</row>
    <row r="57" spans="1:24" x14ac:dyDescent="0.2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</row>
    <row r="58" spans="1:24" x14ac:dyDescent="0.2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</row>
    <row r="59" spans="1:24" x14ac:dyDescent="0.2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</row>
    <row r="60" spans="1:24" x14ac:dyDescent="0.2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spans="1:24" x14ac:dyDescent="0.2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</row>
  </sheetData>
  <mergeCells count="36">
    <mergeCell ref="O26:O29"/>
    <mergeCell ref="N22:N25"/>
    <mergeCell ref="N26:N29"/>
    <mergeCell ref="R11:R18"/>
    <mergeCell ref="Q22:Q29"/>
    <mergeCell ref="Q11:Q18"/>
    <mergeCell ref="R22:R29"/>
    <mergeCell ref="B2:H3"/>
    <mergeCell ref="L11:L12"/>
    <mergeCell ref="K11:K12"/>
    <mergeCell ref="K13:K14"/>
    <mergeCell ref="K19:K20"/>
    <mergeCell ref="L15:L16"/>
    <mergeCell ref="L17:L18"/>
    <mergeCell ref="L19:L20"/>
    <mergeCell ref="N2:U3"/>
    <mergeCell ref="N11:N14"/>
    <mergeCell ref="N15:N18"/>
    <mergeCell ref="O11:O14"/>
    <mergeCell ref="O15:O18"/>
    <mergeCell ref="A40:F40"/>
    <mergeCell ref="N40:U40"/>
    <mergeCell ref="G40:M40"/>
    <mergeCell ref="T11:T30"/>
    <mergeCell ref="K15:K16"/>
    <mergeCell ref="K17:K18"/>
    <mergeCell ref="L13:L14"/>
    <mergeCell ref="L22:L23"/>
    <mergeCell ref="L24:L25"/>
    <mergeCell ref="L26:L27"/>
    <mergeCell ref="L28:L29"/>
    <mergeCell ref="K28:K29"/>
    <mergeCell ref="K26:K27"/>
    <mergeCell ref="K24:K25"/>
    <mergeCell ref="K22:K23"/>
    <mergeCell ref="O22:O25"/>
  </mergeCells>
  <conditionalFormatting sqref="H11">
    <cfRule type="expression" dxfId="53" priority="31">
      <formula>$I$11&gt;$I$12</formula>
    </cfRule>
  </conditionalFormatting>
  <conditionalFormatting sqref="H12">
    <cfRule type="expression" dxfId="52" priority="30">
      <formula>$I$12&gt;$I$11</formula>
    </cfRule>
  </conditionalFormatting>
  <conditionalFormatting sqref="H13">
    <cfRule type="expression" dxfId="51" priority="29">
      <formula>$I$13&gt;$I$14</formula>
    </cfRule>
  </conditionalFormatting>
  <conditionalFormatting sqref="H14">
    <cfRule type="expression" dxfId="50" priority="28">
      <formula>$I$14&gt;$I$13</formula>
    </cfRule>
  </conditionalFormatting>
  <conditionalFormatting sqref="H15">
    <cfRule type="expression" dxfId="49" priority="27">
      <formula>$I$15&gt;$I$16</formula>
    </cfRule>
  </conditionalFormatting>
  <conditionalFormatting sqref="H16">
    <cfRule type="expression" dxfId="48" priority="26">
      <formula>$I$16&gt;$I$15</formula>
    </cfRule>
  </conditionalFormatting>
  <conditionalFormatting sqref="H17">
    <cfRule type="expression" dxfId="47" priority="25">
      <formula>$I$17&gt;$I$18</formula>
    </cfRule>
  </conditionalFormatting>
  <conditionalFormatting sqref="H18">
    <cfRule type="expression" dxfId="46" priority="24">
      <formula>$I$18&gt;$I$17</formula>
    </cfRule>
  </conditionalFormatting>
  <conditionalFormatting sqref="H22">
    <cfRule type="expression" dxfId="45" priority="23">
      <formula>$I$22&gt;$I$23</formula>
    </cfRule>
  </conditionalFormatting>
  <conditionalFormatting sqref="H23">
    <cfRule type="expression" dxfId="44" priority="21">
      <formula>$I$23&gt;$I$22</formula>
    </cfRule>
    <cfRule type="expression" dxfId="43" priority="22">
      <formula>$I$23&gt;$I$22</formula>
    </cfRule>
  </conditionalFormatting>
  <conditionalFormatting sqref="H24">
    <cfRule type="expression" dxfId="42" priority="20">
      <formula>$I$24&gt;$I$25</formula>
    </cfRule>
  </conditionalFormatting>
  <conditionalFormatting sqref="H25">
    <cfRule type="expression" dxfId="41" priority="19">
      <formula>$I$25&gt;$I$24</formula>
    </cfRule>
  </conditionalFormatting>
  <conditionalFormatting sqref="H26">
    <cfRule type="expression" dxfId="40" priority="18">
      <formula>$I$26&gt;$I$27</formula>
    </cfRule>
  </conditionalFormatting>
  <conditionalFormatting sqref="H27">
    <cfRule type="expression" dxfId="39" priority="17">
      <formula>$I$27&gt;$I$26</formula>
    </cfRule>
  </conditionalFormatting>
  <conditionalFormatting sqref="H28">
    <cfRule type="expression" dxfId="38" priority="16">
      <formula>$I$28&gt;$I$29</formula>
    </cfRule>
  </conditionalFormatting>
  <conditionalFormatting sqref="H29">
    <cfRule type="expression" dxfId="37" priority="15">
      <formula>$I$29&gt;$I$28</formula>
    </cfRule>
  </conditionalFormatting>
  <conditionalFormatting sqref="K11:K12">
    <cfRule type="expression" dxfId="36" priority="14">
      <formula>$L$11&gt;$L$13</formula>
    </cfRule>
  </conditionalFormatting>
  <conditionalFormatting sqref="K13:K14">
    <cfRule type="expression" dxfId="35" priority="13">
      <formula>$L$13&gt;$L$11</formula>
    </cfRule>
  </conditionalFormatting>
  <conditionalFormatting sqref="K15:K16">
    <cfRule type="expression" dxfId="34" priority="12">
      <formula>$L$15&gt;$L$17</formula>
    </cfRule>
  </conditionalFormatting>
  <conditionalFormatting sqref="K17:K18">
    <cfRule type="expression" dxfId="33" priority="11">
      <formula>$L$17&gt;$L$15</formula>
    </cfRule>
  </conditionalFormatting>
  <conditionalFormatting sqref="K22:K23">
    <cfRule type="expression" dxfId="32" priority="10">
      <formula>$L$22&gt;$L$24</formula>
    </cfRule>
  </conditionalFormatting>
  <conditionalFormatting sqref="K24:K25">
    <cfRule type="expression" dxfId="31" priority="9">
      <formula>$L$24&gt;$L$22</formula>
    </cfRule>
  </conditionalFormatting>
  <conditionalFormatting sqref="K26:K27">
    <cfRule type="expression" dxfId="30" priority="8">
      <formula>$L$26&gt;$L$28</formula>
    </cfRule>
  </conditionalFormatting>
  <conditionalFormatting sqref="K28:K29">
    <cfRule type="expression" dxfId="29" priority="7">
      <formula>$L$28&gt;$L$26</formula>
    </cfRule>
  </conditionalFormatting>
  <conditionalFormatting sqref="N11">
    <cfRule type="expression" dxfId="28" priority="6">
      <formula>$O$11&gt;$O$15</formula>
    </cfRule>
  </conditionalFormatting>
  <conditionalFormatting sqref="N15:N18">
    <cfRule type="expression" dxfId="27" priority="5">
      <formula>$O$15&gt;$O$11</formula>
    </cfRule>
  </conditionalFormatting>
  <conditionalFormatting sqref="N22:N25">
    <cfRule type="expression" dxfId="26" priority="4">
      <formula>$O$22&gt;$O$26</formula>
    </cfRule>
  </conditionalFormatting>
  <conditionalFormatting sqref="N26:N29">
    <cfRule type="expression" dxfId="25" priority="3">
      <formula>$O$26&gt;$O$22</formula>
    </cfRule>
  </conditionalFormatting>
  <conditionalFormatting sqref="Q11:Q18">
    <cfRule type="expression" dxfId="24" priority="2">
      <formula>$R$11&gt;$R$22</formula>
    </cfRule>
  </conditionalFormatting>
  <conditionalFormatting sqref="Q22:Q29">
    <cfRule type="expression" dxfId="23" priority="1">
      <formula>$R$22&gt;$R$11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T41"/>
  <sheetViews>
    <sheetView topLeftCell="A13" workbookViewId="0">
      <selection activeCell="A14" sqref="A14"/>
    </sheetView>
  </sheetViews>
  <sheetFormatPr defaultRowHeight="15" x14ac:dyDescent="0.25"/>
  <cols>
    <col min="1" max="1" width="4.5703125" customWidth="1"/>
    <col min="2" max="2" width="25.5703125" customWidth="1"/>
    <col min="3" max="3" width="13.85546875" customWidth="1"/>
    <col min="4" max="4" width="4.7109375" customWidth="1"/>
    <col min="5" max="5" width="11.28515625" customWidth="1"/>
    <col min="6" max="6" width="10.28515625" customWidth="1"/>
    <col min="7" max="7" width="5.28515625" customWidth="1"/>
    <col min="10" max="10" width="4.28515625" customWidth="1"/>
    <col min="13" max="13" width="4.28515625" customWidth="1"/>
    <col min="15" max="15" width="4.85546875" customWidth="1"/>
  </cols>
  <sheetData>
    <row r="10" spans="1:15" ht="18.75" x14ac:dyDescent="0.3">
      <c r="A10" s="12"/>
      <c r="B10" s="265" t="s">
        <v>20</v>
      </c>
      <c r="C10" s="266"/>
      <c r="D10" s="13"/>
      <c r="E10" s="268" t="s">
        <v>22</v>
      </c>
      <c r="F10" s="269"/>
      <c r="G10" s="19"/>
      <c r="H10" s="270" t="s">
        <v>23</v>
      </c>
      <c r="I10" s="269"/>
      <c r="J10" s="20"/>
      <c r="K10" s="271" t="s">
        <v>9</v>
      </c>
      <c r="L10" s="269"/>
      <c r="M10" s="21"/>
      <c r="N10" s="13"/>
      <c r="O10" s="9"/>
    </row>
    <row r="11" spans="1:15" ht="18.75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/>
      <c r="H11" s="16" t="s">
        <v>10</v>
      </c>
      <c r="I11" s="16" t="s">
        <v>11</v>
      </c>
      <c r="J11" s="16"/>
      <c r="K11" s="17" t="s">
        <v>10</v>
      </c>
      <c r="L11" s="17" t="s">
        <v>11</v>
      </c>
      <c r="M11" s="17"/>
      <c r="N11" s="17" t="s">
        <v>19</v>
      </c>
      <c r="O11" s="9"/>
    </row>
    <row r="12" spans="1:15" ht="16.350000000000001" customHeight="1" x14ac:dyDescent="0.25">
      <c r="A12" s="14">
        <v>1</v>
      </c>
      <c r="B12" s="24"/>
      <c r="C12" s="23" t="s">
        <v>14</v>
      </c>
      <c r="D12" s="54">
        <f>VLOOKUP($C$12,Data!$A:$B,2,FALSE)</f>
        <v>0.6</v>
      </c>
      <c r="E12" s="23"/>
      <c r="F12" s="26">
        <f t="shared" ref="F12:F39" si="0">IF(E12=0,0,(41-E12)/3*D12)</f>
        <v>0</v>
      </c>
      <c r="G12" s="11"/>
      <c r="H12" s="23"/>
      <c r="I12" s="26">
        <f t="shared" ref="I12:I39" si="1">IF(H12=0,0,(41-H12)/3*D12)</f>
        <v>0</v>
      </c>
      <c r="J12" s="11"/>
      <c r="K12" s="23"/>
      <c r="L12" s="26">
        <f t="shared" ref="L12:L39" si="2">IF(K12=0,0,(41-K12)/3*D12)</f>
        <v>0</v>
      </c>
      <c r="M12" s="11"/>
      <c r="N12" s="33">
        <f t="shared" ref="N12:N39" si="3">F12+I12+L12</f>
        <v>0</v>
      </c>
      <c r="O12" s="2"/>
    </row>
    <row r="13" spans="1:15" ht="16.350000000000001" customHeight="1" x14ac:dyDescent="0.25">
      <c r="A13" s="14">
        <v>12</v>
      </c>
      <c r="B13" s="24"/>
      <c r="C13" s="25" t="s">
        <v>16</v>
      </c>
      <c r="D13" s="54">
        <f>VLOOKUP($C$13,Data!$A:$B,2,FALSE)</f>
        <v>0.45</v>
      </c>
      <c r="E13" s="25"/>
      <c r="F13" s="26">
        <f t="shared" si="0"/>
        <v>0</v>
      </c>
      <c r="G13" s="11"/>
      <c r="H13" s="25"/>
      <c r="I13" s="26">
        <f t="shared" si="1"/>
        <v>0</v>
      </c>
      <c r="J13" s="11"/>
      <c r="K13" s="25"/>
      <c r="L13" s="26">
        <f t="shared" si="2"/>
        <v>0</v>
      </c>
      <c r="M13" s="11"/>
      <c r="N13" s="33">
        <f t="shared" si="3"/>
        <v>0</v>
      </c>
      <c r="O13" s="2"/>
    </row>
    <row r="14" spans="1:15" ht="16.350000000000001" customHeight="1" x14ac:dyDescent="0.25">
      <c r="A14" s="14">
        <v>3</v>
      </c>
      <c r="B14" s="24"/>
      <c r="C14" s="23" t="s">
        <v>14</v>
      </c>
      <c r="D14" s="54">
        <f>VLOOKUP($C$14,Data!$A:$B,2,FALSE)</f>
        <v>0.6</v>
      </c>
      <c r="E14" s="23"/>
      <c r="F14" s="26">
        <f t="shared" si="0"/>
        <v>0</v>
      </c>
      <c r="G14" s="11"/>
      <c r="H14" s="23"/>
      <c r="I14" s="26">
        <f t="shared" si="1"/>
        <v>0</v>
      </c>
      <c r="J14" s="11"/>
      <c r="K14" s="23"/>
      <c r="L14" s="26">
        <f t="shared" si="2"/>
        <v>0</v>
      </c>
      <c r="M14" s="22"/>
      <c r="N14" s="33">
        <f t="shared" si="3"/>
        <v>0</v>
      </c>
      <c r="O14" s="2"/>
    </row>
    <row r="15" spans="1:15" ht="16.350000000000001" customHeight="1" x14ac:dyDescent="0.25">
      <c r="A15" s="14">
        <v>14</v>
      </c>
      <c r="B15" s="24"/>
      <c r="C15" s="25" t="s">
        <v>14</v>
      </c>
      <c r="D15" s="54">
        <f>VLOOKUP($C$15,Data!$A:$B,2,FALSE)</f>
        <v>0.6</v>
      </c>
      <c r="E15" s="25"/>
      <c r="F15" s="26">
        <f t="shared" si="0"/>
        <v>0</v>
      </c>
      <c r="G15" s="11"/>
      <c r="H15" s="25"/>
      <c r="I15" s="26">
        <f t="shared" si="1"/>
        <v>0</v>
      </c>
      <c r="J15" s="11"/>
      <c r="K15" s="25"/>
      <c r="L15" s="26">
        <f t="shared" si="2"/>
        <v>0</v>
      </c>
      <c r="M15" s="22"/>
      <c r="N15" s="33">
        <f t="shared" si="3"/>
        <v>0</v>
      </c>
      <c r="O15" s="2"/>
    </row>
    <row r="16" spans="1:15" ht="16.350000000000001" customHeight="1" x14ac:dyDescent="0.25">
      <c r="A16" s="14">
        <v>5</v>
      </c>
      <c r="B16" s="24"/>
      <c r="C16" s="23" t="s">
        <v>14</v>
      </c>
      <c r="D16" s="54">
        <f>VLOOKUP($C$16,Data!$A:$B,2,FALSE)</f>
        <v>0.6</v>
      </c>
      <c r="E16" s="23"/>
      <c r="F16" s="26">
        <f t="shared" si="0"/>
        <v>0</v>
      </c>
      <c r="G16" s="11"/>
      <c r="H16" s="23"/>
      <c r="I16" s="26">
        <f t="shared" si="1"/>
        <v>0</v>
      </c>
      <c r="J16" s="11"/>
      <c r="K16" s="23"/>
      <c r="L16" s="26">
        <f t="shared" si="2"/>
        <v>0</v>
      </c>
      <c r="M16" s="11"/>
      <c r="N16" s="33">
        <f t="shared" si="3"/>
        <v>0</v>
      </c>
      <c r="O16" s="2"/>
    </row>
    <row r="17" spans="1:20" ht="16.350000000000001" customHeight="1" x14ac:dyDescent="0.25">
      <c r="A17" s="14">
        <v>16</v>
      </c>
      <c r="B17" s="24"/>
      <c r="C17" s="25" t="s">
        <v>16</v>
      </c>
      <c r="D17" s="54">
        <f>VLOOKUP($C$17,Data!$A:$B,2,FALSE)</f>
        <v>0.45</v>
      </c>
      <c r="E17" s="25"/>
      <c r="F17" s="26">
        <f t="shared" si="0"/>
        <v>0</v>
      </c>
      <c r="G17" s="11"/>
      <c r="H17" s="25"/>
      <c r="I17" s="26">
        <f t="shared" si="1"/>
        <v>0</v>
      </c>
      <c r="J17" s="11"/>
      <c r="K17" s="25"/>
      <c r="L17" s="26">
        <f t="shared" si="2"/>
        <v>0</v>
      </c>
      <c r="M17" s="11"/>
      <c r="N17" s="33">
        <f t="shared" si="3"/>
        <v>0</v>
      </c>
      <c r="O17" s="2"/>
    </row>
    <row r="18" spans="1:20" ht="15.75" x14ac:dyDescent="0.25">
      <c r="A18" s="14">
        <v>7</v>
      </c>
      <c r="B18" s="24"/>
      <c r="C18" s="23" t="s">
        <v>16</v>
      </c>
      <c r="D18" s="54">
        <f>VLOOKUP($C$18,Data!$A:$B,2,FALSE)</f>
        <v>0.45</v>
      </c>
      <c r="E18" s="23"/>
      <c r="F18" s="26">
        <f t="shared" si="0"/>
        <v>0</v>
      </c>
      <c r="G18" s="11"/>
      <c r="H18" s="23"/>
      <c r="I18" s="26">
        <f t="shared" si="1"/>
        <v>0</v>
      </c>
      <c r="J18" s="11"/>
      <c r="K18" s="23"/>
      <c r="L18" s="26">
        <f t="shared" si="2"/>
        <v>0</v>
      </c>
      <c r="M18" s="22"/>
      <c r="N18" s="33">
        <f t="shared" si="3"/>
        <v>0</v>
      </c>
      <c r="O18" s="2"/>
    </row>
    <row r="19" spans="1:20" ht="15.75" x14ac:dyDescent="0.25">
      <c r="A19" s="14">
        <v>18</v>
      </c>
      <c r="B19" s="24"/>
      <c r="C19" s="25" t="s">
        <v>16</v>
      </c>
      <c r="D19" s="54">
        <f>VLOOKUP($C$19,Data!$A:$B,2,FALSE)</f>
        <v>0.45</v>
      </c>
      <c r="E19" s="25"/>
      <c r="F19" s="26">
        <f t="shared" si="0"/>
        <v>0</v>
      </c>
      <c r="G19" s="11"/>
      <c r="H19" s="25"/>
      <c r="I19" s="26">
        <f t="shared" si="1"/>
        <v>0</v>
      </c>
      <c r="J19" s="11"/>
      <c r="K19" s="25"/>
      <c r="L19" s="26">
        <f t="shared" si="2"/>
        <v>0</v>
      </c>
      <c r="M19" s="22"/>
      <c r="N19" s="33">
        <f t="shared" si="3"/>
        <v>0</v>
      </c>
      <c r="O19" s="2"/>
    </row>
    <row r="20" spans="1:20" ht="15.75" x14ac:dyDescent="0.25">
      <c r="A20" s="14">
        <v>9</v>
      </c>
      <c r="B20" s="24"/>
      <c r="C20" s="23" t="s">
        <v>15</v>
      </c>
      <c r="D20" s="54">
        <f>VLOOKUP($C$20,Data!$A:$B,2,FALSE)</f>
        <v>0.3</v>
      </c>
      <c r="E20" s="23"/>
      <c r="F20" s="26">
        <f t="shared" si="0"/>
        <v>0</v>
      </c>
      <c r="G20" s="11"/>
      <c r="H20" s="23"/>
      <c r="I20" s="26">
        <f t="shared" si="1"/>
        <v>0</v>
      </c>
      <c r="J20" s="11"/>
      <c r="K20" s="23"/>
      <c r="L20" s="26">
        <f t="shared" si="2"/>
        <v>0</v>
      </c>
      <c r="M20" s="11"/>
      <c r="N20" s="33">
        <f t="shared" si="3"/>
        <v>0</v>
      </c>
      <c r="O20" s="2"/>
    </row>
    <row r="21" spans="1:20" ht="15.75" x14ac:dyDescent="0.25">
      <c r="A21" s="14">
        <v>20</v>
      </c>
      <c r="B21" s="24"/>
      <c r="C21" s="25" t="s">
        <v>15</v>
      </c>
      <c r="D21" s="54">
        <f>VLOOKUP($C$21,Data!$A:$B,2,FALSE)</f>
        <v>0.3</v>
      </c>
      <c r="E21" s="25"/>
      <c r="F21" s="26">
        <f t="shared" si="0"/>
        <v>0</v>
      </c>
      <c r="G21" s="11"/>
      <c r="H21" s="25"/>
      <c r="I21" s="26">
        <f t="shared" si="1"/>
        <v>0</v>
      </c>
      <c r="J21" s="11"/>
      <c r="K21" s="25"/>
      <c r="L21" s="26">
        <f t="shared" si="2"/>
        <v>0</v>
      </c>
      <c r="M21" s="11"/>
      <c r="N21" s="33">
        <f t="shared" si="3"/>
        <v>0</v>
      </c>
      <c r="O21" s="2"/>
      <c r="T21" s="55"/>
    </row>
    <row r="22" spans="1:20" ht="15.75" x14ac:dyDescent="0.25">
      <c r="A22" s="14">
        <v>11</v>
      </c>
      <c r="B22" s="30"/>
      <c r="C22" s="29" t="s">
        <v>14</v>
      </c>
      <c r="D22" s="54">
        <f>VLOOKUP($C$22,Data!$A:$B,2,FALSE)</f>
        <v>0.6</v>
      </c>
      <c r="E22" s="29"/>
      <c r="F22" s="32">
        <f t="shared" si="0"/>
        <v>0</v>
      </c>
      <c r="G22" s="11"/>
      <c r="H22" s="29"/>
      <c r="I22" s="32">
        <f t="shared" si="1"/>
        <v>0</v>
      </c>
      <c r="J22" s="11"/>
      <c r="K22" s="29"/>
      <c r="L22" s="32">
        <f t="shared" si="2"/>
        <v>0</v>
      </c>
      <c r="M22" s="22"/>
      <c r="N22" s="34">
        <f t="shared" si="3"/>
        <v>0</v>
      </c>
      <c r="O22" s="2"/>
    </row>
    <row r="23" spans="1:20" ht="15.75" x14ac:dyDescent="0.25">
      <c r="A23" s="14">
        <v>2</v>
      </c>
      <c r="B23" s="30"/>
      <c r="C23" s="31" t="s">
        <v>16</v>
      </c>
      <c r="D23" s="54">
        <f>VLOOKUP($C$23,Data!$A:$B,2,FALSE)</f>
        <v>0.45</v>
      </c>
      <c r="E23" s="31"/>
      <c r="F23" s="32">
        <f t="shared" si="0"/>
        <v>0</v>
      </c>
      <c r="G23" s="11"/>
      <c r="H23" s="31"/>
      <c r="I23" s="32">
        <f t="shared" si="1"/>
        <v>0</v>
      </c>
      <c r="J23" s="11"/>
      <c r="K23" s="31"/>
      <c r="L23" s="32">
        <f t="shared" si="2"/>
        <v>0</v>
      </c>
      <c r="M23" s="22"/>
      <c r="N23" s="34">
        <f t="shared" si="3"/>
        <v>0</v>
      </c>
      <c r="O23" s="2"/>
    </row>
    <row r="24" spans="1:20" ht="15.75" x14ac:dyDescent="0.25">
      <c r="A24" s="14">
        <v>13</v>
      </c>
      <c r="B24" s="30"/>
      <c r="C24" s="29" t="s">
        <v>16</v>
      </c>
      <c r="D24" s="54">
        <f>VLOOKUP($C$24,Data!$A:$B,2,FALSE)</f>
        <v>0.45</v>
      </c>
      <c r="E24" s="29"/>
      <c r="F24" s="32">
        <f t="shared" si="0"/>
        <v>0</v>
      </c>
      <c r="G24" s="11"/>
      <c r="H24" s="29"/>
      <c r="I24" s="32">
        <f t="shared" si="1"/>
        <v>0</v>
      </c>
      <c r="J24" s="11"/>
      <c r="K24" s="29"/>
      <c r="L24" s="32">
        <f t="shared" si="2"/>
        <v>0</v>
      </c>
      <c r="M24" s="11"/>
      <c r="N24" s="34">
        <f t="shared" si="3"/>
        <v>0</v>
      </c>
      <c r="O24" s="2"/>
    </row>
    <row r="25" spans="1:20" ht="15.75" x14ac:dyDescent="0.25">
      <c r="A25" s="14">
        <v>4</v>
      </c>
      <c r="B25" s="30"/>
      <c r="C25" s="31" t="s">
        <v>16</v>
      </c>
      <c r="D25" s="54">
        <f>VLOOKUP($C$25,Data!$A:$B,2,FALSE)</f>
        <v>0.45</v>
      </c>
      <c r="E25" s="31"/>
      <c r="F25" s="32">
        <f t="shared" si="0"/>
        <v>0</v>
      </c>
      <c r="G25" s="11"/>
      <c r="H25" s="31"/>
      <c r="I25" s="32">
        <f t="shared" si="1"/>
        <v>0</v>
      </c>
      <c r="J25" s="11"/>
      <c r="K25" s="31"/>
      <c r="L25" s="32">
        <f t="shared" si="2"/>
        <v>0</v>
      </c>
      <c r="M25" s="11"/>
      <c r="N25" s="34">
        <f t="shared" si="3"/>
        <v>0</v>
      </c>
      <c r="O25" s="2"/>
    </row>
    <row r="26" spans="1:20" ht="15.75" x14ac:dyDescent="0.25">
      <c r="A26" s="14">
        <v>15</v>
      </c>
      <c r="B26" s="30"/>
      <c r="C26" s="48" t="s">
        <v>16</v>
      </c>
      <c r="D26" s="54">
        <f>VLOOKUP($C$26,Data!$A:$B,2,FALSE)</f>
        <v>0.45</v>
      </c>
      <c r="E26" s="29"/>
      <c r="F26" s="32">
        <f t="shared" si="0"/>
        <v>0</v>
      </c>
      <c r="G26" s="11"/>
      <c r="H26" s="29"/>
      <c r="I26" s="32">
        <f t="shared" si="1"/>
        <v>0</v>
      </c>
      <c r="J26" s="11"/>
      <c r="K26" s="29"/>
      <c r="L26" s="32">
        <f t="shared" si="2"/>
        <v>0</v>
      </c>
      <c r="M26" s="22"/>
      <c r="N26" s="34">
        <f t="shared" si="3"/>
        <v>0</v>
      </c>
      <c r="O26" s="2"/>
    </row>
    <row r="27" spans="1:20" ht="15.75" x14ac:dyDescent="0.25">
      <c r="A27" s="14">
        <v>6</v>
      </c>
      <c r="B27" s="30"/>
      <c r="C27" s="31" t="s">
        <v>14</v>
      </c>
      <c r="D27" s="54">
        <f>VLOOKUP($C$27,Data!$A:$B,2,FALSE)</f>
        <v>0.6</v>
      </c>
      <c r="E27" s="31"/>
      <c r="F27" s="32">
        <f t="shared" si="0"/>
        <v>0</v>
      </c>
      <c r="G27" s="11"/>
      <c r="H27" s="31"/>
      <c r="I27" s="32">
        <f t="shared" si="1"/>
        <v>0</v>
      </c>
      <c r="J27" s="11"/>
      <c r="K27" s="31"/>
      <c r="L27" s="32">
        <f t="shared" si="2"/>
        <v>0</v>
      </c>
      <c r="M27" s="22"/>
      <c r="N27" s="34">
        <f t="shared" si="3"/>
        <v>0</v>
      </c>
      <c r="O27" s="2"/>
    </row>
    <row r="28" spans="1:20" ht="15.75" x14ac:dyDescent="0.25">
      <c r="A28" s="14">
        <v>17</v>
      </c>
      <c r="B28" s="30"/>
      <c r="C28" s="29" t="s">
        <v>16</v>
      </c>
      <c r="D28" s="54">
        <f>VLOOKUP($C$28,Data!$A:$B,2,FALSE)</f>
        <v>0.45</v>
      </c>
      <c r="E28" s="29"/>
      <c r="F28" s="32">
        <f t="shared" si="0"/>
        <v>0</v>
      </c>
      <c r="G28" s="11"/>
      <c r="H28" s="29"/>
      <c r="I28" s="32">
        <f t="shared" si="1"/>
        <v>0</v>
      </c>
      <c r="J28" s="11"/>
      <c r="K28" s="29"/>
      <c r="L28" s="32">
        <f t="shared" si="2"/>
        <v>0</v>
      </c>
      <c r="M28" s="11"/>
      <c r="N28" s="34">
        <f t="shared" si="3"/>
        <v>0</v>
      </c>
      <c r="O28" s="2"/>
    </row>
    <row r="29" spans="1:20" ht="15.75" x14ac:dyDescent="0.25">
      <c r="A29" s="14">
        <v>8</v>
      </c>
      <c r="B29" s="30"/>
      <c r="C29" s="31" t="s">
        <v>14</v>
      </c>
      <c r="D29" s="54">
        <f>VLOOKUP($C$29,Data!$A:$B,2,FALSE)</f>
        <v>0.6</v>
      </c>
      <c r="E29" s="31"/>
      <c r="F29" s="32">
        <f t="shared" si="0"/>
        <v>0</v>
      </c>
      <c r="G29" s="11"/>
      <c r="H29" s="31"/>
      <c r="I29" s="32">
        <f t="shared" si="1"/>
        <v>0</v>
      </c>
      <c r="J29" s="11"/>
      <c r="K29" s="31"/>
      <c r="L29" s="32">
        <f t="shared" si="2"/>
        <v>0</v>
      </c>
      <c r="M29" s="11"/>
      <c r="N29" s="34">
        <f t="shared" si="3"/>
        <v>0</v>
      </c>
      <c r="O29" s="2"/>
      <c r="R29" s="27"/>
    </row>
    <row r="30" spans="1:20" ht="15.75" x14ac:dyDescent="0.25">
      <c r="A30" s="14">
        <v>19</v>
      </c>
      <c r="B30" s="30"/>
      <c r="C30" s="29" t="s">
        <v>16</v>
      </c>
      <c r="D30" s="54">
        <f>VLOOKUP($C$30,Data!$A:$B,2,FALSE)</f>
        <v>0.45</v>
      </c>
      <c r="E30" s="29"/>
      <c r="F30" s="32">
        <f t="shared" si="0"/>
        <v>0</v>
      </c>
      <c r="G30" s="11"/>
      <c r="H30" s="29"/>
      <c r="I30" s="32">
        <f t="shared" si="1"/>
        <v>0</v>
      </c>
      <c r="J30" s="11"/>
      <c r="K30" s="29"/>
      <c r="L30" s="32">
        <f t="shared" si="2"/>
        <v>0</v>
      </c>
      <c r="M30" s="22"/>
      <c r="N30" s="34">
        <f t="shared" si="3"/>
        <v>0</v>
      </c>
      <c r="O30" s="2"/>
    </row>
    <row r="31" spans="1:20" ht="15.75" x14ac:dyDescent="0.25">
      <c r="A31" s="14">
        <v>10</v>
      </c>
      <c r="B31" s="30"/>
      <c r="C31" s="29" t="s">
        <v>15</v>
      </c>
      <c r="D31" s="54">
        <f>VLOOKUP($C$31,Data!$A:$B,2,FALSE)</f>
        <v>0.3</v>
      </c>
      <c r="E31" s="29"/>
      <c r="F31" s="32">
        <f t="shared" si="0"/>
        <v>0</v>
      </c>
      <c r="G31" s="11"/>
      <c r="H31" s="29"/>
      <c r="I31" s="32">
        <f t="shared" si="1"/>
        <v>0</v>
      </c>
      <c r="J31" s="11"/>
      <c r="K31" s="29"/>
      <c r="L31" s="32">
        <f t="shared" si="2"/>
        <v>0</v>
      </c>
      <c r="M31" s="22"/>
      <c r="N31" s="34">
        <f t="shared" si="3"/>
        <v>0</v>
      </c>
      <c r="O31" s="2"/>
    </row>
    <row r="32" spans="1:20" ht="15.75" x14ac:dyDescent="0.25">
      <c r="A32" s="14">
        <v>21</v>
      </c>
      <c r="B32" s="206"/>
      <c r="C32" s="204" t="s">
        <v>15</v>
      </c>
      <c r="D32" s="54">
        <f>VLOOKUP($C$32,Data!$A:$B,2,FALSE)</f>
        <v>0.3</v>
      </c>
      <c r="E32" s="204"/>
      <c r="F32" s="205">
        <f t="shared" si="0"/>
        <v>0</v>
      </c>
      <c r="G32" s="11"/>
      <c r="H32" s="204"/>
      <c r="I32" s="205">
        <f t="shared" si="1"/>
        <v>0</v>
      </c>
      <c r="J32" s="11"/>
      <c r="K32" s="204"/>
      <c r="L32" s="205">
        <f t="shared" si="2"/>
        <v>0</v>
      </c>
      <c r="M32" s="22"/>
      <c r="N32" s="208">
        <f t="shared" si="3"/>
        <v>0</v>
      </c>
      <c r="O32" s="2"/>
    </row>
    <row r="33" spans="1:15" ht="15.75" x14ac:dyDescent="0.25">
      <c r="A33" s="14">
        <v>22</v>
      </c>
      <c r="B33" s="206"/>
      <c r="C33" s="204" t="s">
        <v>16</v>
      </c>
      <c r="D33" s="54">
        <f>VLOOKUP($C$33,Data!$A:$B,2,FALSE)</f>
        <v>0.45</v>
      </c>
      <c r="E33" s="204"/>
      <c r="F33" s="205">
        <f t="shared" si="0"/>
        <v>0</v>
      </c>
      <c r="G33" s="11"/>
      <c r="H33" s="204"/>
      <c r="I33" s="205">
        <f t="shared" si="1"/>
        <v>0</v>
      </c>
      <c r="J33" s="11"/>
      <c r="K33" s="204"/>
      <c r="L33" s="205">
        <f t="shared" si="2"/>
        <v>0</v>
      </c>
      <c r="M33" s="22"/>
      <c r="N33" s="208">
        <f t="shared" si="3"/>
        <v>0</v>
      </c>
      <c r="O33" s="2"/>
    </row>
    <row r="34" spans="1:15" ht="15.75" x14ac:dyDescent="0.25">
      <c r="A34" s="14">
        <v>23</v>
      </c>
      <c r="B34" s="206"/>
      <c r="C34" s="204" t="s">
        <v>14</v>
      </c>
      <c r="D34" s="54">
        <f>VLOOKUP($C$34,Data!$A:$B,2,FALSE)</f>
        <v>0.6</v>
      </c>
      <c r="E34" s="204"/>
      <c r="F34" s="205">
        <f t="shared" si="0"/>
        <v>0</v>
      </c>
      <c r="G34" s="11"/>
      <c r="H34" s="204"/>
      <c r="I34" s="205">
        <f t="shared" si="1"/>
        <v>0</v>
      </c>
      <c r="J34" s="11"/>
      <c r="K34" s="204"/>
      <c r="L34" s="205">
        <f t="shared" si="2"/>
        <v>0</v>
      </c>
      <c r="M34" s="22"/>
      <c r="N34" s="208">
        <f t="shared" si="3"/>
        <v>0</v>
      </c>
      <c r="O34" s="2"/>
    </row>
    <row r="35" spans="1:15" ht="15.75" x14ac:dyDescent="0.25">
      <c r="A35" s="14">
        <v>24</v>
      </c>
      <c r="B35" s="206"/>
      <c r="C35" s="204" t="s">
        <v>16</v>
      </c>
      <c r="D35" s="54">
        <f>VLOOKUP($C$35,Data!$A:$B,2,FALSE)</f>
        <v>0.45</v>
      </c>
      <c r="E35" s="204"/>
      <c r="F35" s="205">
        <f t="shared" si="0"/>
        <v>0</v>
      </c>
      <c r="G35" s="11"/>
      <c r="H35" s="204"/>
      <c r="I35" s="205">
        <f t="shared" si="1"/>
        <v>0</v>
      </c>
      <c r="J35" s="11"/>
      <c r="K35" s="204"/>
      <c r="L35" s="205">
        <f t="shared" si="2"/>
        <v>0</v>
      </c>
      <c r="M35" s="22"/>
      <c r="N35" s="208">
        <f t="shared" si="3"/>
        <v>0</v>
      </c>
      <c r="O35" s="2"/>
    </row>
    <row r="36" spans="1:15" ht="15.75" x14ac:dyDescent="0.25">
      <c r="A36" s="14">
        <v>25</v>
      </c>
      <c r="B36" s="206"/>
      <c r="C36" s="204" t="s">
        <v>16</v>
      </c>
      <c r="D36" s="54">
        <f>VLOOKUP($C$36,Data!$A:$B,2,FALSE)</f>
        <v>0.45</v>
      </c>
      <c r="E36" s="204"/>
      <c r="F36" s="205">
        <f t="shared" si="0"/>
        <v>0</v>
      </c>
      <c r="G36" s="11"/>
      <c r="H36" s="204"/>
      <c r="I36" s="205">
        <f t="shared" si="1"/>
        <v>0</v>
      </c>
      <c r="J36" s="11"/>
      <c r="K36" s="204"/>
      <c r="L36" s="205">
        <f t="shared" si="2"/>
        <v>0</v>
      </c>
      <c r="M36" s="22"/>
      <c r="N36" s="208">
        <f t="shared" si="3"/>
        <v>0</v>
      </c>
      <c r="O36" s="2"/>
    </row>
    <row r="37" spans="1:15" ht="15.75" x14ac:dyDescent="0.25">
      <c r="A37" s="14">
        <v>26</v>
      </c>
      <c r="B37" s="206"/>
      <c r="C37" s="204" t="s">
        <v>16</v>
      </c>
      <c r="D37" s="54">
        <f>VLOOKUP($C$37,Data!$A:$B,2,FALSE)</f>
        <v>0.45</v>
      </c>
      <c r="E37" s="204"/>
      <c r="F37" s="205">
        <f t="shared" si="0"/>
        <v>0</v>
      </c>
      <c r="G37" s="11"/>
      <c r="H37" s="204"/>
      <c r="I37" s="205">
        <f t="shared" si="1"/>
        <v>0</v>
      </c>
      <c r="J37" s="11"/>
      <c r="K37" s="204"/>
      <c r="L37" s="205">
        <f t="shared" si="2"/>
        <v>0</v>
      </c>
      <c r="M37" s="22"/>
      <c r="N37" s="208">
        <f t="shared" si="3"/>
        <v>0</v>
      </c>
      <c r="O37" s="2"/>
    </row>
    <row r="38" spans="1:15" ht="15.75" x14ac:dyDescent="0.25">
      <c r="A38" s="14">
        <v>27</v>
      </c>
      <c r="B38" s="206"/>
      <c r="C38" s="204" t="s">
        <v>14</v>
      </c>
      <c r="D38" s="54">
        <f>VLOOKUP($C$38,Data!$A:$B,2,FALSE)</f>
        <v>0.6</v>
      </c>
      <c r="E38" s="204"/>
      <c r="F38" s="205">
        <f t="shared" si="0"/>
        <v>0</v>
      </c>
      <c r="G38" s="11"/>
      <c r="H38" s="204"/>
      <c r="I38" s="205">
        <f t="shared" si="1"/>
        <v>0</v>
      </c>
      <c r="J38" s="11"/>
      <c r="K38" s="204"/>
      <c r="L38" s="205">
        <f t="shared" si="2"/>
        <v>0</v>
      </c>
      <c r="M38" s="22"/>
      <c r="N38" s="208">
        <f t="shared" si="3"/>
        <v>0</v>
      </c>
      <c r="O38" s="2"/>
    </row>
    <row r="39" spans="1:15" ht="15.75" x14ac:dyDescent="0.25">
      <c r="A39" s="14">
        <v>28</v>
      </c>
      <c r="B39" s="206"/>
      <c r="C39" s="204" t="s">
        <v>15</v>
      </c>
      <c r="D39" s="54">
        <f>VLOOKUP($C$39,Data!$A:$B,2,FALSE)</f>
        <v>0.3</v>
      </c>
      <c r="E39" s="207"/>
      <c r="F39" s="205">
        <f t="shared" si="0"/>
        <v>0</v>
      </c>
      <c r="G39" s="11"/>
      <c r="H39" s="207"/>
      <c r="I39" s="205">
        <f t="shared" si="1"/>
        <v>0</v>
      </c>
      <c r="J39" s="11"/>
      <c r="K39" s="207"/>
      <c r="L39" s="205">
        <f t="shared" si="2"/>
        <v>0</v>
      </c>
      <c r="M39" s="22"/>
      <c r="N39" s="208">
        <f t="shared" si="3"/>
        <v>0</v>
      </c>
      <c r="O39" s="2"/>
    </row>
    <row r="40" spans="1:15" x14ac:dyDescent="0.25">
      <c r="A40" s="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8.75" x14ac:dyDescent="0.3">
      <c r="A41" s="267" t="s">
        <v>25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9"/>
    </row>
  </sheetData>
  <mergeCells count="5">
    <mergeCell ref="B10:C10"/>
    <mergeCell ref="A41:N41"/>
    <mergeCell ref="E10:F10"/>
    <mergeCell ref="H10:I10"/>
    <mergeCell ref="K10:L10"/>
  </mergeCells>
  <dataValidations count="1">
    <dataValidation type="list" allowBlank="1" showInputMessage="1" showErrorMessage="1" sqref="C12:C39">
      <formula1>Grupas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P33"/>
  <sheetViews>
    <sheetView tabSelected="1" topLeftCell="A7" workbookViewId="0">
      <selection activeCell="P32" sqref="P32"/>
    </sheetView>
  </sheetViews>
  <sheetFormatPr defaultRowHeight="15" x14ac:dyDescent="0.25"/>
  <cols>
    <col min="1" max="1" width="7.85546875" customWidth="1"/>
    <col min="2" max="2" width="25.85546875" customWidth="1"/>
    <col min="3" max="3" width="12.28515625" customWidth="1"/>
  </cols>
  <sheetData>
    <row r="10" spans="1:15" ht="18.75" x14ac:dyDescent="0.3">
      <c r="A10" s="12"/>
      <c r="B10" s="265" t="s">
        <v>20</v>
      </c>
      <c r="C10" s="266"/>
      <c r="D10" s="13"/>
      <c r="E10" s="268" t="s">
        <v>9</v>
      </c>
      <c r="F10" s="269"/>
      <c r="G10" s="19"/>
      <c r="H10" s="270" t="s">
        <v>12</v>
      </c>
      <c r="I10" s="269"/>
      <c r="J10" s="20"/>
      <c r="K10" s="271" t="s">
        <v>13</v>
      </c>
      <c r="L10" s="269"/>
      <c r="M10" s="21"/>
      <c r="N10" s="13"/>
      <c r="O10" s="9"/>
    </row>
    <row r="11" spans="1:15" ht="18.75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/>
      <c r="H11" s="16" t="s">
        <v>10</v>
      </c>
      <c r="I11" s="16" t="s">
        <v>11</v>
      </c>
      <c r="J11" s="16"/>
      <c r="K11" s="17" t="s">
        <v>10</v>
      </c>
      <c r="L11" s="17" t="s">
        <v>11</v>
      </c>
      <c r="M11" s="17"/>
      <c r="N11" s="17" t="s">
        <v>19</v>
      </c>
      <c r="O11" s="9"/>
    </row>
    <row r="12" spans="1:15" ht="15.75" x14ac:dyDescent="0.25">
      <c r="A12" s="14">
        <f>Baze!A2</f>
        <v>1</v>
      </c>
      <c r="B12" s="24" t="str">
        <f>VLOOKUP(A12,Data!$D$6:$E$25,2,0)</f>
        <v>Vadim Podrez</v>
      </c>
      <c r="C12" s="23" t="s">
        <v>14</v>
      </c>
      <c r="D12" s="54">
        <f>VLOOKUP($C$12,Data!$A:$B,2,FALSE)</f>
        <v>0.6</v>
      </c>
      <c r="E12" s="23"/>
      <c r="F12" s="26">
        <f t="shared" ref="F12:F31" si="0">IF(E12=0,0,(41-E12)/3*D12)</f>
        <v>0</v>
      </c>
      <c r="G12" s="11"/>
      <c r="H12" s="23"/>
      <c r="I12" s="26">
        <f t="shared" ref="I12:I31" si="1">IF(H12=0,0,(41-H12)/3*D12)</f>
        <v>0</v>
      </c>
      <c r="J12" s="11"/>
      <c r="K12" s="23"/>
      <c r="L12" s="26">
        <f t="shared" ref="L12:L31" si="2">IF(K12=0,0,(41-K12)/3*D12)</f>
        <v>0</v>
      </c>
      <c r="M12" s="11"/>
      <c r="N12" s="33">
        <f t="shared" ref="N12:N31" si="3">F12+I12+L12</f>
        <v>0</v>
      </c>
      <c r="O12" s="2"/>
    </row>
    <row r="13" spans="1:15" ht="15.75" x14ac:dyDescent="0.25">
      <c r="A13" s="14">
        <f>Baze!A3</f>
        <v>2</v>
      </c>
      <c r="B13" s="24" t="str">
        <f>VLOOKUP(A13,Data!$D$6:$E$25,2,0)</f>
        <v>Vitalijs Gurevics</v>
      </c>
      <c r="C13" s="25" t="s">
        <v>14</v>
      </c>
      <c r="D13" s="54">
        <f>VLOOKUP($C$13,Data!$A:$B,2,FALSE)</f>
        <v>0.6</v>
      </c>
      <c r="E13" s="25"/>
      <c r="F13" s="26">
        <f t="shared" si="0"/>
        <v>0</v>
      </c>
      <c r="G13" s="11"/>
      <c r="H13" s="25"/>
      <c r="I13" s="26">
        <f t="shared" si="1"/>
        <v>0</v>
      </c>
      <c r="J13" s="11"/>
      <c r="K13" s="25"/>
      <c r="L13" s="26">
        <f t="shared" si="2"/>
        <v>0</v>
      </c>
      <c r="M13" s="11"/>
      <c r="N13" s="33">
        <f t="shared" si="3"/>
        <v>0</v>
      </c>
      <c r="O13" s="2"/>
    </row>
    <row r="14" spans="1:15" ht="15.75" x14ac:dyDescent="0.25">
      <c r="A14" s="14">
        <f>Baze!A4</f>
        <v>3</v>
      </c>
      <c r="B14" s="24" t="str">
        <f>VLOOKUP(A14,Data!$D$6:$E$25,2,0)</f>
        <v>Anatoli Zvaigznitis</v>
      </c>
      <c r="C14" s="23" t="s">
        <v>16</v>
      </c>
      <c r="D14" s="54">
        <f>VLOOKUP($C$14,Data!$A:$B,2,FALSE)</f>
        <v>0.45</v>
      </c>
      <c r="E14" s="23"/>
      <c r="F14" s="26">
        <f t="shared" si="0"/>
        <v>0</v>
      </c>
      <c r="G14" s="11"/>
      <c r="H14" s="23"/>
      <c r="I14" s="26">
        <f t="shared" si="1"/>
        <v>0</v>
      </c>
      <c r="J14" s="11"/>
      <c r="K14" s="23"/>
      <c r="L14" s="26">
        <f t="shared" si="2"/>
        <v>0</v>
      </c>
      <c r="M14" s="22"/>
      <c r="N14" s="33">
        <f t="shared" si="3"/>
        <v>0</v>
      </c>
      <c r="O14" s="2"/>
    </row>
    <row r="15" spans="1:15" ht="15.75" x14ac:dyDescent="0.25">
      <c r="A15" s="14">
        <f>Baze!A5</f>
        <v>4</v>
      </c>
      <c r="B15" s="24" t="str">
        <f>VLOOKUP(A15,Data!$D$6:$E$25,2,0)</f>
        <v>Mindaugas Advilonis</v>
      </c>
      <c r="C15" s="25" t="s">
        <v>16</v>
      </c>
      <c r="D15" s="54">
        <f>VLOOKUP($C$15,Data!$A:$B,2,FALSE)</f>
        <v>0.45</v>
      </c>
      <c r="E15" s="25"/>
      <c r="F15" s="26">
        <f t="shared" si="0"/>
        <v>0</v>
      </c>
      <c r="G15" s="11"/>
      <c r="H15" s="25"/>
      <c r="I15" s="26">
        <f t="shared" si="1"/>
        <v>0</v>
      </c>
      <c r="J15" s="11"/>
      <c r="K15" s="25"/>
      <c r="L15" s="26">
        <f t="shared" si="2"/>
        <v>0</v>
      </c>
      <c r="M15" s="22"/>
      <c r="N15" s="33">
        <f t="shared" si="3"/>
        <v>0</v>
      </c>
      <c r="O15" s="2"/>
    </row>
    <row r="16" spans="1:15" ht="15.75" x14ac:dyDescent="0.25">
      <c r="A16" s="14">
        <f>Baze!A6</f>
        <v>5</v>
      </c>
      <c r="B16" s="24" t="str">
        <f>VLOOKUP(A16,Data!$D$6:$E$25,2,0)</f>
        <v>Anatoly Telyatnikov</v>
      </c>
      <c r="C16" s="23" t="s">
        <v>16</v>
      </c>
      <c r="D16" s="54">
        <f>VLOOKUP($C$16,Data!$A:$B,2,FALSE)</f>
        <v>0.45</v>
      </c>
      <c r="E16" s="23"/>
      <c r="F16" s="26">
        <f t="shared" si="0"/>
        <v>0</v>
      </c>
      <c r="G16" s="11"/>
      <c r="H16" s="23"/>
      <c r="I16" s="26">
        <f t="shared" si="1"/>
        <v>0</v>
      </c>
      <c r="J16" s="11"/>
      <c r="K16" s="23"/>
      <c r="L16" s="26">
        <f t="shared" si="2"/>
        <v>0</v>
      </c>
      <c r="M16" s="11"/>
      <c r="N16" s="33">
        <f t="shared" si="3"/>
        <v>0</v>
      </c>
      <c r="O16" s="2"/>
    </row>
    <row r="17" spans="1:16" ht="15.75" x14ac:dyDescent="0.25">
      <c r="A17" s="14">
        <f>Baze!A7</f>
        <v>6</v>
      </c>
      <c r="B17" s="24" t="str">
        <f>VLOOKUP(A17,Data!$D$6:$E$25,2,0)</f>
        <v>Denis Bukas</v>
      </c>
      <c r="C17" s="25" t="s">
        <v>14</v>
      </c>
      <c r="D17" s="54">
        <f>VLOOKUP($C$17,Data!$A:$B,2,FALSE)</f>
        <v>0.6</v>
      </c>
      <c r="E17" s="25"/>
      <c r="F17" s="26">
        <f t="shared" si="0"/>
        <v>0</v>
      </c>
      <c r="G17" s="11"/>
      <c r="H17" s="25"/>
      <c r="I17" s="26">
        <f t="shared" si="1"/>
        <v>0</v>
      </c>
      <c r="J17" s="11"/>
      <c r="K17" s="25"/>
      <c r="L17" s="26">
        <f t="shared" si="2"/>
        <v>0</v>
      </c>
      <c r="M17" s="11"/>
      <c r="N17" s="33">
        <f t="shared" si="3"/>
        <v>0</v>
      </c>
      <c r="O17" s="2"/>
    </row>
    <row r="18" spans="1:16" ht="15.75" x14ac:dyDescent="0.25">
      <c r="A18" s="14">
        <f>Baze!A8</f>
        <v>7</v>
      </c>
      <c r="B18" s="24" t="str">
        <f>VLOOKUP(A18,Data!$D$6:$E$25,2,0)</f>
        <v>Nikolay Dmitriev</v>
      </c>
      <c r="C18" s="23" t="s">
        <v>15</v>
      </c>
      <c r="D18" s="54">
        <f>VLOOKUP($C$18,Data!$A:$B,2,FALSE)</f>
        <v>0.3</v>
      </c>
      <c r="E18" s="23"/>
      <c r="F18" s="26">
        <f t="shared" si="0"/>
        <v>0</v>
      </c>
      <c r="G18" s="11"/>
      <c r="H18" s="23"/>
      <c r="I18" s="26">
        <f t="shared" si="1"/>
        <v>0</v>
      </c>
      <c r="J18" s="11"/>
      <c r="K18" s="23"/>
      <c r="L18" s="26">
        <f t="shared" si="2"/>
        <v>0</v>
      </c>
      <c r="M18" s="22"/>
      <c r="N18" s="33">
        <f t="shared" si="3"/>
        <v>0</v>
      </c>
      <c r="O18" s="2"/>
    </row>
    <row r="19" spans="1:16" ht="15.75" x14ac:dyDescent="0.25">
      <c r="A19" s="14">
        <f>Baze!A9</f>
        <v>8</v>
      </c>
      <c r="B19" s="24" t="str">
        <f>VLOOKUP(A19,Data!$D$6:$E$25,2,0)</f>
        <v>Dmitriy Taranenko</v>
      </c>
      <c r="C19" s="25" t="s">
        <v>15</v>
      </c>
      <c r="D19" s="54">
        <f>VLOOKUP($C$19,Data!$A:$B,2,FALSE)</f>
        <v>0.3</v>
      </c>
      <c r="E19" s="25"/>
      <c r="F19" s="26">
        <f t="shared" si="0"/>
        <v>0</v>
      </c>
      <c r="G19" s="11"/>
      <c r="H19" s="25"/>
      <c r="I19" s="26">
        <f t="shared" si="1"/>
        <v>0</v>
      </c>
      <c r="J19" s="11"/>
      <c r="K19" s="25"/>
      <c r="L19" s="26">
        <f t="shared" si="2"/>
        <v>0</v>
      </c>
      <c r="M19" s="22"/>
      <c r="N19" s="33">
        <f t="shared" si="3"/>
        <v>0</v>
      </c>
      <c r="O19" s="2"/>
    </row>
    <row r="20" spans="1:16" ht="15.75" x14ac:dyDescent="0.25">
      <c r="A20" s="14">
        <f>Baze!A22</f>
        <v>21</v>
      </c>
      <c r="B20" s="24" t="e">
        <f>VLOOKUP(A20,Data!$D$6:$E$25,2,0)</f>
        <v>#N/A</v>
      </c>
      <c r="C20" s="25" t="s">
        <v>16</v>
      </c>
      <c r="D20" s="54">
        <f>VLOOKUP($C$20,Data!$A:$B,2,FALSE)</f>
        <v>0.45</v>
      </c>
      <c r="E20" s="25"/>
      <c r="F20" s="26">
        <f t="shared" si="0"/>
        <v>0</v>
      </c>
      <c r="G20" s="11"/>
      <c r="H20" s="25"/>
      <c r="I20" s="26">
        <f t="shared" si="1"/>
        <v>0</v>
      </c>
      <c r="J20" s="11"/>
      <c r="K20" s="25"/>
      <c r="L20" s="26">
        <f t="shared" si="2"/>
        <v>0</v>
      </c>
      <c r="M20" s="22"/>
      <c r="N20" s="33">
        <f t="shared" si="3"/>
        <v>0</v>
      </c>
      <c r="O20" s="2"/>
      <c r="P20" t="s">
        <v>77</v>
      </c>
    </row>
    <row r="21" spans="1:16" ht="15.75" x14ac:dyDescent="0.25">
      <c r="A21" s="14">
        <f>Baze!A24</f>
        <v>23</v>
      </c>
      <c r="B21" s="24" t="e">
        <f>VLOOKUP(A21,Data!$D$6:$E$25,2,0)</f>
        <v>#N/A</v>
      </c>
      <c r="C21" s="23" t="s">
        <v>15</v>
      </c>
      <c r="D21" s="54">
        <f>VLOOKUP($C$21,Data!$A:$B,2,FALSE)</f>
        <v>0.3</v>
      </c>
      <c r="E21" s="23"/>
      <c r="F21" s="26">
        <f t="shared" si="0"/>
        <v>0</v>
      </c>
      <c r="G21" s="11"/>
      <c r="H21" s="23"/>
      <c r="I21" s="26">
        <f t="shared" si="1"/>
        <v>0</v>
      </c>
      <c r="J21" s="11"/>
      <c r="K21" s="23"/>
      <c r="L21" s="26">
        <f t="shared" si="2"/>
        <v>0</v>
      </c>
      <c r="M21" s="11"/>
      <c r="N21" s="33">
        <f t="shared" si="3"/>
        <v>0</v>
      </c>
      <c r="O21" s="2"/>
      <c r="P21" t="s">
        <v>78</v>
      </c>
    </row>
    <row r="22" spans="1:16" ht="15.75" x14ac:dyDescent="0.25">
      <c r="A22" s="14">
        <f>Baze!A12</f>
        <v>11</v>
      </c>
      <c r="B22" s="30" t="str">
        <f>VLOOKUP(A22,Data!$D$6:$E$25,2,0)</f>
        <v>Juris Landsbergs</v>
      </c>
      <c r="C22" s="29" t="s">
        <v>16</v>
      </c>
      <c r="D22" s="54">
        <f>VLOOKUP($C$22,Data!$A:$B,2,FALSE)</f>
        <v>0.45</v>
      </c>
      <c r="E22" s="29"/>
      <c r="F22" s="32">
        <f t="shared" si="0"/>
        <v>0</v>
      </c>
      <c r="G22" s="11"/>
      <c r="H22" s="29"/>
      <c r="I22" s="32">
        <f t="shared" si="1"/>
        <v>0</v>
      </c>
      <c r="J22" s="11"/>
      <c r="K22" s="29"/>
      <c r="L22" s="32">
        <f t="shared" si="2"/>
        <v>0</v>
      </c>
      <c r="M22" s="22"/>
      <c r="N22" s="34">
        <f t="shared" si="3"/>
        <v>0</v>
      </c>
      <c r="O22" s="2"/>
    </row>
    <row r="23" spans="1:16" ht="15.75" x14ac:dyDescent="0.25">
      <c r="A23" s="14">
        <f>Baze!A13</f>
        <v>12</v>
      </c>
      <c r="B23" s="30" t="str">
        <f>VLOOKUP(A23,Data!$D$6:$E$25,2,0)</f>
        <v>Andris Ozolkaja</v>
      </c>
      <c r="C23" s="31" t="s">
        <v>16</v>
      </c>
      <c r="D23" s="54">
        <f>VLOOKUP($C$23,Data!$A:$B,2,FALSE)</f>
        <v>0.45</v>
      </c>
      <c r="E23" s="31"/>
      <c r="F23" s="32">
        <f t="shared" si="0"/>
        <v>0</v>
      </c>
      <c r="G23" s="11"/>
      <c r="H23" s="31"/>
      <c r="I23" s="32">
        <f t="shared" si="1"/>
        <v>0</v>
      </c>
      <c r="J23" s="11"/>
      <c r="K23" s="31"/>
      <c r="L23" s="32">
        <f t="shared" si="2"/>
        <v>0</v>
      </c>
      <c r="M23" s="22"/>
      <c r="N23" s="34">
        <f t="shared" si="3"/>
        <v>0</v>
      </c>
      <c r="O23" s="2"/>
    </row>
    <row r="24" spans="1:16" ht="15.75" x14ac:dyDescent="0.25">
      <c r="A24" s="14">
        <f>Baze!A14</f>
        <v>13</v>
      </c>
      <c r="B24" s="30" t="str">
        <f>VLOOKUP(A24,Data!$D$6:$E$25,2,0)</f>
        <v>Dmitriy Klimanskiy</v>
      </c>
      <c r="C24" s="29" t="s">
        <v>16</v>
      </c>
      <c r="D24" s="54">
        <f>VLOOKUP($C$24,Data!$A:$B,2,FALSE)</f>
        <v>0.45</v>
      </c>
      <c r="E24" s="29"/>
      <c r="F24" s="32">
        <f t="shared" si="0"/>
        <v>0</v>
      </c>
      <c r="G24" s="11"/>
      <c r="H24" s="29"/>
      <c r="I24" s="32">
        <f t="shared" si="1"/>
        <v>0</v>
      </c>
      <c r="J24" s="11"/>
      <c r="K24" s="29"/>
      <c r="L24" s="32">
        <f t="shared" si="2"/>
        <v>0</v>
      </c>
      <c r="M24" s="11"/>
      <c r="N24" s="34">
        <f t="shared" si="3"/>
        <v>0</v>
      </c>
      <c r="O24" s="2"/>
    </row>
    <row r="25" spans="1:16" ht="15.75" x14ac:dyDescent="0.25">
      <c r="A25" s="14">
        <f>Baze!A15</f>
        <v>14</v>
      </c>
      <c r="B25" s="30" t="str">
        <f>VLOOKUP(A25,Data!$D$6:$E$25,2,0)</f>
        <v>Konstantin Saratovsky</v>
      </c>
      <c r="C25" s="31" t="s">
        <v>16</v>
      </c>
      <c r="D25" s="54">
        <f>VLOOKUP($C$25,Data!$A:$B,2,FALSE)</f>
        <v>0.45</v>
      </c>
      <c r="E25" s="31"/>
      <c r="F25" s="32">
        <f t="shared" si="0"/>
        <v>0</v>
      </c>
      <c r="G25" s="11"/>
      <c r="H25" s="31"/>
      <c r="I25" s="32">
        <f t="shared" si="1"/>
        <v>0</v>
      </c>
      <c r="J25" s="11"/>
      <c r="K25" s="31"/>
      <c r="L25" s="32">
        <f t="shared" si="2"/>
        <v>0</v>
      </c>
      <c r="M25" s="11"/>
      <c r="N25" s="34">
        <f t="shared" si="3"/>
        <v>0</v>
      </c>
      <c r="O25" s="2"/>
    </row>
    <row r="26" spans="1:16" ht="15.75" x14ac:dyDescent="0.25">
      <c r="A26" s="14">
        <f>Baze!A16</f>
        <v>15</v>
      </c>
      <c r="B26" s="30" t="str">
        <f>VLOOKUP(A26,Data!$D$6:$E$25,2,0)</f>
        <v>Vitaly Nechiporenko</v>
      </c>
      <c r="C26" s="48" t="s">
        <v>14</v>
      </c>
      <c r="D26" s="54">
        <f>VLOOKUP($C$26,Data!$A:$B,2,FALSE)</f>
        <v>0.6</v>
      </c>
      <c r="E26" s="29"/>
      <c r="F26" s="32">
        <f t="shared" si="0"/>
        <v>0</v>
      </c>
      <c r="G26" s="11"/>
      <c r="H26" s="29"/>
      <c r="I26" s="32">
        <f t="shared" si="1"/>
        <v>0</v>
      </c>
      <c r="J26" s="11"/>
      <c r="K26" s="29"/>
      <c r="L26" s="32">
        <f t="shared" si="2"/>
        <v>0</v>
      </c>
      <c r="M26" s="22"/>
      <c r="N26" s="34">
        <f t="shared" si="3"/>
        <v>0</v>
      </c>
      <c r="O26" s="2"/>
    </row>
    <row r="27" spans="1:16" ht="15.75" x14ac:dyDescent="0.25">
      <c r="A27" s="14">
        <f>Baze!A17</f>
        <v>16</v>
      </c>
      <c r="B27" s="30" t="str">
        <f>VLOOKUP(A27,Data!$D$6:$E$25,2,0)</f>
        <v>Mihail Kokorev</v>
      </c>
      <c r="C27" s="31" t="s">
        <v>14</v>
      </c>
      <c r="D27" s="54">
        <f>VLOOKUP($C$27,Data!$A:$B,2,FALSE)</f>
        <v>0.6</v>
      </c>
      <c r="E27" s="31"/>
      <c r="F27" s="32">
        <f t="shared" si="0"/>
        <v>0</v>
      </c>
      <c r="G27" s="11"/>
      <c r="H27" s="31"/>
      <c r="I27" s="32">
        <f t="shared" si="1"/>
        <v>0</v>
      </c>
      <c r="J27" s="11"/>
      <c r="K27" s="31"/>
      <c r="L27" s="32">
        <f t="shared" si="2"/>
        <v>0</v>
      </c>
      <c r="M27" s="22"/>
      <c r="N27" s="34">
        <f t="shared" si="3"/>
        <v>0</v>
      </c>
      <c r="O27" s="2"/>
    </row>
    <row r="28" spans="1:16" ht="15.75" x14ac:dyDescent="0.25">
      <c r="A28" s="14">
        <f>Baze!A18</f>
        <v>17</v>
      </c>
      <c r="B28" s="30" t="str">
        <f>VLOOKUP(A28,Data!$D$6:$E$25,2,0)</f>
        <v>Alexander Mukhin</v>
      </c>
      <c r="C28" s="29" t="s">
        <v>14</v>
      </c>
      <c r="D28" s="54">
        <f>VLOOKUP($C$28,Data!$A:$B,2,FALSE)</f>
        <v>0.6</v>
      </c>
      <c r="E28" s="29"/>
      <c r="F28" s="32">
        <f t="shared" si="0"/>
        <v>0</v>
      </c>
      <c r="G28" s="11"/>
      <c r="H28" s="29"/>
      <c r="I28" s="32">
        <f t="shared" si="1"/>
        <v>0</v>
      </c>
      <c r="J28" s="11"/>
      <c r="K28" s="29"/>
      <c r="L28" s="32">
        <f t="shared" si="2"/>
        <v>0</v>
      </c>
      <c r="M28" s="11"/>
      <c r="N28" s="34">
        <f t="shared" si="3"/>
        <v>0</v>
      </c>
      <c r="O28" s="2"/>
    </row>
    <row r="29" spans="1:16" ht="15.75" x14ac:dyDescent="0.25">
      <c r="A29" s="14">
        <f>Baze!A19</f>
        <v>18</v>
      </c>
      <c r="B29" s="30" t="str">
        <f>VLOOKUP(A29,Data!$D$6:$E$25,2,0)</f>
        <v>Dany Martysevich</v>
      </c>
      <c r="C29" s="48" t="s">
        <v>15</v>
      </c>
      <c r="D29" s="54">
        <f>VLOOKUP($C$29,Data!$A:$B,2,FALSE)</f>
        <v>0.3</v>
      </c>
      <c r="E29" s="31"/>
      <c r="F29" s="32">
        <f t="shared" si="0"/>
        <v>0</v>
      </c>
      <c r="G29" s="11"/>
      <c r="H29" s="31"/>
      <c r="I29" s="32">
        <f t="shared" si="1"/>
        <v>0</v>
      </c>
      <c r="J29" s="11"/>
      <c r="K29" s="31"/>
      <c r="L29" s="32">
        <f t="shared" si="2"/>
        <v>0</v>
      </c>
      <c r="M29" s="11"/>
      <c r="N29" s="34">
        <f t="shared" si="3"/>
        <v>0</v>
      </c>
      <c r="O29" s="2"/>
    </row>
    <row r="30" spans="1:16" ht="15.75" x14ac:dyDescent="0.25">
      <c r="A30" s="14">
        <f>Baze!A23</f>
        <v>22</v>
      </c>
      <c r="B30" s="30" t="e">
        <f>VLOOKUP(A30,Data!$D$6:$E$25,2,0)</f>
        <v>#N/A</v>
      </c>
      <c r="C30" s="48" t="s">
        <v>14</v>
      </c>
      <c r="D30" s="54">
        <f>VLOOKUP($C$30,Data!$A:$B,2,FALSE)</f>
        <v>0.6</v>
      </c>
      <c r="E30" s="31"/>
      <c r="F30" s="32">
        <f t="shared" si="0"/>
        <v>0</v>
      </c>
      <c r="G30" s="11"/>
      <c r="H30" s="31"/>
      <c r="I30" s="32">
        <f t="shared" si="1"/>
        <v>0</v>
      </c>
      <c r="J30" s="11"/>
      <c r="K30" s="31"/>
      <c r="L30" s="32">
        <f t="shared" si="2"/>
        <v>0</v>
      </c>
      <c r="M30" s="11"/>
      <c r="N30" s="34">
        <f t="shared" si="3"/>
        <v>0</v>
      </c>
      <c r="O30" s="2"/>
      <c r="P30" t="s">
        <v>79</v>
      </c>
    </row>
    <row r="31" spans="1:16" ht="15.75" x14ac:dyDescent="0.25">
      <c r="A31" s="14">
        <f>Baze!A25</f>
        <v>24</v>
      </c>
      <c r="B31" s="30" t="e">
        <f>VLOOKUP(A31,Data!$D$6:$E$25,2,0)</f>
        <v>#N/A</v>
      </c>
      <c r="C31" s="29" t="s">
        <v>16</v>
      </c>
      <c r="D31" s="54">
        <f>VLOOKUP($C$31,Data!$A:$B,2,FALSE)</f>
        <v>0.45</v>
      </c>
      <c r="E31" s="29"/>
      <c r="F31" s="32">
        <f t="shared" si="0"/>
        <v>0</v>
      </c>
      <c r="G31" s="11"/>
      <c r="H31" s="29"/>
      <c r="I31" s="32">
        <f t="shared" si="1"/>
        <v>0</v>
      </c>
      <c r="J31" s="11"/>
      <c r="K31" s="29"/>
      <c r="L31" s="32">
        <f t="shared" si="2"/>
        <v>0</v>
      </c>
      <c r="M31" s="22"/>
      <c r="N31" s="34">
        <f t="shared" si="3"/>
        <v>0</v>
      </c>
      <c r="O31" s="2"/>
      <c r="P31" t="s">
        <v>80</v>
      </c>
    </row>
    <row r="32" spans="1:16" x14ac:dyDescent="0.25">
      <c r="A32" s="1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8.75" x14ac:dyDescent="0.3">
      <c r="A33" s="267" t="s">
        <v>26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9"/>
    </row>
  </sheetData>
  <mergeCells count="5">
    <mergeCell ref="A33:N33"/>
    <mergeCell ref="B10:C10"/>
    <mergeCell ref="E10:F10"/>
    <mergeCell ref="H10:I10"/>
    <mergeCell ref="K10:L10"/>
  </mergeCells>
  <dataValidations count="1">
    <dataValidation type="list" allowBlank="1" showInputMessage="1" showErrorMessage="1" sqref="C12:C31">
      <formula1>Grupas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29"/>
  <sheetViews>
    <sheetView topLeftCell="A5" workbookViewId="0">
      <selection activeCell="B22" sqref="B22"/>
    </sheetView>
  </sheetViews>
  <sheetFormatPr defaultRowHeight="15" x14ac:dyDescent="0.25"/>
  <cols>
    <col min="2" max="2" width="25.85546875" customWidth="1"/>
    <col min="3" max="3" width="9.7109375" customWidth="1"/>
  </cols>
  <sheetData>
    <row r="8" spans="1:15" x14ac:dyDescent="0.25">
      <c r="C8" s="79"/>
      <c r="H8" t="s">
        <v>41</v>
      </c>
    </row>
    <row r="10" spans="1:15" ht="18.75" x14ac:dyDescent="0.3">
      <c r="A10" s="12"/>
      <c r="B10" s="265" t="s">
        <v>20</v>
      </c>
      <c r="C10" s="266"/>
      <c r="D10" s="13"/>
      <c r="E10" s="268" t="s">
        <v>28</v>
      </c>
      <c r="F10" s="269"/>
      <c r="G10" s="19"/>
      <c r="H10" s="270" t="s">
        <v>29</v>
      </c>
      <c r="I10" s="269"/>
      <c r="J10" s="20"/>
      <c r="K10" s="271" t="s">
        <v>30</v>
      </c>
      <c r="L10" s="269"/>
      <c r="M10" s="21"/>
      <c r="N10" s="13"/>
      <c r="O10" s="9"/>
    </row>
    <row r="11" spans="1:15" ht="18.75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 t="s">
        <v>31</v>
      </c>
      <c r="H11" s="16" t="s">
        <v>10</v>
      </c>
      <c r="I11" s="16" t="s">
        <v>11</v>
      </c>
      <c r="J11" s="16" t="s">
        <v>31</v>
      </c>
      <c r="K11" s="17" t="s">
        <v>10</v>
      </c>
      <c r="L11" s="17" t="s">
        <v>11</v>
      </c>
      <c r="M11" s="17" t="s">
        <v>31</v>
      </c>
      <c r="N11" s="17" t="s">
        <v>19</v>
      </c>
      <c r="O11" s="111" t="s">
        <v>31</v>
      </c>
    </row>
    <row r="12" spans="1:15" ht="15.75" x14ac:dyDescent="0.25">
      <c r="A12" s="14">
        <f>Baze!I2</f>
        <v>0</v>
      </c>
      <c r="B12" s="73" t="e">
        <f>VLOOKUP(A12,Data!$D$6:$E$25,2,0)</f>
        <v>#N/A</v>
      </c>
      <c r="C12" s="72" t="s">
        <v>14</v>
      </c>
      <c r="D12" s="54">
        <f>VLOOKUP($C$12,Data!$A:$B,2,FALSE)</f>
        <v>0.6</v>
      </c>
      <c r="E12" s="75"/>
      <c r="F12" s="76">
        <f t="shared" ref="F12:F27" si="0">IF(E12=0,0,(41-E12)/3*D12)</f>
        <v>0</v>
      </c>
      <c r="G12" s="11">
        <f>IF(F12&gt;F13,1,0)</f>
        <v>0</v>
      </c>
      <c r="H12" s="75"/>
      <c r="I12" s="76">
        <f t="shared" ref="I12:I27" si="1">IF(H12=0,0,(41-H12)/3*D12)</f>
        <v>0</v>
      </c>
      <c r="J12" s="11">
        <f>IF(I12&gt;I13,1,0)</f>
        <v>0</v>
      </c>
      <c r="K12" s="75"/>
      <c r="L12" s="76">
        <f t="shared" ref="L12:L27" si="2">IF(K12=0,0,(41-K12)/3*D12)</f>
        <v>0</v>
      </c>
      <c r="M12" s="11">
        <f>IF(L12&gt;L13,1,0)</f>
        <v>0</v>
      </c>
      <c r="N12" s="80">
        <f t="shared" ref="N12:N27" si="3">F12+I12+L12</f>
        <v>0</v>
      </c>
      <c r="O12" s="112">
        <f>G12+J12+M12</f>
        <v>0</v>
      </c>
    </row>
    <row r="13" spans="1:15" ht="15.75" x14ac:dyDescent="0.25">
      <c r="A13" s="14">
        <f>Baze!I18</f>
        <v>0</v>
      </c>
      <c r="B13" s="82" t="e">
        <f>VLOOKUP(A13,Data!$D$6:$E$25,2,0)</f>
        <v>#N/A</v>
      </c>
      <c r="C13" s="83" t="s">
        <v>14</v>
      </c>
      <c r="D13" s="54">
        <f>VLOOKUP($C$13,Data!$A:$B,2,FALSE)</f>
        <v>0.6</v>
      </c>
      <c r="E13" s="77"/>
      <c r="F13" s="78">
        <f t="shared" si="0"/>
        <v>0</v>
      </c>
      <c r="G13" s="11">
        <f>IF(F13&gt;F12,1,0)</f>
        <v>0</v>
      </c>
      <c r="H13" s="96"/>
      <c r="I13" s="97">
        <f t="shared" si="1"/>
        <v>0</v>
      </c>
      <c r="J13" s="11">
        <f>IF(I13&gt;I12,1,0)</f>
        <v>0</v>
      </c>
      <c r="K13" s="77"/>
      <c r="L13" s="78">
        <f t="shared" si="2"/>
        <v>0</v>
      </c>
      <c r="M13" s="11">
        <f>IF(L13&gt;L12,1,0)</f>
        <v>0</v>
      </c>
      <c r="N13" s="106">
        <f t="shared" si="3"/>
        <v>0</v>
      </c>
      <c r="O13" s="113">
        <f t="shared" ref="O13:O27" si="4">G13+J13+M13</f>
        <v>0</v>
      </c>
    </row>
    <row r="14" spans="1:15" ht="15.75" x14ac:dyDescent="0.25">
      <c r="A14" s="14">
        <f>Baze!I4</f>
        <v>0</v>
      </c>
      <c r="B14" s="84" t="e">
        <f>VLOOKUP(A14,Data!$D$6:$E$25,2,0)</f>
        <v>#N/A</v>
      </c>
      <c r="C14" s="153" t="s">
        <v>14</v>
      </c>
      <c r="D14" s="54">
        <f>VLOOKUP($C$14,Data!$A:$B,2,FALSE)</f>
        <v>0.6</v>
      </c>
      <c r="E14" s="98"/>
      <c r="F14" s="99">
        <f t="shared" si="0"/>
        <v>0</v>
      </c>
      <c r="G14" s="11">
        <f t="shared" ref="G14:G26" si="5">IF(F14&gt;F15,1,0)</f>
        <v>0</v>
      </c>
      <c r="H14" s="98"/>
      <c r="I14" s="99">
        <f t="shared" si="1"/>
        <v>0</v>
      </c>
      <c r="J14" s="11">
        <f t="shared" ref="J14:J26" si="6">IF(I14&gt;I15,1,0)</f>
        <v>0</v>
      </c>
      <c r="K14" s="98"/>
      <c r="L14" s="99">
        <f t="shared" si="2"/>
        <v>0</v>
      </c>
      <c r="M14" s="11">
        <f t="shared" ref="M14:M26" si="7">IF(L14&gt;L15,1,0)</f>
        <v>0</v>
      </c>
      <c r="N14" s="107">
        <f t="shared" si="3"/>
        <v>0</v>
      </c>
      <c r="O14" s="112">
        <f t="shared" si="4"/>
        <v>0</v>
      </c>
    </row>
    <row r="15" spans="1:15" ht="15.75" x14ac:dyDescent="0.25">
      <c r="A15" s="14">
        <f>Baze!I16</f>
        <v>0</v>
      </c>
      <c r="B15" s="85" t="e">
        <f>VLOOKUP(A15,Data!$D$6:$E$25,2,0)</f>
        <v>#N/A</v>
      </c>
      <c r="C15" s="88" t="s">
        <v>16</v>
      </c>
      <c r="D15" s="54">
        <f>VLOOKUP($C$15,Data!$A:$B,2,FALSE)</f>
        <v>0.45</v>
      </c>
      <c r="E15" s="100"/>
      <c r="F15" s="101">
        <f t="shared" si="0"/>
        <v>0</v>
      </c>
      <c r="G15" s="11">
        <f>IF(F15&gt;F14,1,0)</f>
        <v>0</v>
      </c>
      <c r="H15" s="100"/>
      <c r="I15" s="101">
        <f t="shared" si="1"/>
        <v>0</v>
      </c>
      <c r="J15" s="11">
        <f>IF(I15&gt;I14,1,0)</f>
        <v>0</v>
      </c>
      <c r="K15" s="100"/>
      <c r="L15" s="101">
        <f t="shared" si="2"/>
        <v>0</v>
      </c>
      <c r="M15" s="11">
        <f>IF(L15&gt;L14,1,0)</f>
        <v>0</v>
      </c>
      <c r="N15" s="108">
        <f t="shared" si="3"/>
        <v>0</v>
      </c>
      <c r="O15" s="113">
        <f t="shared" si="4"/>
        <v>0</v>
      </c>
    </row>
    <row r="16" spans="1:15" ht="15.75" x14ac:dyDescent="0.25">
      <c r="A16" s="14">
        <f>Baze!I5</f>
        <v>0</v>
      </c>
      <c r="B16" s="85" t="e">
        <f>VLOOKUP(A16,Data!$D$6:$E$25,2,0)</f>
        <v>#N/A</v>
      </c>
      <c r="C16" s="89" t="s">
        <v>16</v>
      </c>
      <c r="D16" s="54">
        <f>VLOOKUP($C$16,Data!$A:$B,2,FALSE)</f>
        <v>0.45</v>
      </c>
      <c r="E16" s="75"/>
      <c r="F16" s="76">
        <f t="shared" si="0"/>
        <v>0</v>
      </c>
      <c r="G16" s="11">
        <f t="shared" si="5"/>
        <v>0</v>
      </c>
      <c r="H16" s="75"/>
      <c r="I16" s="76">
        <f t="shared" si="1"/>
        <v>0</v>
      </c>
      <c r="J16" s="11">
        <f t="shared" si="6"/>
        <v>0</v>
      </c>
      <c r="K16" s="75"/>
      <c r="L16" s="76">
        <f t="shared" si="2"/>
        <v>0</v>
      </c>
      <c r="M16" s="11">
        <f t="shared" si="7"/>
        <v>0</v>
      </c>
      <c r="N16" s="80">
        <f t="shared" si="3"/>
        <v>0</v>
      </c>
      <c r="O16" s="112">
        <f t="shared" si="4"/>
        <v>0</v>
      </c>
    </row>
    <row r="17" spans="1:15" ht="15.75" x14ac:dyDescent="0.25">
      <c r="A17" s="14">
        <f>Baze!I15</f>
        <v>0</v>
      </c>
      <c r="B17" s="74" t="e">
        <f>VLOOKUP(A17,Data!$D$6:$E$25,2,0)</f>
        <v>#N/A</v>
      </c>
      <c r="C17" s="90" t="s">
        <v>14</v>
      </c>
      <c r="D17" s="54">
        <f>VLOOKUP($C$17,Data!$A:$B,2,FALSE)</f>
        <v>0.6</v>
      </c>
      <c r="E17" s="77"/>
      <c r="F17" s="78">
        <f t="shared" si="0"/>
        <v>0</v>
      </c>
      <c r="G17" s="11">
        <f>IF(F17&gt;F16,1,0)</f>
        <v>0</v>
      </c>
      <c r="H17" s="77"/>
      <c r="I17" s="78">
        <f t="shared" si="1"/>
        <v>0</v>
      </c>
      <c r="J17" s="11">
        <f>IF(I17&gt;I16,1,0)</f>
        <v>0</v>
      </c>
      <c r="K17" s="77"/>
      <c r="L17" s="78">
        <f t="shared" si="2"/>
        <v>0</v>
      </c>
      <c r="M17" s="11">
        <f>IF(L17&gt;L16,1,0)</f>
        <v>0</v>
      </c>
      <c r="N17" s="81">
        <f t="shared" si="3"/>
        <v>0</v>
      </c>
      <c r="O17" s="113">
        <f t="shared" si="4"/>
        <v>0</v>
      </c>
    </row>
    <row r="18" spans="1:15" ht="15.75" x14ac:dyDescent="0.25">
      <c r="A18" s="14">
        <f>Baze!I3</f>
        <v>0</v>
      </c>
      <c r="B18" s="84" t="e">
        <f>VLOOKUP(A18,Data!$D$6:$E$25,2,0)</f>
        <v>#N/A</v>
      </c>
      <c r="C18" s="91" t="s">
        <v>16</v>
      </c>
      <c r="D18" s="54">
        <f>VLOOKUP($C$18,Data!$A:$B,2,FALSE)</f>
        <v>0.45</v>
      </c>
      <c r="E18" s="98"/>
      <c r="F18" s="99">
        <f t="shared" si="0"/>
        <v>0</v>
      </c>
      <c r="G18" s="11">
        <f t="shared" si="5"/>
        <v>0</v>
      </c>
      <c r="H18" s="98"/>
      <c r="I18" s="99">
        <f t="shared" si="1"/>
        <v>0</v>
      </c>
      <c r="J18" s="11">
        <f t="shared" si="6"/>
        <v>0</v>
      </c>
      <c r="K18" s="98"/>
      <c r="L18" s="99">
        <f t="shared" si="2"/>
        <v>0</v>
      </c>
      <c r="M18" s="11">
        <f t="shared" si="7"/>
        <v>0</v>
      </c>
      <c r="N18" s="107">
        <f t="shared" si="3"/>
        <v>0</v>
      </c>
      <c r="O18" s="112">
        <f t="shared" si="4"/>
        <v>0</v>
      </c>
    </row>
    <row r="19" spans="1:15" ht="15.75" x14ac:dyDescent="0.25">
      <c r="A19" s="14">
        <f>Baze!I17</f>
        <v>0</v>
      </c>
      <c r="B19" s="84" t="e">
        <f>VLOOKUP(A19,Data!$D$6:$E$25,2,0)</f>
        <v>#N/A</v>
      </c>
      <c r="C19" s="88" t="s">
        <v>16</v>
      </c>
      <c r="D19" s="54">
        <f>VLOOKUP($C$19,Data!$A:$B,2,FALSE)</f>
        <v>0.45</v>
      </c>
      <c r="E19" s="100"/>
      <c r="F19" s="101">
        <f t="shared" si="0"/>
        <v>0</v>
      </c>
      <c r="G19" s="11">
        <f>IF(F19&gt;F18,1,0)</f>
        <v>0</v>
      </c>
      <c r="H19" s="100"/>
      <c r="I19" s="101">
        <f t="shared" si="1"/>
        <v>0</v>
      </c>
      <c r="J19" s="11">
        <f>IF(I19&gt;I18,1,0)</f>
        <v>0</v>
      </c>
      <c r="K19" s="100"/>
      <c r="L19" s="101">
        <f t="shared" si="2"/>
        <v>0</v>
      </c>
      <c r="M19" s="11">
        <f>IF(L19&gt;L18,1,0)</f>
        <v>0</v>
      </c>
      <c r="N19" s="108">
        <f t="shared" si="3"/>
        <v>0</v>
      </c>
      <c r="O19" s="113">
        <f>G19+J19+M19</f>
        <v>0</v>
      </c>
    </row>
    <row r="20" spans="1:15" ht="15.75" x14ac:dyDescent="0.25">
      <c r="A20" s="14">
        <f>Baze!I11</f>
        <v>0</v>
      </c>
      <c r="B20" s="86" t="e">
        <f>VLOOKUP(A20,Data!$D$6:$E$25,2,0)</f>
        <v>#N/A</v>
      </c>
      <c r="C20" s="92" t="s">
        <v>16</v>
      </c>
      <c r="D20" s="54">
        <f>VLOOKUP($C$20,Data!$A:$B,2,FALSE)</f>
        <v>0.45</v>
      </c>
      <c r="E20" s="102"/>
      <c r="F20" s="103">
        <f t="shared" si="0"/>
        <v>0</v>
      </c>
      <c r="G20" s="11">
        <f t="shared" si="5"/>
        <v>0</v>
      </c>
      <c r="H20" s="102"/>
      <c r="I20" s="103">
        <f t="shared" si="1"/>
        <v>0</v>
      </c>
      <c r="J20" s="11">
        <f t="shared" si="6"/>
        <v>0</v>
      </c>
      <c r="K20" s="102"/>
      <c r="L20" s="103">
        <f t="shared" si="2"/>
        <v>0</v>
      </c>
      <c r="M20" s="11">
        <f t="shared" si="7"/>
        <v>0</v>
      </c>
      <c r="N20" s="109">
        <f t="shared" si="3"/>
        <v>0</v>
      </c>
      <c r="O20" s="112">
        <f t="shared" si="4"/>
        <v>0</v>
      </c>
    </row>
    <row r="21" spans="1:15" ht="15.75" x14ac:dyDescent="0.25">
      <c r="A21" s="14">
        <f>Baze!I9</f>
        <v>0</v>
      </c>
      <c r="B21" s="86" t="e">
        <f>VLOOKUP(A21,Data!$D$6:$E$25,2,0)</f>
        <v>#N/A</v>
      </c>
      <c r="C21" s="93" t="s">
        <v>15</v>
      </c>
      <c r="D21" s="54">
        <f>VLOOKUP($C$21,Data!$A:$B,2,FALSE)</f>
        <v>0.3</v>
      </c>
      <c r="E21" s="104"/>
      <c r="F21" s="105">
        <f t="shared" si="0"/>
        <v>0</v>
      </c>
      <c r="G21" s="11">
        <f>IF(F21&gt;F20,1,0)</f>
        <v>0</v>
      </c>
      <c r="H21" s="104"/>
      <c r="I21" s="105">
        <f t="shared" si="1"/>
        <v>0</v>
      </c>
      <c r="J21" s="11">
        <f>IF(I21&gt;I20,1,0)</f>
        <v>0</v>
      </c>
      <c r="K21" s="104"/>
      <c r="L21" s="105">
        <f t="shared" si="2"/>
        <v>0</v>
      </c>
      <c r="M21" s="11">
        <f>IF(L21&gt;L20,1,0)</f>
        <v>0</v>
      </c>
      <c r="N21" s="110">
        <f t="shared" si="3"/>
        <v>0</v>
      </c>
      <c r="O21" s="113">
        <f t="shared" si="4"/>
        <v>0</v>
      </c>
    </row>
    <row r="22" spans="1:15" ht="15.75" x14ac:dyDescent="0.25">
      <c r="A22" s="14">
        <f>Baze!I13</f>
        <v>0</v>
      </c>
      <c r="B22" s="86" t="e">
        <f>VLOOKUP(A22,Data!$D$6:$E$25,2,0)</f>
        <v>#N/A</v>
      </c>
      <c r="C22" s="91" t="s">
        <v>14</v>
      </c>
      <c r="D22" s="54">
        <f>VLOOKUP($C$22,Data!$A:$B,2,FALSE)</f>
        <v>0.6</v>
      </c>
      <c r="E22" s="98"/>
      <c r="F22" s="99">
        <f t="shared" si="0"/>
        <v>0</v>
      </c>
      <c r="G22" s="11">
        <f t="shared" si="5"/>
        <v>0</v>
      </c>
      <c r="H22" s="98"/>
      <c r="I22" s="99">
        <f t="shared" si="1"/>
        <v>0</v>
      </c>
      <c r="J22" s="11">
        <f t="shared" si="6"/>
        <v>0</v>
      </c>
      <c r="K22" s="98"/>
      <c r="L22" s="99">
        <f t="shared" si="2"/>
        <v>0</v>
      </c>
      <c r="M22" s="11">
        <f t="shared" si="7"/>
        <v>0</v>
      </c>
      <c r="N22" s="107">
        <f t="shared" si="3"/>
        <v>0</v>
      </c>
      <c r="O22" s="112">
        <f t="shared" si="4"/>
        <v>0</v>
      </c>
    </row>
    <row r="23" spans="1:15" ht="15.75" x14ac:dyDescent="0.25">
      <c r="A23" s="14">
        <f>Baze!I7</f>
        <v>0</v>
      </c>
      <c r="B23" s="85" t="e">
        <f>VLOOKUP(A23,Data!$D$6:$E$25,2,0)</f>
        <v>#N/A</v>
      </c>
      <c r="C23" s="88" t="s">
        <v>16</v>
      </c>
      <c r="D23" s="54">
        <f>VLOOKUP($C$23,Data!$A:$B,2,FALSE)</f>
        <v>0.45</v>
      </c>
      <c r="E23" s="100"/>
      <c r="F23" s="101">
        <f t="shared" si="0"/>
        <v>0</v>
      </c>
      <c r="G23" s="11">
        <f>IF(F23&gt;F22,1,0)</f>
        <v>0</v>
      </c>
      <c r="H23" s="100"/>
      <c r="I23" s="101">
        <f t="shared" si="1"/>
        <v>0</v>
      </c>
      <c r="J23" s="11">
        <f>IF(I23&gt;I22,1,0)</f>
        <v>0</v>
      </c>
      <c r="K23" s="100"/>
      <c r="L23" s="101">
        <f t="shared" si="2"/>
        <v>0</v>
      </c>
      <c r="M23" s="11">
        <f>IF(L23&gt;L22,1,0)</f>
        <v>0</v>
      </c>
      <c r="N23" s="108">
        <f t="shared" si="3"/>
        <v>0</v>
      </c>
      <c r="O23" s="113">
        <f t="shared" si="4"/>
        <v>0</v>
      </c>
    </row>
    <row r="24" spans="1:15" ht="15.75" x14ac:dyDescent="0.25">
      <c r="A24" s="14">
        <f>Baze!I14</f>
        <v>0</v>
      </c>
      <c r="B24" s="86" t="e">
        <f>VLOOKUP(A24,Data!$D$6:$E$25,2,0)</f>
        <v>#N/A</v>
      </c>
      <c r="C24" s="94" t="s">
        <v>16</v>
      </c>
      <c r="D24" s="54">
        <f>VLOOKUP($C$24,Data!$A:$B,2,FALSE)</f>
        <v>0.45</v>
      </c>
      <c r="E24" s="102"/>
      <c r="F24" s="103">
        <f t="shared" si="0"/>
        <v>0</v>
      </c>
      <c r="G24" s="11">
        <f t="shared" si="5"/>
        <v>0</v>
      </c>
      <c r="H24" s="102"/>
      <c r="I24" s="103">
        <f t="shared" si="1"/>
        <v>0</v>
      </c>
      <c r="J24" s="11">
        <f t="shared" si="6"/>
        <v>0</v>
      </c>
      <c r="K24" s="102"/>
      <c r="L24" s="103">
        <f t="shared" si="2"/>
        <v>0</v>
      </c>
      <c r="M24" s="11">
        <f t="shared" si="7"/>
        <v>0</v>
      </c>
      <c r="N24" s="109">
        <f t="shared" si="3"/>
        <v>0</v>
      </c>
      <c r="O24" s="112">
        <f t="shared" si="4"/>
        <v>0</v>
      </c>
    </row>
    <row r="25" spans="1:15" ht="15.75" x14ac:dyDescent="0.25">
      <c r="A25" s="14">
        <f>Baze!I6</f>
        <v>0</v>
      </c>
      <c r="B25" s="87" t="e">
        <f>VLOOKUP(A25,Data!$D$6:$E$25,2,0)</f>
        <v>#N/A</v>
      </c>
      <c r="C25" s="93" t="s">
        <v>14</v>
      </c>
      <c r="D25" s="54">
        <f>VLOOKUP($C$25,Data!$A:$B,2,FALSE)</f>
        <v>0.6</v>
      </c>
      <c r="E25" s="104"/>
      <c r="F25" s="105">
        <f t="shared" si="0"/>
        <v>0</v>
      </c>
      <c r="G25" s="11">
        <f>IF(F25&gt;F24,1,0)</f>
        <v>0</v>
      </c>
      <c r="H25" s="104"/>
      <c r="I25" s="105">
        <f t="shared" si="1"/>
        <v>0</v>
      </c>
      <c r="J25" s="11">
        <f>IF(I25&gt;I24,1,0)</f>
        <v>0</v>
      </c>
      <c r="K25" s="104"/>
      <c r="L25" s="105">
        <f t="shared" si="2"/>
        <v>0</v>
      </c>
      <c r="M25" s="11">
        <f>IF(L25&gt;L24,1,0)</f>
        <v>0</v>
      </c>
      <c r="N25" s="110">
        <f t="shared" si="3"/>
        <v>0</v>
      </c>
      <c r="O25" s="113">
        <f t="shared" si="4"/>
        <v>0</v>
      </c>
    </row>
    <row r="26" spans="1:15" ht="15.75" x14ac:dyDescent="0.25">
      <c r="A26" s="14">
        <f>Baze!I12</f>
        <v>0</v>
      </c>
      <c r="B26" s="84" t="e">
        <f>VLOOKUP(A26,Data!$D$6:$E$25,2,0)</f>
        <v>#N/A</v>
      </c>
      <c r="C26" s="91" t="s">
        <v>16</v>
      </c>
      <c r="D26" s="54">
        <f>VLOOKUP($C$26,Data!$A:$B,2,FALSE)</f>
        <v>0.45</v>
      </c>
      <c r="E26" s="98"/>
      <c r="F26" s="99">
        <f t="shared" si="0"/>
        <v>0</v>
      </c>
      <c r="G26" s="11">
        <f t="shared" si="5"/>
        <v>0</v>
      </c>
      <c r="H26" s="98"/>
      <c r="I26" s="99">
        <f t="shared" si="1"/>
        <v>0</v>
      </c>
      <c r="J26" s="11">
        <f t="shared" si="6"/>
        <v>0</v>
      </c>
      <c r="K26" s="98"/>
      <c r="L26" s="99">
        <f t="shared" si="2"/>
        <v>0</v>
      </c>
      <c r="M26" s="11">
        <f t="shared" si="7"/>
        <v>0</v>
      </c>
      <c r="N26" s="107">
        <f t="shared" si="3"/>
        <v>0</v>
      </c>
      <c r="O26" s="112">
        <f t="shared" si="4"/>
        <v>0</v>
      </c>
    </row>
    <row r="27" spans="1:15" ht="15.75" x14ac:dyDescent="0.25">
      <c r="A27" s="14">
        <f>Baze!I8</f>
        <v>0</v>
      </c>
      <c r="B27" s="85" t="e">
        <f>VLOOKUP(A27,Data!$D$6:$E$25,2,0)</f>
        <v>#N/A</v>
      </c>
      <c r="C27" s="95" t="s">
        <v>15</v>
      </c>
      <c r="D27" s="54">
        <f>VLOOKUP($C$27,Data!$A:$B,2,FALSE)</f>
        <v>0.3</v>
      </c>
      <c r="E27" s="100"/>
      <c r="F27" s="101">
        <f t="shared" si="0"/>
        <v>0</v>
      </c>
      <c r="G27" s="11">
        <f>IF(F27&gt;F26,1,0)</f>
        <v>0</v>
      </c>
      <c r="H27" s="100"/>
      <c r="I27" s="101">
        <f t="shared" si="1"/>
        <v>0</v>
      </c>
      <c r="J27" s="11">
        <f>IF(I27&gt;I26,1,0)</f>
        <v>0</v>
      </c>
      <c r="K27" s="100"/>
      <c r="L27" s="101">
        <f t="shared" si="2"/>
        <v>0</v>
      </c>
      <c r="M27" s="11">
        <f>IF(L27&gt;L26,1,0)</f>
        <v>0</v>
      </c>
      <c r="N27" s="108">
        <f t="shared" si="3"/>
        <v>0</v>
      </c>
      <c r="O27" s="113">
        <f t="shared" si="4"/>
        <v>0</v>
      </c>
    </row>
    <row r="28" spans="1:15" x14ac:dyDescent="0.25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8.75" x14ac:dyDescent="0.3">
      <c r="A29" s="267" t="s">
        <v>32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9"/>
    </row>
  </sheetData>
  <mergeCells count="5">
    <mergeCell ref="B10:C10"/>
    <mergeCell ref="E10:F10"/>
    <mergeCell ref="H10:I10"/>
    <mergeCell ref="K10:L10"/>
    <mergeCell ref="A29:N29"/>
  </mergeCells>
  <conditionalFormatting sqref="B12">
    <cfRule type="expression" dxfId="22" priority="16">
      <formula>$O$12&gt;$O$13</formula>
    </cfRule>
  </conditionalFormatting>
  <conditionalFormatting sqref="B13">
    <cfRule type="expression" dxfId="21" priority="15">
      <formula>$O$13&gt;$O$12</formula>
    </cfRule>
  </conditionalFormatting>
  <conditionalFormatting sqref="B14">
    <cfRule type="expression" dxfId="20" priority="14">
      <formula>$O$14&gt;$O$15</formula>
    </cfRule>
  </conditionalFormatting>
  <conditionalFormatting sqref="B15:B16">
    <cfRule type="expression" dxfId="19" priority="13">
      <formula>$O$15&gt;$O$14</formula>
    </cfRule>
  </conditionalFormatting>
  <conditionalFormatting sqref="B17">
    <cfRule type="expression" dxfId="18" priority="11">
      <formula>$O$17&gt;$O$16</formula>
    </cfRule>
  </conditionalFormatting>
  <conditionalFormatting sqref="B18:B19">
    <cfRule type="expression" dxfId="17" priority="10">
      <formula>$O$18&gt;$O$19</formula>
    </cfRule>
  </conditionalFormatting>
  <conditionalFormatting sqref="B20:B22">
    <cfRule type="expression" dxfId="16" priority="8">
      <formula>$O$20&gt;$O$21</formula>
    </cfRule>
  </conditionalFormatting>
  <conditionalFormatting sqref="B23">
    <cfRule type="expression" dxfId="15" priority="5">
      <formula>$O$23&gt;$O$22</formula>
    </cfRule>
  </conditionalFormatting>
  <conditionalFormatting sqref="B24">
    <cfRule type="expression" dxfId="14" priority="4">
      <formula>$O$24&gt;$O$25</formula>
    </cfRule>
  </conditionalFormatting>
  <conditionalFormatting sqref="B25">
    <cfRule type="expression" dxfId="13" priority="3">
      <formula>$O$25&gt;$O$24</formula>
    </cfRule>
  </conditionalFormatting>
  <conditionalFormatting sqref="B26">
    <cfRule type="expression" dxfId="12" priority="2">
      <formula>$O$26&gt;$O$27</formula>
    </cfRule>
  </conditionalFormatting>
  <conditionalFormatting sqref="B27">
    <cfRule type="expression" dxfId="11" priority="1">
      <formula>$O$27&gt;$O$26</formula>
    </cfRule>
  </conditionalFormatting>
  <dataValidations count="1">
    <dataValidation type="list" allowBlank="1" showInputMessage="1" showErrorMessage="1" sqref="C12:C27">
      <formula1>Grupas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21"/>
  <sheetViews>
    <sheetView topLeftCell="A10" workbookViewId="0">
      <selection activeCell="E12" activeCellId="2" sqref="K12:K19 H12:H19 E12:E19"/>
    </sheetView>
  </sheetViews>
  <sheetFormatPr defaultRowHeight="15" x14ac:dyDescent="0.25"/>
  <cols>
    <col min="2" max="2" width="26.140625" customWidth="1"/>
    <col min="3" max="3" width="10.42578125" customWidth="1"/>
  </cols>
  <sheetData>
    <row r="8" spans="1:15" x14ac:dyDescent="0.25">
      <c r="G8" t="s">
        <v>41</v>
      </c>
    </row>
    <row r="10" spans="1:15" ht="18.75" x14ac:dyDescent="0.3">
      <c r="A10" s="12"/>
      <c r="B10" s="265" t="s">
        <v>20</v>
      </c>
      <c r="C10" s="266"/>
      <c r="D10" s="13"/>
      <c r="E10" s="268" t="s">
        <v>35</v>
      </c>
      <c r="F10" s="269"/>
      <c r="G10" s="19"/>
      <c r="H10" s="270" t="s">
        <v>36</v>
      </c>
      <c r="I10" s="269"/>
      <c r="J10" s="20"/>
      <c r="K10" s="271" t="s">
        <v>37</v>
      </c>
      <c r="L10" s="269"/>
      <c r="M10" s="21"/>
      <c r="N10" s="13"/>
      <c r="O10" s="9"/>
    </row>
    <row r="11" spans="1:15" ht="18.75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 t="s">
        <v>31</v>
      </c>
      <c r="H11" s="16" t="s">
        <v>10</v>
      </c>
      <c r="I11" s="16" t="s">
        <v>11</v>
      </c>
      <c r="J11" s="16" t="s">
        <v>31</v>
      </c>
      <c r="K11" s="17" t="s">
        <v>10</v>
      </c>
      <c r="L11" s="17" t="s">
        <v>11</v>
      </c>
      <c r="M11" s="17" t="s">
        <v>31</v>
      </c>
      <c r="N11" s="17" t="s">
        <v>19</v>
      </c>
      <c r="O11" s="111" t="s">
        <v>31</v>
      </c>
    </row>
    <row r="12" spans="1:15" ht="15.75" x14ac:dyDescent="0.25">
      <c r="A12" s="14">
        <f>IF('Round 3'!O12='Round 3'!O13,IF('Round 3'!N12&gt;'Round 3'!N13,'Round 3'!A12,IF('Round 3'!N13&gt;'Round 3'!N12,'Round 3'!A13,0)),IF('Round 3'!O12&gt;'Round 3'!O13,'Round 3'!A12,'Round 3'!A13))</f>
        <v>0</v>
      </c>
      <c r="B12" s="73" t="str">
        <f>IF(A12=0,"Равенство очков",VLOOKUP(A12,Data!$D$6:$E$25,2,0))</f>
        <v>Равенство очков</v>
      </c>
      <c r="C12" s="89" t="e">
        <f>VLOOKUP(B12,'Round 3'!$B$12:$C$27,2,FALSE)</f>
        <v>#N/A</v>
      </c>
      <c r="D12" s="54" t="e">
        <f>VLOOKUP($C$12,Data!$A:$B,2,FALSE)</f>
        <v>#N/A</v>
      </c>
      <c r="E12" s="75"/>
      <c r="F12" s="76">
        <f t="shared" ref="F12:F19" si="0">IF(E12=0,0,(41-E12)/3*D12)</f>
        <v>0</v>
      </c>
      <c r="G12" s="11">
        <f>IF(F12&gt;F13,1,0)</f>
        <v>0</v>
      </c>
      <c r="H12" s="75"/>
      <c r="I12" s="76">
        <f t="shared" ref="I12:I19" si="1">IF(H12=0,0,(41-H12)/3*D12)</f>
        <v>0</v>
      </c>
      <c r="J12" s="11">
        <f>IF(I12&gt;I13,1,0)</f>
        <v>0</v>
      </c>
      <c r="K12" s="75"/>
      <c r="L12" s="76">
        <f t="shared" ref="L12:L19" si="2">IF(K12=0,0,(41-K12)/3*D12)</f>
        <v>0</v>
      </c>
      <c r="M12" s="11">
        <f>IF(L12&gt;L13,1,0)</f>
        <v>0</v>
      </c>
      <c r="N12" s="80">
        <f t="shared" ref="N12:N19" si="3">F12+I12+L12</f>
        <v>0</v>
      </c>
      <c r="O12" s="112">
        <f>G12+J12+M12</f>
        <v>0</v>
      </c>
    </row>
    <row r="13" spans="1:15" ht="15.75" x14ac:dyDescent="0.25">
      <c r="A13" s="14">
        <f>IF('Round 3'!O14='Round 3'!O15,IF('Round 3'!N14&gt;'Round 3'!N15,'Round 3'!A14,IF('Round 3'!N15&gt;'Round 3'!N14,'Round 3'!A15,0)),IF('Round 3'!O14&gt;'Round 3'!O15,'Round 3'!A14,'Round 3'!A15))</f>
        <v>0</v>
      </c>
      <c r="B13" s="73" t="str">
        <f>IF(A13=0,"Равенство очков",VLOOKUP(A13,Data!$D$6:$E$25,2,0))</f>
        <v>Равенство очков</v>
      </c>
      <c r="C13" s="89" t="e">
        <f>VLOOKUP(B13,'Round 3'!$B$12:$C$27,2,FALSE)</f>
        <v>#N/A</v>
      </c>
      <c r="D13" s="54" t="e">
        <f>VLOOKUP($C$13,Data!$A:$B,2,FALSE)</f>
        <v>#N/A</v>
      </c>
      <c r="E13" s="77"/>
      <c r="F13" s="78">
        <f t="shared" si="0"/>
        <v>0</v>
      </c>
      <c r="G13" s="11">
        <f>IF(F13&gt;F12,1,0)</f>
        <v>0</v>
      </c>
      <c r="H13" s="77"/>
      <c r="I13" s="78">
        <f t="shared" si="1"/>
        <v>0</v>
      </c>
      <c r="J13" s="11">
        <f>IF(I13&gt;I12,1,0)</f>
        <v>0</v>
      </c>
      <c r="K13" s="77"/>
      <c r="L13" s="78">
        <f t="shared" si="2"/>
        <v>0</v>
      </c>
      <c r="M13" s="11">
        <f>IF(L13&gt;L12,1,0)</f>
        <v>0</v>
      </c>
      <c r="N13" s="81">
        <f t="shared" si="3"/>
        <v>0</v>
      </c>
      <c r="O13" s="113">
        <f t="shared" ref="O13:O19" si="4">G13+J13+M13</f>
        <v>0</v>
      </c>
    </row>
    <row r="14" spans="1:15" ht="15.75" x14ac:dyDescent="0.25">
      <c r="A14" s="14">
        <f>IF('Round 3'!O16='Round 3'!O17,IF('Round 3'!N16&gt;'Round 3'!N17,'Round 3'!A16,IF('Round 3'!N17&gt;'Round 3'!N16,'Round 3'!A17,0)),IF('Round 3'!O16&gt;'Round 3'!O17,'Round 3'!A16,'Round 3'!A17))</f>
        <v>0</v>
      </c>
      <c r="B14" s="84" t="str">
        <f>IF(A14=0,"Равенство очков",VLOOKUP(A14,Data!$D$6:$E$25,2,0))</f>
        <v>Равенство очков</v>
      </c>
      <c r="C14" s="89" t="e">
        <f>VLOOKUP(B14,'Round 3'!$B$12:$C$27,2,FALSE)</f>
        <v>#N/A</v>
      </c>
      <c r="D14" s="54" t="e">
        <f>VLOOKUP($C$14,Data!$A:$B,2,FALSE)</f>
        <v>#N/A</v>
      </c>
      <c r="E14" s="98"/>
      <c r="F14" s="99">
        <f t="shared" si="0"/>
        <v>0</v>
      </c>
      <c r="G14" s="11">
        <f t="shared" ref="G14:G18" si="5">IF(F14&gt;F15,1,0)</f>
        <v>0</v>
      </c>
      <c r="H14" s="98"/>
      <c r="I14" s="99">
        <f t="shared" si="1"/>
        <v>0</v>
      </c>
      <c r="J14" s="11">
        <f t="shared" ref="J14:J18" si="6">IF(I14&gt;I15,1,0)</f>
        <v>0</v>
      </c>
      <c r="K14" s="98"/>
      <c r="L14" s="99">
        <f t="shared" si="2"/>
        <v>0</v>
      </c>
      <c r="M14" s="11">
        <f t="shared" ref="M14" si="7">IF(L14&gt;L15,1,0)</f>
        <v>0</v>
      </c>
      <c r="N14" s="107">
        <f t="shared" si="3"/>
        <v>0</v>
      </c>
      <c r="O14" s="112">
        <f t="shared" si="4"/>
        <v>0</v>
      </c>
    </row>
    <row r="15" spans="1:15" ht="15.75" x14ac:dyDescent="0.25">
      <c r="A15" s="14">
        <f>IF('Round 3'!O18='Round 3'!O19,IF('Round 3'!N18&gt;'Round 3'!N19,'Round 3'!A18,IF('Round 3'!N19&gt;'Round 3'!N18,'Round 3'!A19,0)),IF('Round 3'!O18&gt;'Round 3'!O19,'Round 3'!A18,'Round 3'!A19))</f>
        <v>0</v>
      </c>
      <c r="B15" s="84" t="str">
        <f>IF(A15=0,"Равенство очков",VLOOKUP(A15,Data!$D$6:$E$25,2,0))</f>
        <v>Равенство очков</v>
      </c>
      <c r="C15" s="89" t="e">
        <f>VLOOKUP(B15,'Round 3'!$B$12:$C$27,2,FALSE)</f>
        <v>#N/A</v>
      </c>
      <c r="D15" s="54" t="e">
        <f>VLOOKUP($C$15,Data!$A:$B,2,FALSE)</f>
        <v>#N/A</v>
      </c>
      <c r="E15" s="100"/>
      <c r="F15" s="101">
        <f t="shared" si="0"/>
        <v>0</v>
      </c>
      <c r="G15" s="11">
        <f>IF(F15&gt;F14,1,0)</f>
        <v>0</v>
      </c>
      <c r="H15" s="100"/>
      <c r="I15" s="101">
        <f t="shared" si="1"/>
        <v>0</v>
      </c>
      <c r="J15" s="11">
        <f>IF(I15&gt;I14,1,0)</f>
        <v>0</v>
      </c>
      <c r="K15" s="100"/>
      <c r="L15" s="101">
        <f t="shared" si="2"/>
        <v>0</v>
      </c>
      <c r="M15" s="11">
        <f>IF(L15&gt;L14,1,0)</f>
        <v>0</v>
      </c>
      <c r="N15" s="108">
        <f t="shared" si="3"/>
        <v>0</v>
      </c>
      <c r="O15" s="113">
        <f t="shared" si="4"/>
        <v>0</v>
      </c>
    </row>
    <row r="16" spans="1:15" ht="15.75" x14ac:dyDescent="0.25">
      <c r="A16" s="14">
        <f>IF('Round 3'!O20='Round 3'!O21,IF('Round 3'!N20&gt;'Round 3'!N21,'Round 3'!A20,IF('Round 3'!N21&gt;'Round 3'!N20,'Round 3'!A21,0)),IF('Round 3'!O20&gt;'Round 3'!O21,'Round 3'!A20,'Round 3'!A21))</f>
        <v>0</v>
      </c>
      <c r="B16" s="73" t="str">
        <f>IF(A16=0,"Равенство очков",VLOOKUP(A16,Data!$D$6:$E$25,2,0))</f>
        <v>Равенство очков</v>
      </c>
      <c r="C16" s="89" t="e">
        <f>VLOOKUP(B16,'Round 3'!$B$12:$C$27,2,FALSE)</f>
        <v>#N/A</v>
      </c>
      <c r="D16" s="54" t="e">
        <f>VLOOKUP($C$16,Data!$A:$B,2,FALSE)</f>
        <v>#N/A</v>
      </c>
      <c r="E16" s="75"/>
      <c r="F16" s="76">
        <f t="shared" si="0"/>
        <v>0</v>
      </c>
      <c r="G16" s="11">
        <f t="shared" si="5"/>
        <v>0</v>
      </c>
      <c r="H16" s="75"/>
      <c r="I16" s="76">
        <f t="shared" si="1"/>
        <v>0</v>
      </c>
      <c r="J16" s="11">
        <f t="shared" si="6"/>
        <v>0</v>
      </c>
      <c r="K16" s="75"/>
      <c r="L16" s="76">
        <f t="shared" si="2"/>
        <v>0</v>
      </c>
      <c r="M16" s="11">
        <f t="shared" ref="M16:M18" si="8">IF(L16&gt;L17,1,0)</f>
        <v>0</v>
      </c>
      <c r="N16" s="80">
        <f t="shared" si="3"/>
        <v>0</v>
      </c>
      <c r="O16" s="112">
        <f t="shared" si="4"/>
        <v>0</v>
      </c>
    </row>
    <row r="17" spans="1:15" ht="15.75" x14ac:dyDescent="0.25">
      <c r="A17" s="14">
        <f>IF('Round 3'!O22='Round 3'!O23,IF('Round 3'!N22&gt;'Round 3'!N23,'Round 3'!A22,IF('Round 3'!N23&gt;'Round 3'!N22,'Round 3'!A23,0)),IF('Round 3'!O22&gt;'Round 3'!O23,'Round 3'!A22,'Round 3'!A23))</f>
        <v>0</v>
      </c>
      <c r="B17" s="73" t="str">
        <f>IF(A17=0,"Равенство очков",VLOOKUP(A17,Data!$D$6:$E$25,2,0))</f>
        <v>Равенство очков</v>
      </c>
      <c r="C17" s="89" t="e">
        <f>VLOOKUP(B17,'Round 3'!$B$12:$C$27,2,FALSE)</f>
        <v>#N/A</v>
      </c>
      <c r="D17" s="54" t="e">
        <f>VLOOKUP($C$17,Data!$A:$B,2,FALSE)</f>
        <v>#N/A</v>
      </c>
      <c r="E17" s="77"/>
      <c r="F17" s="78">
        <f t="shared" si="0"/>
        <v>0</v>
      </c>
      <c r="G17" s="11">
        <f>IF(F17&gt;F16,1,0)</f>
        <v>0</v>
      </c>
      <c r="H17" s="77"/>
      <c r="I17" s="78">
        <f t="shared" si="1"/>
        <v>0</v>
      </c>
      <c r="J17" s="11">
        <f>IF(I17&gt;I16,1,0)</f>
        <v>0</v>
      </c>
      <c r="K17" s="77"/>
      <c r="L17" s="78">
        <f t="shared" si="2"/>
        <v>0</v>
      </c>
      <c r="M17" s="11">
        <f>IF(L17&gt;L16,1,0)</f>
        <v>0</v>
      </c>
      <c r="N17" s="81">
        <f t="shared" si="3"/>
        <v>0</v>
      </c>
      <c r="O17" s="113">
        <f t="shared" si="4"/>
        <v>0</v>
      </c>
    </row>
    <row r="18" spans="1:15" ht="15.75" x14ac:dyDescent="0.25">
      <c r="A18" s="14">
        <f>IF('Round 3'!O24='Round 3'!O25,IF('Round 3'!N24&gt;'Round 3'!N25,'Round 3'!A24,IF('Round 3'!N25&gt;'Round 3'!N24,'Round 3'!A25,0)),IF('Round 3'!O24&gt;'Round 3'!O25,'Round 3'!A24,'Round 3'!A25))</f>
        <v>0</v>
      </c>
      <c r="B18" s="84" t="str">
        <f>IF(A18=0,"Равенство очков",VLOOKUP(A18,Data!$D$6:$E$25,2,0))</f>
        <v>Равенство очков</v>
      </c>
      <c r="C18" s="89" t="e">
        <f>VLOOKUP(B18,'Round 3'!$B$12:$C$27,2,FALSE)</f>
        <v>#N/A</v>
      </c>
      <c r="D18" s="54" t="e">
        <f>VLOOKUP($C$18,Data!$A:$B,2,FALSE)</f>
        <v>#N/A</v>
      </c>
      <c r="E18" s="98"/>
      <c r="F18" s="99">
        <f t="shared" si="0"/>
        <v>0</v>
      </c>
      <c r="G18" s="11">
        <f t="shared" si="5"/>
        <v>0</v>
      </c>
      <c r="H18" s="98"/>
      <c r="I18" s="99">
        <f t="shared" si="1"/>
        <v>0</v>
      </c>
      <c r="J18" s="11">
        <f t="shared" si="6"/>
        <v>0</v>
      </c>
      <c r="K18" s="98"/>
      <c r="L18" s="99">
        <f t="shared" si="2"/>
        <v>0</v>
      </c>
      <c r="M18" s="11">
        <f t="shared" si="8"/>
        <v>0</v>
      </c>
      <c r="N18" s="107">
        <f t="shared" si="3"/>
        <v>0</v>
      </c>
      <c r="O18" s="112">
        <f t="shared" si="4"/>
        <v>0</v>
      </c>
    </row>
    <row r="19" spans="1:15" ht="15.75" x14ac:dyDescent="0.25">
      <c r="A19" s="14">
        <f>IF('Round 3'!O26='Round 3'!O27,IF('Round 3'!N26&gt;'Round 3'!N27,'Round 3'!A26,IF('Round 3'!N27&gt;'Round 3'!N26,'Round 3'!A27,0)),IF('Round 3'!O26&gt;'Round 3'!O27,'Round 3'!A26,'Round 3'!A27))</f>
        <v>0</v>
      </c>
      <c r="B19" s="84" t="str">
        <f>IF(A19=0,"Равенство очков",VLOOKUP(A19,Data!$D$6:$E$25,2,0))</f>
        <v>Равенство очков</v>
      </c>
      <c r="C19" s="89" t="e">
        <f>VLOOKUP(B19,'Round 3'!$B$12:$C$27,2,FALSE)</f>
        <v>#N/A</v>
      </c>
      <c r="D19" s="54" t="e">
        <f>VLOOKUP($C$19,Data!$A:$B,2,FALSE)</f>
        <v>#N/A</v>
      </c>
      <c r="E19" s="100"/>
      <c r="F19" s="101">
        <f t="shared" si="0"/>
        <v>0</v>
      </c>
      <c r="G19" s="11">
        <f>IF(F19&gt;F18,1,0)</f>
        <v>0</v>
      </c>
      <c r="H19" s="100"/>
      <c r="I19" s="101">
        <f t="shared" si="1"/>
        <v>0</v>
      </c>
      <c r="J19" s="11">
        <f>IF(I19&gt;I18,1,0)</f>
        <v>0</v>
      </c>
      <c r="K19" s="100"/>
      <c r="L19" s="101">
        <f t="shared" si="2"/>
        <v>0</v>
      </c>
      <c r="M19" s="11">
        <f>IF(L19&gt;L18,1,0)</f>
        <v>0</v>
      </c>
      <c r="N19" s="108">
        <f t="shared" si="3"/>
        <v>0</v>
      </c>
      <c r="O19" s="113">
        <f t="shared" si="4"/>
        <v>0</v>
      </c>
    </row>
    <row r="20" spans="1:15" x14ac:dyDescent="0.25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8.75" x14ac:dyDescent="0.3">
      <c r="A21" s="267" t="s">
        <v>2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9"/>
    </row>
  </sheetData>
  <mergeCells count="5">
    <mergeCell ref="B10:C10"/>
    <mergeCell ref="E10:F10"/>
    <mergeCell ref="H10:I10"/>
    <mergeCell ref="K10:L10"/>
    <mergeCell ref="A21:N21"/>
  </mergeCells>
  <conditionalFormatting sqref="B12:B13">
    <cfRule type="expression" dxfId="10" priority="11">
      <formula>$O$12&gt;$O$13</formula>
    </cfRule>
  </conditionalFormatting>
  <conditionalFormatting sqref="B14">
    <cfRule type="expression" dxfId="9" priority="3">
      <formula>$O$18&gt;$O$19</formula>
    </cfRule>
  </conditionalFormatting>
  <conditionalFormatting sqref="B15 B18:B19">
    <cfRule type="expression" dxfId="8" priority="2">
      <formula>$O$18&gt;$O$19</formula>
    </cfRule>
  </conditionalFormatting>
  <conditionalFormatting sqref="B16:B17">
    <cfRule type="expression" dxfId="7" priority="1">
      <formula>$O$12&gt;$O$13</formula>
    </cfRule>
  </conditionalFormatting>
  <dataValidations count="1">
    <dataValidation type="list" allowBlank="1" showInputMessage="1" showErrorMessage="1" sqref="C12:C19">
      <formula1>Grupas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O17"/>
  <sheetViews>
    <sheetView topLeftCell="A3" workbookViewId="0">
      <selection activeCell="E12" activeCellId="2" sqref="K12:K15 H12:H15 E12:E15"/>
    </sheetView>
  </sheetViews>
  <sheetFormatPr defaultRowHeight="15" x14ac:dyDescent="0.25"/>
  <cols>
    <col min="1" max="1" width="7.7109375" customWidth="1"/>
    <col min="2" max="2" width="25.42578125" customWidth="1"/>
  </cols>
  <sheetData>
    <row r="10" spans="1:15" ht="26.1" customHeight="1" x14ac:dyDescent="0.3">
      <c r="A10" s="12"/>
      <c r="B10" s="265" t="s">
        <v>20</v>
      </c>
      <c r="C10" s="266"/>
      <c r="D10" s="13"/>
      <c r="E10" s="268" t="s">
        <v>38</v>
      </c>
      <c r="F10" s="269"/>
      <c r="G10" s="19"/>
      <c r="H10" s="270" t="s">
        <v>39</v>
      </c>
      <c r="I10" s="269"/>
      <c r="J10" s="20"/>
      <c r="K10" s="271" t="s">
        <v>40</v>
      </c>
      <c r="L10" s="269"/>
      <c r="M10" s="21"/>
      <c r="N10" s="13"/>
      <c r="O10" s="9"/>
    </row>
    <row r="11" spans="1:15" ht="26.1" customHeight="1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 t="s">
        <v>31</v>
      </c>
      <c r="H11" s="16" t="s">
        <v>10</v>
      </c>
      <c r="I11" s="16" t="s">
        <v>11</v>
      </c>
      <c r="J11" s="16" t="s">
        <v>31</v>
      </c>
      <c r="K11" s="17" t="s">
        <v>10</v>
      </c>
      <c r="L11" s="17" t="s">
        <v>11</v>
      </c>
      <c r="M11" s="17" t="s">
        <v>31</v>
      </c>
      <c r="N11" s="17" t="s">
        <v>19</v>
      </c>
      <c r="O11" s="111" t="s">
        <v>31</v>
      </c>
    </row>
    <row r="12" spans="1:15" ht="26.1" customHeight="1" x14ac:dyDescent="0.25">
      <c r="A12" s="14">
        <f>IF('Quarter final'!O12='Quarter final'!O13,IF('Quarter final'!N12&gt;'Quarter final'!N13,'Quarter final'!A12,IF('Quarter final'!N13&gt;'Quarter final'!N12,'Quarter final'!A13,0)),IF('Quarter final'!O12&gt;'Quarter final'!O13,'Quarter final'!A12,'Quarter final'!A13))</f>
        <v>0</v>
      </c>
      <c r="B12" s="73" t="e">
        <f>VLOOKUP(A12,Data!$D$6:$E$25,2,0)</f>
        <v>#N/A</v>
      </c>
      <c r="C12" s="89" t="e">
        <f>VLOOKUP(B12,'Quarter final'!$B$12:$C$27,2,FALSE)</f>
        <v>#N/A</v>
      </c>
      <c r="D12" s="54" t="e">
        <f>VLOOKUP($C$12,Data!$A:$B,2,FALSE)</f>
        <v>#N/A</v>
      </c>
      <c r="E12" s="75"/>
      <c r="F12" s="76">
        <f t="shared" ref="F12:F15" si="0">IF(E12=0,0,(41-E12)/3*D12)</f>
        <v>0</v>
      </c>
      <c r="G12" s="11">
        <f>IF(F12&gt;F13,1,0)</f>
        <v>0</v>
      </c>
      <c r="H12" s="75"/>
      <c r="I12" s="76">
        <f t="shared" ref="I12:I15" si="1">IF(H12=0,0,(41-H12)/3*D12)</f>
        <v>0</v>
      </c>
      <c r="J12" s="11">
        <f>IF(I12&gt;I13,1,0)</f>
        <v>0</v>
      </c>
      <c r="K12" s="75"/>
      <c r="L12" s="76">
        <f t="shared" ref="L12:L15" si="2">IF(K12=0,0,(41-K12)/3*D12)</f>
        <v>0</v>
      </c>
      <c r="M12" s="11">
        <f>IF(L12&gt;L13,1,0)</f>
        <v>0</v>
      </c>
      <c r="N12" s="134">
        <f t="shared" ref="N12:N15" si="3">F12+I12+L12</f>
        <v>0</v>
      </c>
      <c r="O12" s="138">
        <f>G12+J12+M12</f>
        <v>0</v>
      </c>
    </row>
    <row r="13" spans="1:15" ht="26.1" customHeight="1" x14ac:dyDescent="0.25">
      <c r="A13" s="14">
        <f>IF('Quarter final'!O14='Quarter final'!O15,IF('Quarter final'!N14&gt;'Quarter final'!N15,'Quarter final'!A14,IF('Quarter final'!N15&gt;'Quarter final'!N14,'Quarter final'!A15,0)),IF('Quarter final'!O14&gt;'Quarter final'!O15,'Quarter final'!A14,'Quarter final'!A15))</f>
        <v>0</v>
      </c>
      <c r="B13" s="74" t="e">
        <f>VLOOKUP(A13,Data!$D$6:$E$25,2,0)</f>
        <v>#N/A</v>
      </c>
      <c r="C13" s="89" t="e">
        <f>VLOOKUP(B13,'Quarter final'!$B$12:$C$27,2,FALSE)</f>
        <v>#N/A</v>
      </c>
      <c r="D13" s="54" t="e">
        <f>VLOOKUP($C$13,Data!$A:$B,2,FALSE)</f>
        <v>#N/A</v>
      </c>
      <c r="E13" s="132"/>
      <c r="F13" s="78">
        <f t="shared" si="0"/>
        <v>0</v>
      </c>
      <c r="G13" s="11">
        <f>IF(F13&gt;F12,1,0)</f>
        <v>0</v>
      </c>
      <c r="H13" s="132"/>
      <c r="I13" s="78">
        <f t="shared" si="1"/>
        <v>0</v>
      </c>
      <c r="J13" s="11">
        <f>IF(I13&gt;I12,1,0)</f>
        <v>0</v>
      </c>
      <c r="K13" s="132"/>
      <c r="L13" s="78">
        <f t="shared" si="2"/>
        <v>0</v>
      </c>
      <c r="M13" s="11">
        <f>IF(L13&gt;L12,1,0)</f>
        <v>0</v>
      </c>
      <c r="N13" s="135">
        <f t="shared" si="3"/>
        <v>0</v>
      </c>
      <c r="O13" s="139">
        <f t="shared" ref="O13:O15" si="4">G13+J13+M13</f>
        <v>0</v>
      </c>
    </row>
    <row r="14" spans="1:15" ht="26.1" customHeight="1" x14ac:dyDescent="0.25">
      <c r="A14" s="14">
        <f>IF('Quarter final'!O16='Quarter final'!O17,IF('Quarter final'!N16&gt;'Quarter final'!N17,'Quarter final'!A16,IF('Quarter final'!N17&gt;'Quarter final'!N16,'Quarter final'!A17,0)),IF('Quarter final'!O16&gt;'Quarter final'!O17,'Quarter final'!A16,'Quarter final'!A17))</f>
        <v>0</v>
      </c>
      <c r="B14" s="84" t="e">
        <f>VLOOKUP(A14,Data!$D$6:$E$25,2,0)</f>
        <v>#N/A</v>
      </c>
      <c r="C14" s="89" t="e">
        <f>VLOOKUP(B14,'Quarter final'!$B$12:$C$27,2,FALSE)</f>
        <v>#N/A</v>
      </c>
      <c r="D14" s="54" t="e">
        <f>VLOOKUP($C$14,Data!$A:$B,2,FALSE)</f>
        <v>#N/A</v>
      </c>
      <c r="E14" s="98"/>
      <c r="F14" s="99">
        <f t="shared" si="0"/>
        <v>0</v>
      </c>
      <c r="G14" s="11">
        <f t="shared" ref="G14" si="5">IF(F14&gt;F15,1,0)</f>
        <v>0</v>
      </c>
      <c r="H14" s="98"/>
      <c r="I14" s="99">
        <f t="shared" si="1"/>
        <v>0</v>
      </c>
      <c r="J14" s="11">
        <f t="shared" ref="J14" si="6">IF(I14&gt;I15,1,0)</f>
        <v>0</v>
      </c>
      <c r="K14" s="98"/>
      <c r="L14" s="99">
        <f t="shared" si="2"/>
        <v>0</v>
      </c>
      <c r="M14" s="11">
        <f t="shared" ref="M14" si="7">IF(L14&gt;L15,1,0)</f>
        <v>0</v>
      </c>
      <c r="N14" s="136">
        <f t="shared" si="3"/>
        <v>0</v>
      </c>
      <c r="O14" s="138">
        <f t="shared" si="4"/>
        <v>0</v>
      </c>
    </row>
    <row r="15" spans="1:15" ht="26.1" customHeight="1" x14ac:dyDescent="0.25">
      <c r="A15" s="14">
        <f>IF('Quarter final'!O18='Quarter final'!O19,IF('Quarter final'!N18&gt;'Quarter final'!N19,'Quarter final'!A18,IF('Quarter final'!N19&gt;'Quarter final'!N18,'Quarter final'!A19,0)),IF('Quarter final'!O18&gt;'Quarter final'!O19,'Quarter final'!A18,'Quarter final'!A19))</f>
        <v>0</v>
      </c>
      <c r="B15" s="85" t="e">
        <f>VLOOKUP(A15,Data!$D$6:$E$25,2,0)</f>
        <v>#N/A</v>
      </c>
      <c r="C15" s="89" t="e">
        <f>VLOOKUP(B15,'Quarter final'!$B$12:$C$27,2,FALSE)</f>
        <v>#N/A</v>
      </c>
      <c r="D15" s="54" t="e">
        <f>VLOOKUP($C$15,Data!$A:$B,2,FALSE)</f>
        <v>#N/A</v>
      </c>
      <c r="E15" s="133"/>
      <c r="F15" s="101">
        <f t="shared" si="0"/>
        <v>0</v>
      </c>
      <c r="G15" s="11">
        <f>IF(F15&gt;F14,1,0)</f>
        <v>0</v>
      </c>
      <c r="H15" s="133"/>
      <c r="I15" s="101">
        <f t="shared" si="1"/>
        <v>0</v>
      </c>
      <c r="J15" s="11">
        <f>IF(I15&gt;I14,1,0)</f>
        <v>0</v>
      </c>
      <c r="K15" s="133"/>
      <c r="L15" s="101">
        <f t="shared" si="2"/>
        <v>0</v>
      </c>
      <c r="M15" s="11">
        <f>IF(L15&gt;L14,1,0)</f>
        <v>0</v>
      </c>
      <c r="N15" s="137">
        <f t="shared" si="3"/>
        <v>0</v>
      </c>
      <c r="O15" s="139">
        <f t="shared" si="4"/>
        <v>0</v>
      </c>
    </row>
    <row r="16" spans="1:15" ht="26.1" customHeight="1" x14ac:dyDescent="0.25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6.1" customHeight="1" x14ac:dyDescent="0.3">
      <c r="A17" s="267" t="s">
        <v>3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9"/>
    </row>
  </sheetData>
  <mergeCells count="5">
    <mergeCell ref="B10:C10"/>
    <mergeCell ref="E10:F10"/>
    <mergeCell ref="H10:I10"/>
    <mergeCell ref="K10:L10"/>
    <mergeCell ref="A17:N17"/>
  </mergeCells>
  <conditionalFormatting sqref="B12">
    <cfRule type="expression" dxfId="6" priority="4">
      <formula>$O$12&gt;$O$13</formula>
    </cfRule>
  </conditionalFormatting>
  <conditionalFormatting sqref="B13">
    <cfRule type="expression" dxfId="5" priority="3">
      <formula>$O$13&gt;$O$12</formula>
    </cfRule>
  </conditionalFormatting>
  <conditionalFormatting sqref="B14">
    <cfRule type="expression" dxfId="4" priority="2">
      <formula>$O$14&gt;$O$15</formula>
    </cfRule>
  </conditionalFormatting>
  <conditionalFormatting sqref="B15">
    <cfRule type="expression" dxfId="3" priority="1">
      <formula>$O$15&gt;$O$14</formula>
    </cfRule>
  </conditionalFormatting>
  <dataValidations count="1">
    <dataValidation type="list" allowBlank="1" showInputMessage="1" showErrorMessage="1" sqref="C12:C15">
      <formula1>Grupas</formula1>
    </dataValidation>
  </dataValidations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14"/>
  <sheetViews>
    <sheetView workbookViewId="0">
      <selection activeCell="E12" activeCellId="2" sqref="K12:K13 H12:H13 E12:E13"/>
    </sheetView>
  </sheetViews>
  <sheetFormatPr defaultRowHeight="15" x14ac:dyDescent="0.25"/>
  <cols>
    <col min="2" max="2" width="22.28515625" customWidth="1"/>
  </cols>
  <sheetData>
    <row r="9" spans="1:15" ht="14.25" customHeight="1" x14ac:dyDescent="0.25"/>
    <row r="10" spans="1:15" ht="26.1" customHeight="1" x14ac:dyDescent="0.3">
      <c r="A10" s="12"/>
      <c r="B10" s="265" t="s">
        <v>20</v>
      </c>
      <c r="C10" s="266"/>
      <c r="D10" s="13"/>
      <c r="E10" s="268" t="s">
        <v>38</v>
      </c>
      <c r="F10" s="269"/>
      <c r="G10" s="19"/>
      <c r="H10" s="270" t="s">
        <v>39</v>
      </c>
      <c r="I10" s="269"/>
      <c r="J10" s="20"/>
      <c r="K10" s="271" t="s">
        <v>40</v>
      </c>
      <c r="L10" s="269"/>
      <c r="M10" s="21"/>
      <c r="N10" s="13"/>
      <c r="O10" s="9"/>
    </row>
    <row r="11" spans="1:15" ht="26.1" customHeight="1" x14ac:dyDescent="0.3">
      <c r="A11" s="14"/>
      <c r="B11" s="15" t="s">
        <v>8</v>
      </c>
      <c r="C11" s="15" t="s">
        <v>7</v>
      </c>
      <c r="D11" s="8"/>
      <c r="E11" s="10" t="s">
        <v>10</v>
      </c>
      <c r="F11" s="10" t="s">
        <v>11</v>
      </c>
      <c r="G11" s="10" t="s">
        <v>31</v>
      </c>
      <c r="H11" s="16" t="s">
        <v>10</v>
      </c>
      <c r="I11" s="16" t="s">
        <v>11</v>
      </c>
      <c r="J11" s="16" t="s">
        <v>31</v>
      </c>
      <c r="K11" s="17" t="s">
        <v>10</v>
      </c>
      <c r="L11" s="17" t="s">
        <v>11</v>
      </c>
      <c r="M11" s="17" t="s">
        <v>31</v>
      </c>
      <c r="N11" s="17" t="s">
        <v>19</v>
      </c>
      <c r="O11" s="111" t="s">
        <v>31</v>
      </c>
    </row>
    <row r="12" spans="1:15" ht="26.1" customHeight="1" x14ac:dyDescent="0.25">
      <c r="A12" s="14">
        <f>IF('Semi final'!O12='Semi final'!O13,IF('Semi final'!N12&gt;'Semi final'!N13,'Semi final'!A12,IF('Semi final'!N13&gt;'Semi final'!N12,'Semi final'!A13,0)),IF('Semi final'!O12&gt;'Semi final'!O13,'Semi final'!A12,'Semi final'!A13))</f>
        <v>0</v>
      </c>
      <c r="B12" s="147" t="e">
        <f>VLOOKUP(A12,Data!$D$6:$E$25,2,0)</f>
        <v>#N/A</v>
      </c>
      <c r="C12" s="58" t="e">
        <f>VLOOKUP(B12,'Semi final'!$B$12:$C$27,2,FALSE)</f>
        <v>#N/A</v>
      </c>
      <c r="D12" s="54" t="e">
        <f>VLOOKUP($C$12,Data!$A:$B,2,FALSE)</f>
        <v>#N/A</v>
      </c>
      <c r="E12" s="58"/>
      <c r="F12" s="59">
        <f t="shared" ref="F12:F13" si="0">IF(E12=0,0,(41-E12)/3*D12)</f>
        <v>0</v>
      </c>
      <c r="G12" s="11">
        <f>IF(F12&gt;F13,1,0)</f>
        <v>0</v>
      </c>
      <c r="H12" s="58"/>
      <c r="I12" s="59">
        <f t="shared" ref="I12:I13" si="1">IF(H12=0,0,(41-H12)/3*D12)</f>
        <v>0</v>
      </c>
      <c r="J12" s="11">
        <f>IF(I12&gt;I13,1,0)</f>
        <v>0</v>
      </c>
      <c r="K12" s="58"/>
      <c r="L12" s="59">
        <f t="shared" ref="L12:L13" si="2">IF(K12=0,0,(41-K12)/3*D12)</f>
        <v>0</v>
      </c>
      <c r="M12" s="11">
        <f>IF(L12&gt;L13,1,0)</f>
        <v>0</v>
      </c>
      <c r="N12" s="164">
        <f t="shared" ref="N12:N13" si="3">F12+I12+L12</f>
        <v>0</v>
      </c>
      <c r="O12" s="138">
        <f>G12+J12+M12</f>
        <v>0</v>
      </c>
    </row>
    <row r="13" spans="1:15" ht="26.1" customHeight="1" x14ac:dyDescent="0.25">
      <c r="A13" s="14">
        <f>IF('Semi final'!O14='Semi final'!O15,IF('Semi final'!N14&gt;'Semi final'!N15,'Semi final'!A14,IF('Semi final'!N15&gt;'Semi final'!N14,'Semi final'!A15,0)),IF('Semi final'!O14&gt;'Semi final'!O15,'Semi final'!A14,'Semi final'!A15))</f>
        <v>0</v>
      </c>
      <c r="B13" s="147" t="e">
        <f>VLOOKUP(A13,Data!$D$6:$E$25,2,0)</f>
        <v>#N/A</v>
      </c>
      <c r="C13" s="58" t="e">
        <f>VLOOKUP(B13,'Semi final'!$B$12:$C$27,2,FALSE)</f>
        <v>#N/A</v>
      </c>
      <c r="D13" s="54" t="e">
        <f>VLOOKUP($C$13,Data!$A:$B,2,FALSE)</f>
        <v>#N/A</v>
      </c>
      <c r="E13" s="58"/>
      <c r="F13" s="59">
        <f t="shared" si="0"/>
        <v>0</v>
      </c>
      <c r="G13" s="11">
        <f>IF(F13&gt;F12,1,0)</f>
        <v>0</v>
      </c>
      <c r="H13" s="58"/>
      <c r="I13" s="59">
        <f t="shared" si="1"/>
        <v>0</v>
      </c>
      <c r="J13" s="11">
        <f>IF(I13&gt;I12,1,0)</f>
        <v>0</v>
      </c>
      <c r="K13" s="58"/>
      <c r="L13" s="59">
        <f t="shared" si="2"/>
        <v>0</v>
      </c>
      <c r="M13" s="11">
        <f>IF(L13&gt;L12,1,0)</f>
        <v>0</v>
      </c>
      <c r="N13" s="164">
        <f t="shared" si="3"/>
        <v>0</v>
      </c>
      <c r="O13" s="139">
        <f>G13+J13+M13</f>
        <v>0</v>
      </c>
    </row>
    <row r="14" spans="1:15" ht="26.1" customHeight="1" x14ac:dyDescent="0.3">
      <c r="A14" s="267" t="s">
        <v>4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9"/>
    </row>
  </sheetData>
  <mergeCells count="5">
    <mergeCell ref="B10:C10"/>
    <mergeCell ref="E10:F10"/>
    <mergeCell ref="H10:I10"/>
    <mergeCell ref="K10:L10"/>
    <mergeCell ref="A14:N14"/>
  </mergeCells>
  <conditionalFormatting sqref="B12">
    <cfRule type="expression" dxfId="2" priority="2">
      <formula>$O$12&gt;$O$13</formula>
    </cfRule>
    <cfRule type="expression" priority="4">
      <formula>$O$12&gt;$O$13</formula>
    </cfRule>
  </conditionalFormatting>
  <conditionalFormatting sqref="B13">
    <cfRule type="expression" dxfId="1" priority="1">
      <formula>$O$13&gt;$O$12</formula>
    </cfRule>
    <cfRule type="expression" dxfId="0" priority="3">
      <formula>$O$13&gt;$O$12</formula>
    </cfRule>
  </conditionalFormatting>
  <dataValidations disablePrompts="1" count="1">
    <dataValidation type="list" allowBlank="1" showInputMessage="1" showErrorMessage="1" sqref="C12:C13">
      <formula1>Grupas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opLeftCell="A5" workbookViewId="0">
      <selection activeCell="D6" sqref="D6:E29"/>
    </sheetView>
  </sheetViews>
  <sheetFormatPr defaultRowHeight="15" x14ac:dyDescent="0.25"/>
  <cols>
    <col min="3" max="3" width="9" customWidth="1"/>
    <col min="4" max="4" width="6.42578125" customWidth="1"/>
    <col min="5" max="5" width="30.85546875" customWidth="1"/>
    <col min="6" max="6" width="20" customWidth="1"/>
  </cols>
  <sheetData>
    <row r="2" spans="1:10" x14ac:dyDescent="0.25">
      <c r="A2" s="5" t="s">
        <v>17</v>
      </c>
      <c r="B2" s="51">
        <v>0.9</v>
      </c>
    </row>
    <row r="3" spans="1:10" x14ac:dyDescent="0.25">
      <c r="A3" s="6" t="s">
        <v>18</v>
      </c>
      <c r="B3" s="52">
        <v>0.75</v>
      </c>
    </row>
    <row r="4" spans="1:10" x14ac:dyDescent="0.25">
      <c r="A4" s="6" t="s">
        <v>14</v>
      </c>
      <c r="B4" s="52">
        <v>0.6</v>
      </c>
      <c r="J4" s="1" t="s">
        <v>43</v>
      </c>
    </row>
    <row r="5" spans="1:10" ht="15.75" x14ac:dyDescent="0.25">
      <c r="A5" s="6" t="s">
        <v>16</v>
      </c>
      <c r="B5" s="52">
        <v>0.45</v>
      </c>
      <c r="D5" s="46" t="s">
        <v>24</v>
      </c>
      <c r="E5" s="46" t="s">
        <v>8</v>
      </c>
      <c r="F5" s="46" t="s">
        <v>7</v>
      </c>
      <c r="G5" s="3"/>
      <c r="J5" s="1"/>
    </row>
    <row r="6" spans="1:10" ht="15.75" x14ac:dyDescent="0.25">
      <c r="A6" s="7" t="s">
        <v>15</v>
      </c>
      <c r="B6" s="53">
        <v>0.3</v>
      </c>
      <c r="C6">
        <v>1</v>
      </c>
      <c r="D6" s="46">
        <v>1</v>
      </c>
      <c r="E6" s="47" t="s">
        <v>49</v>
      </c>
      <c r="F6" s="47" t="s">
        <v>14</v>
      </c>
      <c r="G6" s="3"/>
      <c r="J6" s="1" t="s">
        <v>17</v>
      </c>
    </row>
    <row r="7" spans="1:10" ht="15.75" x14ac:dyDescent="0.25">
      <c r="C7">
        <v>2</v>
      </c>
      <c r="D7" s="46">
        <v>2</v>
      </c>
      <c r="E7" s="47" t="s">
        <v>47</v>
      </c>
      <c r="F7" s="47" t="s">
        <v>16</v>
      </c>
      <c r="G7" s="3"/>
      <c r="J7" s="1" t="s">
        <v>18</v>
      </c>
    </row>
    <row r="8" spans="1:10" ht="15.75" x14ac:dyDescent="0.25">
      <c r="C8">
        <v>3</v>
      </c>
      <c r="D8" s="46">
        <v>3</v>
      </c>
      <c r="E8" s="47" t="s">
        <v>48</v>
      </c>
      <c r="F8" s="47" t="s">
        <v>14</v>
      </c>
      <c r="G8" s="3"/>
      <c r="J8" s="1" t="s">
        <v>14</v>
      </c>
    </row>
    <row r="9" spans="1:10" ht="15.75" x14ac:dyDescent="0.25">
      <c r="C9">
        <v>4</v>
      </c>
      <c r="D9" s="46">
        <v>4</v>
      </c>
      <c r="E9" s="47" t="s">
        <v>46</v>
      </c>
      <c r="F9" s="47" t="s">
        <v>16</v>
      </c>
      <c r="G9" s="3"/>
      <c r="J9" s="1" t="s">
        <v>16</v>
      </c>
    </row>
    <row r="10" spans="1:10" ht="15.75" x14ac:dyDescent="0.25">
      <c r="C10">
        <v>5</v>
      </c>
      <c r="D10" s="46">
        <v>5</v>
      </c>
      <c r="E10" s="47" t="s">
        <v>50</v>
      </c>
      <c r="F10" s="47" t="s">
        <v>14</v>
      </c>
      <c r="G10" s="3"/>
      <c r="J10" s="1" t="s">
        <v>15</v>
      </c>
    </row>
    <row r="11" spans="1:10" ht="15.75" x14ac:dyDescent="0.25">
      <c r="C11">
        <v>6</v>
      </c>
      <c r="D11" s="46">
        <v>6</v>
      </c>
      <c r="E11" s="47" t="s">
        <v>51</v>
      </c>
      <c r="F11" s="47" t="s">
        <v>14</v>
      </c>
      <c r="G11" s="3"/>
      <c r="J11" s="1"/>
    </row>
    <row r="12" spans="1:10" ht="15.75" x14ac:dyDescent="0.25">
      <c r="C12">
        <v>7</v>
      </c>
      <c r="D12" s="46">
        <v>7</v>
      </c>
      <c r="E12" s="47" t="s">
        <v>53</v>
      </c>
      <c r="F12" s="47" t="s">
        <v>16</v>
      </c>
      <c r="G12" s="3"/>
    </row>
    <row r="13" spans="1:10" ht="15.75" x14ac:dyDescent="0.25">
      <c r="C13">
        <v>8</v>
      </c>
      <c r="D13" s="46">
        <v>8</v>
      </c>
      <c r="E13" s="47" t="s">
        <v>58</v>
      </c>
      <c r="F13" s="47" t="s">
        <v>14</v>
      </c>
      <c r="G13" s="3"/>
    </row>
    <row r="14" spans="1:10" ht="15.75" x14ac:dyDescent="0.25">
      <c r="C14">
        <v>9</v>
      </c>
      <c r="D14" s="46">
        <v>9</v>
      </c>
      <c r="E14" s="47" t="s">
        <v>59</v>
      </c>
      <c r="F14" s="47" t="s">
        <v>15</v>
      </c>
      <c r="G14" s="3"/>
    </row>
    <row r="15" spans="1:10" ht="15.75" x14ac:dyDescent="0.25">
      <c r="C15">
        <v>10</v>
      </c>
      <c r="D15" s="46">
        <v>10</v>
      </c>
      <c r="E15" s="47" t="s">
        <v>61</v>
      </c>
      <c r="F15" s="47" t="s">
        <v>15</v>
      </c>
      <c r="G15" s="3"/>
    </row>
    <row r="16" spans="1:10" ht="15.75" x14ac:dyDescent="0.25">
      <c r="C16">
        <v>11</v>
      </c>
      <c r="D16" s="48">
        <v>11</v>
      </c>
      <c r="E16" s="155" t="s">
        <v>52</v>
      </c>
      <c r="F16" s="156" t="s">
        <v>14</v>
      </c>
    </row>
    <row r="17" spans="3:7" ht="15.75" x14ac:dyDescent="0.25">
      <c r="C17">
        <v>12</v>
      </c>
      <c r="D17" s="48">
        <v>12</v>
      </c>
      <c r="E17" s="155" t="s">
        <v>54</v>
      </c>
      <c r="F17" s="157" t="s">
        <v>16</v>
      </c>
    </row>
    <row r="18" spans="3:7" ht="15.75" x14ac:dyDescent="0.25">
      <c r="C18">
        <v>13</v>
      </c>
      <c r="D18" s="48">
        <v>13</v>
      </c>
      <c r="E18" s="155" t="s">
        <v>55</v>
      </c>
      <c r="F18" s="157" t="s">
        <v>16</v>
      </c>
    </row>
    <row r="19" spans="3:7" ht="15.75" x14ac:dyDescent="0.25">
      <c r="C19">
        <v>14</v>
      </c>
      <c r="D19" s="48">
        <v>14</v>
      </c>
      <c r="E19" s="155" t="s">
        <v>57</v>
      </c>
      <c r="F19" s="157" t="s">
        <v>14</v>
      </c>
    </row>
    <row r="20" spans="3:7" ht="15.75" x14ac:dyDescent="0.25">
      <c r="C20">
        <v>15</v>
      </c>
      <c r="D20" s="48">
        <v>15</v>
      </c>
      <c r="E20" s="155" t="s">
        <v>56</v>
      </c>
      <c r="F20" s="157" t="s">
        <v>16</v>
      </c>
    </row>
    <row r="21" spans="3:7" ht="15.75" x14ac:dyDescent="0.25">
      <c r="C21">
        <v>16</v>
      </c>
      <c r="D21" s="48">
        <v>16</v>
      </c>
      <c r="E21" s="155" t="s">
        <v>62</v>
      </c>
      <c r="F21" s="157" t="s">
        <v>16</v>
      </c>
      <c r="G21" s="4"/>
    </row>
    <row r="22" spans="3:7" ht="15.75" x14ac:dyDescent="0.25">
      <c r="C22">
        <v>17</v>
      </c>
      <c r="D22" s="48">
        <v>17</v>
      </c>
      <c r="E22" s="155" t="s">
        <v>63</v>
      </c>
      <c r="F22" s="157" t="s">
        <v>16</v>
      </c>
    </row>
    <row r="23" spans="3:7" ht="15.75" x14ac:dyDescent="0.25">
      <c r="C23">
        <v>18</v>
      </c>
      <c r="D23" s="48">
        <v>18</v>
      </c>
      <c r="E23" s="155" t="s">
        <v>64</v>
      </c>
      <c r="F23" s="157" t="s">
        <v>16</v>
      </c>
    </row>
    <row r="24" spans="3:7" ht="15.75" x14ac:dyDescent="0.25">
      <c r="C24">
        <v>19</v>
      </c>
      <c r="D24" s="48">
        <v>19</v>
      </c>
      <c r="E24" s="155" t="s">
        <v>65</v>
      </c>
      <c r="F24" s="157" t="s">
        <v>16</v>
      </c>
    </row>
    <row r="25" spans="3:7" ht="15.75" x14ac:dyDescent="0.25">
      <c r="C25">
        <v>20</v>
      </c>
      <c r="D25" s="180">
        <v>20</v>
      </c>
      <c r="E25" s="181" t="s">
        <v>66</v>
      </c>
      <c r="F25" s="182" t="s">
        <v>15</v>
      </c>
    </row>
    <row r="26" spans="3:7" ht="15.75" x14ac:dyDescent="0.25">
      <c r="C26">
        <v>21</v>
      </c>
      <c r="D26" s="201">
        <v>21</v>
      </c>
      <c r="E26" s="202" t="s">
        <v>67</v>
      </c>
      <c r="F26" s="202" t="s">
        <v>15</v>
      </c>
      <c r="G26" t="s">
        <v>70</v>
      </c>
    </row>
    <row r="27" spans="3:7" ht="15.75" x14ac:dyDescent="0.25">
      <c r="C27">
        <v>22</v>
      </c>
      <c r="D27" s="201">
        <v>22</v>
      </c>
      <c r="E27" s="203" t="s">
        <v>68</v>
      </c>
      <c r="F27" s="203" t="s">
        <v>16</v>
      </c>
      <c r="G27" t="s">
        <v>69</v>
      </c>
    </row>
    <row r="28" spans="3:7" ht="15.75" x14ac:dyDescent="0.25">
      <c r="C28">
        <v>23</v>
      </c>
      <c r="D28" s="201">
        <v>23</v>
      </c>
      <c r="E28" s="203" t="s">
        <v>71</v>
      </c>
      <c r="F28" s="203" t="s">
        <v>14</v>
      </c>
      <c r="G28" t="s">
        <v>72</v>
      </c>
    </row>
    <row r="29" spans="3:7" ht="15.75" x14ac:dyDescent="0.25">
      <c r="C29">
        <v>24</v>
      </c>
      <c r="D29" s="201">
        <v>24</v>
      </c>
      <c r="E29" s="203" t="s">
        <v>73</v>
      </c>
      <c r="F29" s="203" t="s">
        <v>16</v>
      </c>
      <c r="G29" t="s">
        <v>74</v>
      </c>
    </row>
    <row r="30" spans="3:7" ht="15.75" x14ac:dyDescent="0.25">
      <c r="C30">
        <v>25</v>
      </c>
      <c r="D30" s="201">
        <v>25</v>
      </c>
      <c r="E30" s="203"/>
      <c r="F30" s="203"/>
    </row>
    <row r="31" spans="3:7" ht="15.75" x14ac:dyDescent="0.25">
      <c r="C31">
        <v>26</v>
      </c>
      <c r="D31" s="201">
        <v>26</v>
      </c>
      <c r="E31" s="203"/>
      <c r="F31" s="203"/>
    </row>
    <row r="32" spans="3:7" ht="15.75" x14ac:dyDescent="0.25">
      <c r="C32">
        <v>27</v>
      </c>
      <c r="D32" s="201">
        <v>27</v>
      </c>
      <c r="E32" s="203"/>
      <c r="F32" s="203"/>
    </row>
    <row r="33" spans="3:6" ht="15.75" x14ac:dyDescent="0.25">
      <c r="C33">
        <v>28</v>
      </c>
      <c r="D33" s="201">
        <v>28</v>
      </c>
      <c r="E33" s="203"/>
      <c r="F33" s="203"/>
    </row>
  </sheetData>
  <dataValidations count="1">
    <dataValidation type="list" allowBlank="1" showInputMessage="1" showErrorMessage="1" sqref="F6:F33">
      <formula1>Grupas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E21" sqref="E21:F21"/>
    </sheetView>
  </sheetViews>
  <sheetFormatPr defaultRowHeight="15" x14ac:dyDescent="0.25"/>
  <cols>
    <col min="2" max="2" width="23.85546875" customWidth="1"/>
    <col min="3" max="3" width="9.5703125" bestFit="1" customWidth="1"/>
    <col min="5" max="5" width="7.85546875" customWidth="1"/>
    <col min="6" max="6" width="27.85546875" customWidth="1"/>
    <col min="7" max="7" width="7.5703125" customWidth="1"/>
    <col min="10" max="10" width="22.42578125" customWidth="1"/>
  </cols>
  <sheetData>
    <row r="1" spans="1:12" x14ac:dyDescent="0.25">
      <c r="B1" s="56" t="s">
        <v>27</v>
      </c>
      <c r="C1" s="56"/>
      <c r="D1" s="56"/>
      <c r="E1" s="56"/>
      <c r="F1" s="56" t="s">
        <v>45</v>
      </c>
      <c r="G1" s="141"/>
      <c r="H1" s="56"/>
      <c r="I1" s="56"/>
      <c r="J1" s="56" t="s">
        <v>44</v>
      </c>
    </row>
    <row r="2" spans="1:12" x14ac:dyDescent="0.25">
      <c r="A2" s="158">
        <v>1</v>
      </c>
      <c r="B2" s="159" t="s">
        <v>49</v>
      </c>
      <c r="C2" s="167"/>
      <c r="E2" s="169">
        <v>1</v>
      </c>
      <c r="F2" s="159" t="s">
        <v>49</v>
      </c>
      <c r="G2" s="165"/>
      <c r="I2" s="158"/>
      <c r="J2" s="159"/>
      <c r="K2" s="140"/>
      <c r="L2">
        <v>1</v>
      </c>
    </row>
    <row r="3" spans="1:12" x14ac:dyDescent="0.25">
      <c r="A3" s="169">
        <v>2</v>
      </c>
      <c r="B3" s="159" t="s">
        <v>47</v>
      </c>
      <c r="C3" s="167"/>
      <c r="E3" s="158">
        <v>2</v>
      </c>
      <c r="F3" s="159" t="s">
        <v>47</v>
      </c>
      <c r="G3" s="167"/>
      <c r="I3" s="169"/>
      <c r="J3" s="159"/>
      <c r="K3" s="140"/>
      <c r="L3">
        <v>2</v>
      </c>
    </row>
    <row r="4" spans="1:12" x14ac:dyDescent="0.25">
      <c r="A4" s="160">
        <v>3</v>
      </c>
      <c r="B4" s="151" t="s">
        <v>48</v>
      </c>
      <c r="C4" s="152"/>
      <c r="E4" s="151">
        <v>3</v>
      </c>
      <c r="F4" s="151" t="s">
        <v>48</v>
      </c>
      <c r="G4" s="152"/>
      <c r="I4" s="151"/>
      <c r="J4" s="151"/>
      <c r="K4" s="140"/>
      <c r="L4">
        <v>3</v>
      </c>
    </row>
    <row r="5" spans="1:12" x14ac:dyDescent="0.25">
      <c r="A5" s="151">
        <v>4</v>
      </c>
      <c r="B5" s="151" t="s">
        <v>46</v>
      </c>
      <c r="C5" s="152"/>
      <c r="E5" s="151">
        <v>4</v>
      </c>
      <c r="F5" s="151" t="s">
        <v>46</v>
      </c>
      <c r="G5" s="152"/>
      <c r="I5" s="151"/>
      <c r="J5" s="151"/>
      <c r="K5" s="140"/>
      <c r="L5">
        <v>4</v>
      </c>
    </row>
    <row r="6" spans="1:12" x14ac:dyDescent="0.25">
      <c r="A6" s="173">
        <v>5</v>
      </c>
      <c r="B6" s="173" t="s">
        <v>50</v>
      </c>
      <c r="C6" s="174"/>
      <c r="E6" s="172">
        <v>5</v>
      </c>
      <c r="F6" s="173" t="s">
        <v>50</v>
      </c>
      <c r="G6" s="152"/>
      <c r="I6" s="172"/>
      <c r="J6" s="173"/>
      <c r="K6" s="142"/>
      <c r="L6">
        <v>5</v>
      </c>
    </row>
    <row r="7" spans="1:12" x14ac:dyDescent="0.25">
      <c r="A7" s="151">
        <v>6</v>
      </c>
      <c r="B7" s="151" t="s">
        <v>51</v>
      </c>
      <c r="C7" s="152"/>
      <c r="E7" s="160">
        <v>6</v>
      </c>
      <c r="F7" s="151" t="s">
        <v>51</v>
      </c>
      <c r="G7" s="152"/>
      <c r="I7" s="160"/>
      <c r="J7" s="151"/>
      <c r="K7" s="140"/>
      <c r="L7">
        <v>6</v>
      </c>
    </row>
    <row r="8" spans="1:12" x14ac:dyDescent="0.25">
      <c r="A8" s="160">
        <v>7</v>
      </c>
      <c r="B8" s="160" t="s">
        <v>53</v>
      </c>
      <c r="C8" s="152"/>
      <c r="E8" s="160">
        <v>7</v>
      </c>
      <c r="F8" s="160" t="s">
        <v>53</v>
      </c>
      <c r="G8" s="152"/>
      <c r="I8" s="160"/>
      <c r="J8" s="160"/>
      <c r="K8" s="140"/>
      <c r="L8">
        <v>7</v>
      </c>
    </row>
    <row r="9" spans="1:12" x14ac:dyDescent="0.25">
      <c r="A9" s="160">
        <v>8</v>
      </c>
      <c r="B9" s="151" t="s">
        <v>58</v>
      </c>
      <c r="C9" s="152"/>
      <c r="E9" s="160">
        <v>8</v>
      </c>
      <c r="F9" s="151" t="s">
        <v>58</v>
      </c>
      <c r="G9" s="214"/>
      <c r="I9" s="160"/>
      <c r="J9" s="151"/>
      <c r="K9" s="140"/>
      <c r="L9">
        <v>8</v>
      </c>
    </row>
    <row r="10" spans="1:12" ht="15.75" thickBot="1" x14ac:dyDescent="0.3">
      <c r="A10" s="176">
        <v>9</v>
      </c>
      <c r="B10" s="210" t="s">
        <v>59</v>
      </c>
      <c r="C10" s="163"/>
      <c r="E10" s="185">
        <v>21</v>
      </c>
      <c r="F10" s="185" t="s">
        <v>67</v>
      </c>
      <c r="G10" s="186"/>
      <c r="I10" s="178"/>
      <c r="J10" s="178"/>
      <c r="K10" s="148"/>
    </row>
    <row r="11" spans="1:12" ht="15.75" thickBot="1" x14ac:dyDescent="0.3">
      <c r="A11" s="175">
        <v>10</v>
      </c>
      <c r="B11" s="170" t="s">
        <v>61</v>
      </c>
      <c r="C11" s="171"/>
      <c r="E11" s="187">
        <v>23</v>
      </c>
      <c r="F11" s="188" t="s">
        <v>71</v>
      </c>
      <c r="G11" s="215"/>
      <c r="I11" s="160"/>
      <c r="J11" s="151"/>
      <c r="K11" s="166"/>
      <c r="L11">
        <v>1</v>
      </c>
    </row>
    <row r="12" spans="1:12" ht="15.75" thickTop="1" x14ac:dyDescent="0.25">
      <c r="A12" s="160">
        <v>11</v>
      </c>
      <c r="B12" s="151" t="s">
        <v>52</v>
      </c>
      <c r="C12" s="152"/>
      <c r="E12" s="160">
        <v>11</v>
      </c>
      <c r="F12" s="151" t="s">
        <v>52</v>
      </c>
      <c r="G12" s="152"/>
      <c r="I12" s="160"/>
      <c r="J12" s="151"/>
      <c r="K12" s="152"/>
      <c r="L12">
        <v>2</v>
      </c>
    </row>
    <row r="13" spans="1:12" x14ac:dyDescent="0.25">
      <c r="A13" s="160">
        <v>12</v>
      </c>
      <c r="B13" s="151" t="s">
        <v>54</v>
      </c>
      <c r="C13" s="152"/>
      <c r="E13" s="160">
        <v>12</v>
      </c>
      <c r="F13" s="151" t="s">
        <v>54</v>
      </c>
      <c r="G13" s="152"/>
      <c r="I13" s="160"/>
      <c r="J13" s="151"/>
      <c r="K13" s="152"/>
      <c r="L13">
        <v>3</v>
      </c>
    </row>
    <row r="14" spans="1:12" x14ac:dyDescent="0.25">
      <c r="A14" s="160">
        <v>13</v>
      </c>
      <c r="B14" s="151" t="s">
        <v>55</v>
      </c>
      <c r="C14" s="152"/>
      <c r="E14">
        <v>13</v>
      </c>
      <c r="F14" t="s">
        <v>55</v>
      </c>
      <c r="G14" s="144"/>
      <c r="I14" s="160"/>
      <c r="J14" s="151"/>
      <c r="K14" s="152"/>
      <c r="L14">
        <v>4</v>
      </c>
    </row>
    <row r="15" spans="1:12" x14ac:dyDescent="0.25">
      <c r="A15" s="151">
        <v>14</v>
      </c>
      <c r="B15" s="151" t="s">
        <v>57</v>
      </c>
      <c r="C15" s="152"/>
      <c r="E15" s="151">
        <v>14</v>
      </c>
      <c r="F15" s="151" t="s">
        <v>57</v>
      </c>
      <c r="G15" s="152"/>
      <c r="I15" s="151"/>
      <c r="J15" s="151"/>
      <c r="K15" s="152"/>
      <c r="L15">
        <v>5</v>
      </c>
    </row>
    <row r="16" spans="1:12" x14ac:dyDescent="0.25">
      <c r="A16" s="160">
        <v>15</v>
      </c>
      <c r="B16" s="151" t="s">
        <v>56</v>
      </c>
      <c r="C16" s="152"/>
      <c r="E16" s="160">
        <v>15</v>
      </c>
      <c r="F16" s="151" t="s">
        <v>56</v>
      </c>
      <c r="G16" s="152"/>
      <c r="I16" s="160"/>
      <c r="J16" s="151"/>
      <c r="K16" s="152"/>
      <c r="L16">
        <v>6</v>
      </c>
    </row>
    <row r="17" spans="1:12" x14ac:dyDescent="0.25">
      <c r="A17" s="160">
        <v>16</v>
      </c>
      <c r="B17" s="151" t="s">
        <v>62</v>
      </c>
      <c r="C17" s="152"/>
      <c r="E17" s="160">
        <v>16</v>
      </c>
      <c r="F17" s="151" t="s">
        <v>62</v>
      </c>
      <c r="G17" s="152"/>
      <c r="I17" s="160"/>
      <c r="J17" s="151"/>
      <c r="K17" s="152"/>
      <c r="L17">
        <v>7</v>
      </c>
    </row>
    <row r="18" spans="1:12" x14ac:dyDescent="0.25">
      <c r="A18" s="160">
        <v>17</v>
      </c>
      <c r="B18" s="151" t="s">
        <v>63</v>
      </c>
      <c r="C18" s="152"/>
      <c r="E18">
        <v>17</v>
      </c>
      <c r="F18" t="s">
        <v>63</v>
      </c>
      <c r="G18" s="214"/>
      <c r="I18" s="151"/>
      <c r="J18" s="151"/>
      <c r="K18" s="152"/>
      <c r="L18">
        <v>8</v>
      </c>
    </row>
    <row r="19" spans="1:12" x14ac:dyDescent="0.25">
      <c r="A19" s="160">
        <v>18</v>
      </c>
      <c r="B19" s="151" t="s">
        <v>64</v>
      </c>
      <c r="C19" s="152"/>
      <c r="E19" s="161">
        <v>18</v>
      </c>
      <c r="F19" s="161" t="s">
        <v>64</v>
      </c>
      <c r="G19" s="162"/>
      <c r="I19" s="148"/>
      <c r="J19" s="148"/>
      <c r="K19" s="148"/>
    </row>
    <row r="20" spans="1:12" x14ac:dyDescent="0.25">
      <c r="A20" s="168">
        <v>19</v>
      </c>
      <c r="B20" s="161" t="s">
        <v>65</v>
      </c>
      <c r="C20" s="162"/>
      <c r="E20" s="160">
        <v>22</v>
      </c>
      <c r="F20" s="151" t="s">
        <v>68</v>
      </c>
      <c r="G20" s="152"/>
    </row>
    <row r="21" spans="1:12" ht="15.75" thickBot="1" x14ac:dyDescent="0.3">
      <c r="A21" s="183">
        <v>20</v>
      </c>
      <c r="B21" s="183" t="s">
        <v>66</v>
      </c>
      <c r="C21" s="184"/>
      <c r="E21" s="160">
        <v>24</v>
      </c>
      <c r="F21" s="151" t="s">
        <v>73</v>
      </c>
      <c r="G21" s="216"/>
      <c r="J21" t="s">
        <v>33</v>
      </c>
    </row>
    <row r="22" spans="1:12" x14ac:dyDescent="0.25">
      <c r="A22">
        <v>21</v>
      </c>
      <c r="B22" t="s">
        <v>67</v>
      </c>
      <c r="C22" s="144"/>
      <c r="J22" t="s">
        <v>34</v>
      </c>
    </row>
    <row r="23" spans="1:12" x14ac:dyDescent="0.25">
      <c r="A23">
        <v>22</v>
      </c>
      <c r="B23" t="s">
        <v>68</v>
      </c>
      <c r="C23" s="144"/>
    </row>
    <row r="24" spans="1:12" x14ac:dyDescent="0.25">
      <c r="A24">
        <v>23</v>
      </c>
      <c r="B24" t="s">
        <v>71</v>
      </c>
      <c r="C24" s="144"/>
    </row>
    <row r="25" spans="1:12" x14ac:dyDescent="0.25">
      <c r="A25">
        <v>24</v>
      </c>
      <c r="B25" t="s">
        <v>73</v>
      </c>
      <c r="C25" s="209"/>
    </row>
    <row r="26" spans="1:12" x14ac:dyDescent="0.25">
      <c r="C26" s="144"/>
    </row>
    <row r="27" spans="1:12" x14ac:dyDescent="0.25">
      <c r="C27" s="144"/>
    </row>
    <row r="28" spans="1:12" x14ac:dyDescent="0.25">
      <c r="C28" s="144"/>
    </row>
    <row r="29" spans="1:12" x14ac:dyDescent="0.25">
      <c r="C29" s="144"/>
    </row>
  </sheetData>
  <sortState ref="E12:G21">
    <sortCondition descending="1" ref="G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Team cup</vt:lpstr>
      <vt:lpstr>Round 1</vt:lpstr>
      <vt:lpstr>Round 2</vt:lpstr>
      <vt:lpstr>Round 3</vt:lpstr>
      <vt:lpstr>Quarter final</vt:lpstr>
      <vt:lpstr>Semi final</vt:lpstr>
      <vt:lpstr>Final</vt:lpstr>
      <vt:lpstr>Data</vt:lpstr>
      <vt:lpstr>Baze</vt:lpstr>
      <vt:lpstr>'Team cup'!_GoBack</vt:lpstr>
      <vt:lpstr>Grupas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</dc:creator>
  <cp:lastModifiedBy>Anatoli</cp:lastModifiedBy>
  <cp:lastPrinted>2012-10-22T11:17:48Z</cp:lastPrinted>
  <dcterms:created xsi:type="dcterms:W3CDTF">2012-05-29T19:34:39Z</dcterms:created>
  <dcterms:modified xsi:type="dcterms:W3CDTF">2015-11-22T09:29:22Z</dcterms:modified>
</cp:coreProperties>
</file>