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120" yWindow="225" windowWidth="15120" windowHeight="7890" activeTab="1"/>
  </bookViews>
  <sheets>
    <sheet name="Параметры" sheetId="2" r:id="rId1"/>
    <sheet name="Накладная" sheetId="3" r:id="rId2"/>
  </sheets>
  <definedNames>
    <definedName name="_xlnm._FilterDatabase" localSheetId="1" hidden="1">Накладная!$E$8:$E$33</definedName>
    <definedName name="_xlnm._FilterDatabase" localSheetId="0" hidden="1">Параметры!$A$1:$A$9</definedName>
    <definedName name="Параметры">Параметры!$A$2:$H$9</definedName>
  </definedNames>
  <calcPr calcId="145621"/>
</workbook>
</file>

<file path=xl/calcChain.xml><?xml version="1.0" encoding="utf-8"?>
<calcChain xmlns="http://schemas.openxmlformats.org/spreadsheetml/2006/main">
  <c r="I30" i="3" l="1"/>
  <c r="O10" i="3"/>
  <c r="O11" i="3"/>
  <c r="O12" i="3"/>
  <c r="O13" i="3"/>
  <c r="O14" i="3"/>
  <c r="O15" i="3"/>
  <c r="O16" i="3"/>
  <c r="J10" i="3" l="1"/>
  <c r="K10" i="3"/>
  <c r="G10" i="3" s="1"/>
  <c r="L10" i="3"/>
  <c r="M10" i="3"/>
  <c r="J11" i="3"/>
  <c r="K11" i="3"/>
  <c r="G11" i="3" s="1"/>
  <c r="L11" i="3"/>
  <c r="M11" i="3"/>
  <c r="J12" i="3"/>
  <c r="K12" i="3"/>
  <c r="G12" i="3" s="1"/>
  <c r="L12" i="3"/>
  <c r="M12" i="3"/>
  <c r="J13" i="3"/>
  <c r="K13" i="3"/>
  <c r="G13" i="3" s="1"/>
  <c r="L13" i="3"/>
  <c r="M13" i="3"/>
  <c r="J14" i="3"/>
  <c r="K14" i="3"/>
  <c r="G14" i="3" s="1"/>
  <c r="L14" i="3"/>
  <c r="M14" i="3"/>
  <c r="J15" i="3"/>
  <c r="K15" i="3"/>
  <c r="G15" i="3" s="1"/>
  <c r="L15" i="3"/>
  <c r="M15" i="3"/>
  <c r="J16" i="3"/>
  <c r="K16" i="3"/>
  <c r="L16" i="3"/>
  <c r="M16" i="3"/>
  <c r="O9" i="3"/>
  <c r="M9" i="3"/>
  <c r="L9" i="3"/>
  <c r="J9" i="3"/>
  <c r="K9" i="3"/>
  <c r="G9" i="3" s="1"/>
  <c r="G33" i="3"/>
  <c r="F33" i="3" s="1"/>
  <c r="E33" i="3"/>
  <c r="G32" i="3"/>
  <c r="F32" i="3" s="1"/>
  <c r="E32" i="3"/>
  <c r="G31" i="3"/>
  <c r="F31" i="3" s="1"/>
  <c r="E31" i="3"/>
  <c r="A31" i="3" s="1"/>
  <c r="A32" i="3" s="1"/>
  <c r="E27" i="3"/>
  <c r="I20" i="3"/>
  <c r="C27" i="3" s="1"/>
  <c r="G16" i="3"/>
  <c r="A33" i="3" l="1"/>
  <c r="E13" i="3"/>
  <c r="N13" i="3" s="1"/>
  <c r="E12" i="3"/>
  <c r="F12" i="3" s="1"/>
  <c r="E16" i="3"/>
  <c r="F16" i="3" s="1"/>
  <c r="E14" i="3"/>
  <c r="F14" i="3" s="1"/>
  <c r="E10" i="3"/>
  <c r="F10" i="3" s="1"/>
  <c r="E9" i="3"/>
  <c r="F9" i="3" s="1"/>
  <c r="E11" i="3"/>
  <c r="F11" i="3" s="1"/>
  <c r="E15" i="3"/>
  <c r="F15" i="3" s="1"/>
  <c r="G17" i="3"/>
  <c r="N14" i="3"/>
  <c r="N9" i="3" l="1"/>
  <c r="P14" i="3"/>
  <c r="P13" i="3"/>
  <c r="P11" i="3"/>
  <c r="N16" i="3"/>
  <c r="N11" i="3"/>
  <c r="N10" i="3"/>
  <c r="P10" i="3"/>
  <c r="F13" i="3"/>
  <c r="P12" i="3"/>
  <c r="N12" i="3"/>
  <c r="P16" i="3"/>
  <c r="E17" i="3"/>
  <c r="P15" i="3"/>
  <c r="A9" i="3"/>
  <c r="A10" i="3" s="1"/>
  <c r="A11" i="3" s="1"/>
  <c r="A12" i="3" s="1"/>
  <c r="A13" i="3" s="1"/>
  <c r="A14" i="3" s="1"/>
  <c r="A15" i="3" s="1"/>
  <c r="A16" i="3" s="1"/>
  <c r="P9" i="3"/>
  <c r="N15" i="3"/>
  <c r="H17" i="3" l="1"/>
  <c r="G20" i="3"/>
  <c r="F17" i="3"/>
  <c r="F30" i="3" s="1"/>
</calcChain>
</file>

<file path=xl/sharedStrings.xml><?xml version="1.0" encoding="utf-8"?>
<sst xmlns="http://schemas.openxmlformats.org/spreadsheetml/2006/main" count="104" uniqueCount="65">
  <si>
    <t>Количество</t>
  </si>
  <si>
    <t>Итого</t>
  </si>
  <si>
    <t xml:space="preserve"> </t>
  </si>
  <si>
    <t>шт</t>
  </si>
  <si>
    <t>НАКЛАДНАЯ №</t>
  </si>
  <si>
    <t>от</t>
  </si>
  <si>
    <t>Грузоотправитель</t>
  </si>
  <si>
    <t>Грузополучатель</t>
  </si>
  <si>
    <t>№ п/п</t>
  </si>
  <si>
    <t>Наименование товара</t>
  </si>
  <si>
    <t>Артикул</t>
  </si>
  <si>
    <t>Ед. изм</t>
  </si>
  <si>
    <t>Вес</t>
  </si>
  <si>
    <t>Мест</t>
  </si>
  <si>
    <t>Упаковки</t>
  </si>
  <si>
    <t>Брутто 1 м</t>
  </si>
  <si>
    <t>в уп. М</t>
  </si>
  <si>
    <t>Цена</t>
  </si>
  <si>
    <t>Сумма</t>
  </si>
  <si>
    <t>Объём 1 п.м.</t>
  </si>
  <si>
    <t>м</t>
  </si>
  <si>
    <t xml:space="preserve">Масса </t>
  </si>
  <si>
    <t>Отпуск разрешил</t>
  </si>
  <si>
    <t>Объём</t>
  </si>
  <si>
    <t>Доверен.</t>
  </si>
  <si>
    <t>Отпуск груза произвёл</t>
  </si>
  <si>
    <t>Груз к перевозке принял</t>
  </si>
  <si>
    <t xml:space="preserve">Тара к перемещению: </t>
  </si>
  <si>
    <t>тара</t>
  </si>
  <si>
    <t>Поддон 1200х800мм</t>
  </si>
  <si>
    <r>
      <t xml:space="preserve">Общий </t>
    </r>
    <r>
      <rPr>
        <b/>
        <sz val="11"/>
        <color indexed="10"/>
        <rFont val="Calibri"/>
        <family val="2"/>
        <charset val="204"/>
      </rPr>
      <t>V</t>
    </r>
    <r>
      <rPr>
        <sz val="11"/>
        <color theme="1"/>
        <rFont val="Calibri"/>
        <family val="2"/>
        <charset val="204"/>
        <scheme val="minor"/>
      </rPr>
      <t>, м3</t>
    </r>
  </si>
  <si>
    <t>Наименование</t>
  </si>
  <si>
    <t>Артикул 1</t>
  </si>
  <si>
    <t>Артикул 2</t>
  </si>
  <si>
    <t>Артикул 3</t>
  </si>
  <si>
    <t>Артикул 4</t>
  </si>
  <si>
    <t>Артикул 5</t>
  </si>
  <si>
    <t>Артикул 6</t>
  </si>
  <si>
    <t>Артикул 7</t>
  </si>
  <si>
    <t>Артикул 8</t>
  </si>
  <si>
    <t>Изделие А</t>
  </si>
  <si>
    <t>Изделие Б</t>
  </si>
  <si>
    <t>Изделие В</t>
  </si>
  <si>
    <t>Изделие Д</t>
  </si>
  <si>
    <t>Изделие С</t>
  </si>
  <si>
    <t>Изделие Н</t>
  </si>
  <si>
    <t>Изделие Е</t>
  </si>
  <si>
    <t>Изделие М</t>
  </si>
  <si>
    <t>Объем</t>
  </si>
  <si>
    <t>Кратность</t>
  </si>
  <si>
    <t>в упак</t>
  </si>
  <si>
    <t>в паллете уп</t>
  </si>
  <si>
    <t>Паллеты</t>
  </si>
  <si>
    <t>Склад Первый</t>
  </si>
  <si>
    <t>Склад Второй</t>
  </si>
  <si>
    <t>Поддон 2000х800мм</t>
  </si>
  <si>
    <t>Поддон 120х1000мм</t>
  </si>
  <si>
    <t>Иванов И.И</t>
  </si>
  <si>
    <t>Петров П.П</t>
  </si>
  <si>
    <t>Сидоров С.С.</t>
  </si>
  <si>
    <t>Заполняем ячейки H9:I16, I31:I33 и применяем фильтр.</t>
  </si>
  <si>
    <t>А</t>
  </si>
  <si>
    <t>АА</t>
  </si>
  <si>
    <t>ААА</t>
  </si>
  <si>
    <t>Подскажите, как сохранить данные (без формул) с диапазона A1:E33 (с учетом фильтра) в новую книгу с именем "Накладная № C2 от E2"  с одним листом ("Лист1") в эту же папку?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</si>
</sst>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F800]dddd\,\ mmmm\ dd\,\ yyyy"/>
    <numFmt numFmtId="165" formatCode="#,##0.0"/>
    <numFmt numFmtId="166" formatCode="#,##0.000_ ;[Red]\-#,##0.000\ "/>
    <numFmt numFmtId="167" formatCode="#,##0_ ;[Red]\-#,##0\ "/>
    <numFmt numFmtId="168" formatCode="0.00000"/>
    <numFmt numFmtId="169" formatCode="0.000"/>
    <numFmt numFmtId="170" formatCode="0.0"/>
    <numFmt numFmtId="171" formatCode="0.000000"/>
  </numFmts>
  <fonts count="3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indexed="10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i/>
      <sz val="12"/>
      <color rgb="FF00B050"/>
      <name val="Calibri"/>
      <family val="2"/>
      <charset val="204"/>
      <scheme val="minor"/>
    </font>
    <font>
      <b/>
      <i/>
      <sz val="12"/>
      <color theme="9" tint="-0.499984740745262"/>
      <name val="Calibri"/>
      <family val="2"/>
      <charset val="204"/>
      <scheme val="minor"/>
    </font>
    <font>
      <b/>
      <i/>
      <sz val="11"/>
      <color theme="9" tint="-0.499984740745262"/>
      <name val="Calibri"/>
      <family val="2"/>
      <charset val="204"/>
      <scheme val="minor"/>
    </font>
    <font>
      <b/>
      <i/>
      <sz val="11"/>
      <color rgb="FF7030A0"/>
      <name val="Calibri"/>
      <family val="2"/>
      <charset val="204"/>
      <scheme val="minor"/>
    </font>
    <font>
      <b/>
      <i/>
      <sz val="12"/>
      <color rgb="FF7030A0"/>
      <name val="Calibri"/>
      <family val="2"/>
      <charset val="204"/>
      <scheme val="minor"/>
    </font>
    <font>
      <sz val="7.5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164" fontId="0" fillId="0" borderId="0" xfId="0" applyNumberFormat="1" applyAlignment="1"/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65" fontId="6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4" fontId="0" fillId="0" borderId="0" xfId="0" applyNumberFormat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6" fillId="0" borderId="3" xfId="0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3" borderId="0" xfId="0" applyFill="1" applyAlignment="1" applyProtection="1">
      <alignment vertical="center"/>
    </xf>
    <xf numFmtId="166" fontId="0" fillId="0" borderId="0" xfId="0" applyNumberFormat="1" applyAlignment="1" applyProtection="1">
      <alignment vertical="center"/>
    </xf>
    <xf numFmtId="165" fontId="0" fillId="0" borderId="0" xfId="0" applyNumberFormat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165" fontId="4" fillId="0" borderId="0" xfId="0" applyNumberFormat="1" applyFont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166" fontId="4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</xf>
    <xf numFmtId="1" fontId="4" fillId="0" borderId="4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167" fontId="10" fillId="0" borderId="7" xfId="0" applyNumberFormat="1" applyFont="1" applyBorder="1" applyAlignment="1" applyProtection="1">
      <alignment horizontal="right" vertical="center" wrapText="1"/>
    </xf>
    <xf numFmtId="165" fontId="0" fillId="0" borderId="4" xfId="0" applyNumberFormat="1" applyBorder="1" applyAlignment="1" applyProtection="1">
      <alignment vertical="center"/>
    </xf>
    <xf numFmtId="3" fontId="10" fillId="0" borderId="4" xfId="0" applyNumberFormat="1" applyFont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right" vertical="center"/>
    </xf>
    <xf numFmtId="2" fontId="0" fillId="0" borderId="0" xfId="0" applyNumberFormat="1" applyAlignment="1" applyProtection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167" fontId="10" fillId="0" borderId="9" xfId="0" applyNumberFormat="1" applyFont="1" applyBorder="1" applyAlignment="1" applyProtection="1">
      <alignment horizontal="right" vertical="center" wrapText="1"/>
    </xf>
    <xf numFmtId="0" fontId="10" fillId="3" borderId="1" xfId="0" applyFont="1" applyFill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/>
    </xf>
    <xf numFmtId="167" fontId="6" fillId="0" borderId="14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center" vertical="center"/>
    </xf>
    <xf numFmtId="3" fontId="15" fillId="0" borderId="10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65" fontId="20" fillId="0" borderId="17" xfId="0" applyNumberFormat="1" applyFont="1" applyBorder="1" applyAlignment="1" applyProtection="1">
      <alignment horizontal="center" vertical="center"/>
    </xf>
    <xf numFmtId="165" fontId="21" fillId="0" borderId="6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5" fontId="23" fillId="0" borderId="20" xfId="0" applyNumberFormat="1" applyFont="1" applyBorder="1" applyAlignment="1" applyProtection="1">
      <alignment horizontal="center" vertical="center"/>
    </xf>
    <xf numFmtId="4" fontId="22" fillId="0" borderId="4" xfId="0" applyNumberFormat="1" applyFont="1" applyBorder="1" applyAlignment="1" applyProtection="1">
      <alignment vertical="center"/>
    </xf>
    <xf numFmtId="1" fontId="24" fillId="0" borderId="20" xfId="0" applyNumberFormat="1" applyFont="1" applyBorder="1" applyAlignment="1" applyProtection="1">
      <alignment horizontal="right" vertical="center"/>
    </xf>
    <xf numFmtId="0" fontId="25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vertical="center"/>
    </xf>
    <xf numFmtId="165" fontId="0" fillId="0" borderId="0" xfId="0" applyNumberFormat="1" applyBorder="1" applyAlignment="1" applyProtection="1">
      <alignment vertical="center"/>
    </xf>
    <xf numFmtId="166" fontId="26" fillId="0" borderId="0" xfId="0" applyNumberFormat="1" applyFont="1" applyAlignment="1" applyProtection="1">
      <alignment horizontal="right" vertical="center"/>
    </xf>
    <xf numFmtId="165" fontId="26" fillId="0" borderId="0" xfId="0" applyNumberFormat="1" applyFont="1" applyAlignment="1" applyProtection="1">
      <alignment horizontal="right" vertical="center"/>
    </xf>
    <xf numFmtId="165" fontId="17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1" fontId="0" fillId="3" borderId="0" xfId="0" applyNumberFormat="1" applyFill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14" fontId="17" fillId="0" borderId="0" xfId="0" applyNumberFormat="1" applyFont="1" applyAlignment="1" applyProtection="1">
      <alignment horizontal="left" vertical="center" shrinkToFit="1"/>
    </xf>
    <xf numFmtId="0" fontId="27" fillId="0" borderId="0" xfId="0" applyFont="1" applyAlignment="1" applyProtection="1">
      <alignment vertical="center"/>
    </xf>
    <xf numFmtId="14" fontId="28" fillId="0" borderId="0" xfId="0" applyNumberFormat="1" applyFont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/>
    </xf>
    <xf numFmtId="166" fontId="3" fillId="0" borderId="0" xfId="0" applyNumberFormat="1" applyFont="1" applyAlignment="1" applyProtection="1">
      <alignment vertical="center"/>
    </xf>
    <xf numFmtId="165" fontId="20" fillId="0" borderId="0" xfId="0" applyNumberFormat="1" applyFont="1" applyAlignment="1" applyProtection="1">
      <alignment vertical="center"/>
    </xf>
    <xf numFmtId="0" fontId="10" fillId="0" borderId="1" xfId="0" applyNumberFormat="1" applyFont="1" applyBorder="1" applyAlignment="1" applyProtection="1">
      <alignment vertical="center"/>
    </xf>
    <xf numFmtId="1" fontId="0" fillId="0" borderId="0" xfId="0" applyNumberFormat="1" applyAlignment="1" applyProtection="1">
      <alignment vertical="center"/>
      <protection locked="0"/>
    </xf>
    <xf numFmtId="0" fontId="29" fillId="4" borderId="1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</xf>
    <xf numFmtId="0" fontId="10" fillId="0" borderId="1" xfId="0" applyNumberFormat="1" applyFont="1" applyBorder="1" applyAlignment="1" applyProtection="1">
      <alignment vertical="center" shrinkToFit="1"/>
    </xf>
    <xf numFmtId="0" fontId="12" fillId="2" borderId="10" xfId="1" applyNumberFormat="1" applyFont="1" applyFill="1" applyBorder="1" applyAlignment="1">
      <alignment horizontal="left" vertical="center"/>
    </xf>
    <xf numFmtId="0" fontId="11" fillId="2" borderId="10" xfId="1" applyNumberFormat="1" applyFont="1" applyFill="1" applyBorder="1" applyAlignment="1">
      <alignment horizontal="left" vertical="center" wrapText="1"/>
    </xf>
    <xf numFmtId="0" fontId="0" fillId="0" borderId="22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6" fontId="0" fillId="0" borderId="22" xfId="0" applyNumberFormat="1" applyBorder="1" applyAlignment="1" applyProtection="1">
      <alignment vertical="center"/>
    </xf>
    <xf numFmtId="0" fontId="0" fillId="0" borderId="0" xfId="0" applyBorder="1" applyAlignment="1"/>
    <xf numFmtId="0" fontId="0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shrinkToFit="1"/>
    </xf>
    <xf numFmtId="0" fontId="0" fillId="0" borderId="1" xfId="0" applyBorder="1"/>
    <xf numFmtId="2" fontId="10" fillId="0" borderId="1" xfId="1" applyNumberFormat="1" applyFont="1" applyBorder="1" applyAlignment="1">
      <alignment horizontal="right"/>
    </xf>
    <xf numFmtId="168" fontId="10" fillId="0" borderId="1" xfId="1" applyNumberFormat="1" applyFont="1" applyBorder="1" applyAlignment="1">
      <alignment horizontal="right"/>
    </xf>
    <xf numFmtId="169" fontId="10" fillId="0" borderId="1" xfId="1" applyNumberFormat="1" applyFont="1" applyBorder="1" applyAlignment="1">
      <alignment horizontal="right"/>
    </xf>
    <xf numFmtId="3" fontId="0" fillId="0" borderId="1" xfId="0" applyNumberFormat="1" applyBorder="1"/>
    <xf numFmtId="170" fontId="10" fillId="0" borderId="1" xfId="1" applyNumberFormat="1" applyFont="1" applyBorder="1" applyAlignment="1">
      <alignment horizontal="right"/>
    </xf>
    <xf numFmtId="171" fontId="10" fillId="0" borderId="1" xfId="1" applyNumberFormat="1" applyFont="1" applyBorder="1" applyAlignment="1">
      <alignment horizontal="right"/>
    </xf>
    <xf numFmtId="0" fontId="30" fillId="3" borderId="23" xfId="0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9" fontId="19" fillId="3" borderId="0" xfId="0" applyNumberFormat="1" applyFont="1" applyFill="1" applyBorder="1" applyAlignment="1" applyProtection="1">
      <alignment horizontal="center" vertical="center"/>
      <protection locked="0"/>
    </xf>
    <xf numFmtId="171" fontId="0" fillId="0" borderId="0" xfId="0" applyNumberFormat="1" applyAlignment="1" applyProtection="1">
      <alignment vertical="center"/>
    </xf>
    <xf numFmtId="0" fontId="31" fillId="0" borderId="0" xfId="0" applyFont="1" applyBorder="1" applyAlignment="1">
      <alignment vertical="center"/>
    </xf>
    <xf numFmtId="164" fontId="24" fillId="0" borderId="21" xfId="0" applyNumberFormat="1" applyFont="1" applyBorder="1" applyAlignment="1" applyProtection="1">
      <alignment horizontal="center" vertical="center" shrinkToFit="1"/>
    </xf>
    <xf numFmtId="165" fontId="0" fillId="0" borderId="1" xfId="0" applyNumberFormat="1" applyBorder="1" applyAlignment="1" applyProtection="1">
      <alignment horizontal="left" vertical="center"/>
    </xf>
    <xf numFmtId="165" fontId="0" fillId="0" borderId="20" xfId="0" applyNumberFormat="1" applyBorder="1" applyAlignment="1" applyProtection="1">
      <alignment horizontal="left" vertical="center"/>
    </xf>
    <xf numFmtId="165" fontId="0" fillId="0" borderId="4" xfId="0" applyNumberForma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3" fillId="0" borderId="11" xfId="0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right" vertical="center"/>
    </xf>
    <xf numFmtId="4" fontId="16" fillId="0" borderId="16" xfId="0" applyNumberFormat="1" applyFont="1" applyBorder="1" applyAlignment="1" applyProtection="1">
      <alignment horizontal="center" vertical="center"/>
    </xf>
    <xf numFmtId="4" fontId="16" fillId="0" borderId="15" xfId="0" applyNumberFormat="1" applyFont="1" applyBorder="1" applyAlignment="1" applyProtection="1">
      <alignment horizontal="center" vertical="center"/>
    </xf>
    <xf numFmtId="1" fontId="22" fillId="0" borderId="18" xfId="0" applyNumberFormat="1" applyFont="1" applyBorder="1" applyAlignment="1" applyProtection="1">
      <alignment horizontal="center" vertical="center"/>
    </xf>
    <xf numFmtId="1" fontId="22" fillId="0" borderId="17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1">
    <dxf>
      <font>
        <strike val="0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00BE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265043</xdr:colOff>
      <xdr:row>2</xdr:row>
      <xdr:rowOff>173935</xdr:rowOff>
    </xdr:from>
    <xdr:ext cx="2186608" cy="359228"/>
    <xdr:sp macro="" textlink="">
      <xdr:nvSpPr>
        <xdr:cNvPr id="3" name="Скругленный прямоугольник 2"/>
        <xdr:cNvSpPr/>
      </xdr:nvSpPr>
      <xdr:spPr>
        <a:xfrm>
          <a:off x="6816586" y="480392"/>
          <a:ext cx="2186608" cy="359228"/>
        </a:xfrm>
        <a:prstGeom prst="roundRect">
          <a:avLst>
            <a:gd name="adj" fmla="val 45842"/>
          </a:avLst>
        </a:prstGeom>
        <a:gradFill flip="none" rotWithShape="1">
          <a:gsLst>
            <a:gs pos="5000">
              <a:srgbClr val="00BEC8"/>
            </a:gs>
            <a:gs pos="59000">
              <a:schemeClr val="accent5">
                <a:shade val="93000"/>
                <a:satMod val="130000"/>
                <a:lumMod val="10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2700000" scaled="1"/>
          <a:tileRect/>
        </a:gra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1100" b="1">
              <a:solidFill>
                <a:schemeClr val="bg1"/>
              </a:solidFill>
            </a:rPr>
            <a:t>Сохранить накладную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9"/>
  <sheetViews>
    <sheetView workbookViewId="0">
      <selection activeCell="C12" sqref="C12"/>
    </sheetView>
  </sheetViews>
  <sheetFormatPr defaultRowHeight="15" x14ac:dyDescent="0.25"/>
  <cols>
    <col min="1" max="1" width="23.5703125" style="1" bestFit="1" customWidth="1"/>
    <col min="2" max="2" width="54.7109375" style="1" bestFit="1" customWidth="1"/>
    <col min="3" max="4" width="11.5703125" style="1" customWidth="1"/>
    <col min="5" max="5" width="9.140625" style="1"/>
    <col min="6" max="6" width="10" style="1" customWidth="1"/>
    <col min="7" max="7" width="10.140625" style="1" bestFit="1" customWidth="1"/>
    <col min="8" max="8" width="14.28515625" style="1" customWidth="1"/>
    <col min="9" max="9" width="32.7109375" style="1" bestFit="1" customWidth="1"/>
    <col min="10" max="10" width="9.140625" style="1"/>
    <col min="11" max="11" width="10.140625" style="1" bestFit="1" customWidth="1"/>
    <col min="12" max="16384" width="9.140625" style="1"/>
  </cols>
  <sheetData>
    <row r="1" spans="1:8" ht="26.25" customHeight="1" x14ac:dyDescent="0.25">
      <c r="A1" s="106" t="s">
        <v>10</v>
      </c>
      <c r="B1" s="106" t="s">
        <v>31</v>
      </c>
      <c r="C1" s="107" t="s">
        <v>17</v>
      </c>
      <c r="D1" s="107" t="s">
        <v>48</v>
      </c>
      <c r="E1" s="107" t="s">
        <v>12</v>
      </c>
      <c r="F1" s="108" t="s">
        <v>49</v>
      </c>
      <c r="G1" s="109" t="s">
        <v>50</v>
      </c>
      <c r="H1" s="110" t="s">
        <v>51</v>
      </c>
    </row>
    <row r="2" spans="1:8" x14ac:dyDescent="0.25">
      <c r="A2" s="99" t="s">
        <v>32</v>
      </c>
      <c r="B2" s="99" t="s">
        <v>46</v>
      </c>
      <c r="C2" s="100">
        <v>5.73</v>
      </c>
      <c r="D2" s="101">
        <v>8.0000000000000007E-5</v>
      </c>
      <c r="E2" s="102">
        <v>4.8000000000000001E-2</v>
      </c>
      <c r="F2" s="103">
        <v>18000</v>
      </c>
      <c r="G2" s="99">
        <v>200</v>
      </c>
      <c r="H2" s="99">
        <v>90</v>
      </c>
    </row>
    <row r="3" spans="1:8" x14ac:dyDescent="0.25">
      <c r="A3" s="99" t="s">
        <v>33</v>
      </c>
      <c r="B3" s="99" t="s">
        <v>41</v>
      </c>
      <c r="C3" s="104">
        <v>7.5</v>
      </c>
      <c r="D3" s="105">
        <v>1.73E-4</v>
      </c>
      <c r="E3" s="102">
        <v>8.5000000000000006E-2</v>
      </c>
      <c r="F3" s="103">
        <v>10560</v>
      </c>
      <c r="G3" s="99">
        <v>120</v>
      </c>
      <c r="H3" s="99">
        <v>88</v>
      </c>
    </row>
    <row r="4" spans="1:8" x14ac:dyDescent="0.25">
      <c r="A4" s="99" t="s">
        <v>34</v>
      </c>
      <c r="B4" s="99" t="s">
        <v>45</v>
      </c>
      <c r="C4" s="104">
        <v>7.1</v>
      </c>
      <c r="D4" s="105">
        <v>1.6699999999999999E-4</v>
      </c>
      <c r="E4" s="102">
        <v>7.6999999999999999E-2</v>
      </c>
      <c r="F4" s="103">
        <v>10080</v>
      </c>
      <c r="G4" s="99">
        <v>144</v>
      </c>
      <c r="H4" s="99">
        <v>70</v>
      </c>
    </row>
    <row r="5" spans="1:8" x14ac:dyDescent="0.25">
      <c r="A5" s="99" t="s">
        <v>35</v>
      </c>
      <c r="B5" s="99" t="s">
        <v>43</v>
      </c>
      <c r="C5" s="100">
        <v>9.52</v>
      </c>
      <c r="D5" s="105">
        <v>2.7099999999999997E-4</v>
      </c>
      <c r="E5" s="102">
        <v>0.104</v>
      </c>
      <c r="F5" s="103">
        <v>6048</v>
      </c>
      <c r="G5" s="99">
        <v>84</v>
      </c>
      <c r="H5" s="99">
        <v>72</v>
      </c>
    </row>
    <row r="6" spans="1:8" x14ac:dyDescent="0.25">
      <c r="A6" s="99" t="s">
        <v>36</v>
      </c>
      <c r="B6" s="99" t="s">
        <v>44</v>
      </c>
      <c r="C6" s="100">
        <v>9.41</v>
      </c>
      <c r="D6" s="105">
        <v>2.2900000000000001E-4</v>
      </c>
      <c r="E6" s="102">
        <v>0.10299999999999999</v>
      </c>
      <c r="F6" s="103">
        <v>7680</v>
      </c>
      <c r="G6" s="99">
        <v>96</v>
      </c>
      <c r="H6" s="99">
        <v>80</v>
      </c>
    </row>
    <row r="7" spans="1:8" x14ac:dyDescent="0.25">
      <c r="A7" s="99" t="s">
        <v>37</v>
      </c>
      <c r="B7" s="99" t="s">
        <v>42</v>
      </c>
      <c r="C7" s="100">
        <v>12.76</v>
      </c>
      <c r="D7" s="101">
        <v>4.1599999999999997E-4</v>
      </c>
      <c r="E7" s="102">
        <v>0.11600000000000001</v>
      </c>
      <c r="F7" s="103">
        <v>4000</v>
      </c>
      <c r="G7" s="99">
        <v>50</v>
      </c>
      <c r="H7" s="99">
        <v>80</v>
      </c>
    </row>
    <row r="8" spans="1:8" x14ac:dyDescent="0.25">
      <c r="A8" s="99" t="s">
        <v>38</v>
      </c>
      <c r="B8" s="99" t="s">
        <v>40</v>
      </c>
      <c r="C8" s="100">
        <v>16.309999999999999</v>
      </c>
      <c r="D8" s="105">
        <v>6.2500000000000001E-4</v>
      </c>
      <c r="E8" s="102">
        <v>0.122</v>
      </c>
      <c r="F8" s="103">
        <v>2304</v>
      </c>
      <c r="G8" s="99">
        <v>32</v>
      </c>
      <c r="H8" s="99">
        <v>72</v>
      </c>
    </row>
    <row r="9" spans="1:8" x14ac:dyDescent="0.25">
      <c r="A9" s="99" t="s">
        <v>39</v>
      </c>
      <c r="B9" s="99" t="s">
        <v>47</v>
      </c>
      <c r="C9" s="100">
        <v>21.05</v>
      </c>
      <c r="D9" s="105">
        <v>6.4000000000000005E-4</v>
      </c>
      <c r="E9" s="102">
        <v>0.23699999999999999</v>
      </c>
      <c r="F9" s="103">
        <v>2400</v>
      </c>
      <c r="G9" s="99">
        <v>30</v>
      </c>
      <c r="H9" s="99">
        <v>80</v>
      </c>
    </row>
  </sheetData>
  <sheetProtection selectLockedCells="1" autoFilter="0"/>
  <autoFilter ref="A1:A31">
    <sortState ref="A2:H31">
      <sortCondition ref="A1:A31"/>
    </sortState>
  </autoFilter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filterMode="1">
    <outlinePr summaryRight="0"/>
  </sheetPr>
  <dimension ref="A1:BZ34"/>
  <sheetViews>
    <sheetView tabSelected="1" zoomScale="115" zoomScaleNormal="115" workbookViewId="0">
      <selection activeCell="AH8" sqref="AH8"/>
    </sheetView>
  </sheetViews>
  <sheetFormatPr defaultColWidth="2.7109375" defaultRowHeight="15" outlineLevelCol="2" x14ac:dyDescent="0.25"/>
  <cols>
    <col min="1" max="1" width="6.42578125" customWidth="1"/>
    <col min="2" max="2" width="51.140625" customWidth="1"/>
    <col min="3" max="3" width="18.7109375" customWidth="1"/>
    <col min="4" max="4" width="5.7109375" customWidth="1"/>
    <col min="5" max="5" width="16.140625" customWidth="1"/>
    <col min="6" max="6" width="11.7109375" customWidth="1" outlineLevel="1"/>
    <col min="7" max="7" width="7.85546875" customWidth="1" outlineLevel="1"/>
    <col min="8" max="8" width="10.140625" customWidth="1" outlineLevel="1"/>
    <col min="9" max="9" width="10.85546875" customWidth="1" outlineLevel="1" collapsed="1"/>
    <col min="10" max="10" width="9.140625" hidden="1" customWidth="1" outlineLevel="2"/>
    <col min="11" max="11" width="6.5703125" hidden="1" customWidth="1" outlineLevel="2"/>
    <col min="12" max="12" width="6.140625" hidden="1" customWidth="1" outlineLevel="2"/>
    <col min="13" max="13" width="9.140625" hidden="1" customWidth="1" outlineLevel="2"/>
    <col min="14" max="14" width="12.85546875" hidden="1" customWidth="1" outlineLevel="2"/>
    <col min="15" max="15" width="10.5703125" hidden="1" customWidth="1" outlineLevel="2"/>
    <col min="16" max="16" width="12.85546875" hidden="1" customWidth="1" outlineLevel="2"/>
    <col min="17" max="17" width="6" customWidth="1"/>
  </cols>
  <sheetData>
    <row r="1" spans="1:78" ht="9" customHeight="1" thickBot="1" x14ac:dyDescent="0.3">
      <c r="A1" s="6"/>
      <c r="B1" s="7"/>
      <c r="C1" s="8"/>
      <c r="D1" s="9"/>
      <c r="E1" s="10"/>
      <c r="F1" s="11"/>
      <c r="G1" s="11"/>
      <c r="H1" s="12"/>
      <c r="I1" s="6"/>
      <c r="J1" s="13"/>
      <c r="K1" s="6"/>
      <c r="L1" s="6"/>
      <c r="M1" s="6"/>
      <c r="N1" s="14"/>
      <c r="O1" s="6"/>
      <c r="P1" s="3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5"/>
      <c r="AK1" s="95"/>
      <c r="AL1" s="95"/>
      <c r="AM1" s="95"/>
      <c r="AN1" s="95"/>
      <c r="AO1" s="95"/>
      <c r="AP1" s="95"/>
      <c r="AQ1" s="95"/>
      <c r="AR1" s="95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</row>
    <row r="2" spans="1:78" ht="15" customHeight="1" thickBot="1" x14ac:dyDescent="0.3">
      <c r="A2" s="6"/>
      <c r="B2" s="15" t="s">
        <v>4</v>
      </c>
      <c r="C2" s="16">
        <v>273</v>
      </c>
      <c r="D2" s="17" t="s">
        <v>5</v>
      </c>
      <c r="E2" s="18">
        <v>42313</v>
      </c>
      <c r="F2" s="19"/>
      <c r="G2" s="19"/>
      <c r="H2" s="12"/>
      <c r="I2" s="6"/>
      <c r="J2" s="13"/>
      <c r="K2" s="6"/>
      <c r="L2" s="6"/>
      <c r="M2" s="6"/>
      <c r="N2" s="14"/>
      <c r="O2" s="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</row>
    <row r="3" spans="1:78" ht="15" customHeight="1" x14ac:dyDescent="0.25">
      <c r="A3" s="6"/>
      <c r="B3" s="20"/>
      <c r="C3" s="21"/>
      <c r="D3" s="17"/>
      <c r="E3" s="22"/>
      <c r="F3" s="23"/>
      <c r="G3" s="23"/>
      <c r="H3" s="12"/>
      <c r="I3" s="24"/>
      <c r="J3" s="25"/>
      <c r="K3" s="6"/>
      <c r="L3" s="6"/>
      <c r="M3" s="6"/>
      <c r="N3" s="14"/>
      <c r="O3" s="6"/>
      <c r="P3" s="3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6"/>
      <c r="BU3" s="96"/>
      <c r="BV3" s="96"/>
      <c r="BW3" s="96"/>
      <c r="BX3" s="96"/>
      <c r="BY3" s="96"/>
      <c r="BZ3" s="96"/>
    </row>
    <row r="4" spans="1:78" ht="15" customHeight="1" x14ac:dyDescent="0.25">
      <c r="A4" s="6"/>
      <c r="B4" s="15" t="s">
        <v>6</v>
      </c>
      <c r="C4" s="118" t="s">
        <v>53</v>
      </c>
      <c r="D4" s="118"/>
      <c r="E4" s="118"/>
      <c r="F4" s="26"/>
      <c r="G4" s="26"/>
      <c r="H4" s="12"/>
      <c r="I4" s="24"/>
      <c r="J4" s="25"/>
      <c r="K4" s="6"/>
      <c r="L4" s="6"/>
      <c r="M4" s="6"/>
      <c r="N4" s="14"/>
      <c r="O4" s="6"/>
      <c r="P4" s="4"/>
      <c r="Q4" s="97"/>
      <c r="R4" s="97"/>
      <c r="S4" s="97"/>
      <c r="T4" s="113" t="s">
        <v>60</v>
      </c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6"/>
      <c r="BU4" s="96"/>
      <c r="BV4" s="96"/>
      <c r="BW4" s="96"/>
      <c r="BX4" s="96"/>
      <c r="BY4" s="96"/>
      <c r="BZ4" s="96"/>
    </row>
    <row r="5" spans="1:78" ht="15" customHeight="1" x14ac:dyDescent="0.25">
      <c r="A5" s="6"/>
      <c r="B5" s="15"/>
      <c r="C5" s="6"/>
      <c r="D5" s="17"/>
      <c r="E5" s="22"/>
      <c r="F5" s="23"/>
      <c r="G5" s="23"/>
      <c r="H5" s="12"/>
      <c r="I5" s="6"/>
      <c r="J5" s="13"/>
      <c r="K5" s="6"/>
      <c r="L5" s="6"/>
      <c r="M5" s="6"/>
      <c r="N5" s="14"/>
      <c r="O5" s="6"/>
      <c r="P5" s="4"/>
      <c r="Q5" s="97"/>
      <c r="R5" s="97"/>
      <c r="S5" s="97"/>
      <c r="T5" s="113" t="s">
        <v>64</v>
      </c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6"/>
      <c r="BU5" s="96"/>
      <c r="BV5" s="96"/>
      <c r="BW5" s="96"/>
      <c r="BX5" s="96"/>
      <c r="BY5" s="96"/>
      <c r="BZ5" s="96"/>
    </row>
    <row r="6" spans="1:78" ht="15" customHeight="1" x14ac:dyDescent="0.25">
      <c r="A6" s="6"/>
      <c r="B6" s="15" t="s">
        <v>7</v>
      </c>
      <c r="C6" s="118" t="s">
        <v>54</v>
      </c>
      <c r="D6" s="118"/>
      <c r="E6" s="118"/>
      <c r="F6" s="26"/>
      <c r="G6" s="26"/>
      <c r="H6" s="12"/>
      <c r="I6" s="6"/>
      <c r="J6" s="13"/>
      <c r="K6" s="6"/>
      <c r="L6" s="6"/>
      <c r="M6" s="6"/>
      <c r="N6" s="14"/>
      <c r="O6" s="6"/>
      <c r="P6" s="4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6"/>
      <c r="BU6" s="96"/>
      <c r="BV6" s="96"/>
      <c r="BW6" s="96"/>
      <c r="BX6" s="96"/>
      <c r="BY6" s="96"/>
      <c r="BZ6" s="96"/>
    </row>
    <row r="7" spans="1:78" ht="7.5" customHeight="1" thickBot="1" x14ac:dyDescent="0.3">
      <c r="A7" s="6"/>
      <c r="B7" s="20"/>
      <c r="C7" s="6"/>
      <c r="D7" s="17"/>
      <c r="E7" s="22"/>
      <c r="F7" s="23"/>
      <c r="G7" s="23"/>
      <c r="H7" s="12"/>
      <c r="I7" s="24"/>
      <c r="J7" s="25"/>
      <c r="K7" s="6"/>
      <c r="L7" s="6"/>
      <c r="M7" s="6"/>
      <c r="N7" s="14"/>
      <c r="O7" s="6"/>
      <c r="P7" s="4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6"/>
      <c r="BU7" s="96"/>
      <c r="BV7" s="96"/>
      <c r="BW7" s="96"/>
      <c r="BX7" s="96"/>
      <c r="BY7" s="96"/>
      <c r="BZ7" s="96"/>
    </row>
    <row r="8" spans="1:78" ht="30.75" customHeight="1" thickBot="1" x14ac:dyDescent="0.3">
      <c r="A8" s="27" t="s">
        <v>8</v>
      </c>
      <c r="B8" s="28" t="s">
        <v>9</v>
      </c>
      <c r="C8" s="28" t="s">
        <v>10</v>
      </c>
      <c r="D8" s="27" t="s">
        <v>11</v>
      </c>
      <c r="E8" s="29" t="s">
        <v>0</v>
      </c>
      <c r="F8" s="30" t="s">
        <v>12</v>
      </c>
      <c r="G8" s="31" t="s">
        <v>13</v>
      </c>
      <c r="H8" s="32" t="s">
        <v>14</v>
      </c>
      <c r="I8" s="33" t="s">
        <v>52</v>
      </c>
      <c r="J8" s="34" t="s">
        <v>15</v>
      </c>
      <c r="K8" s="35" t="s">
        <v>51</v>
      </c>
      <c r="L8" s="36" t="s">
        <v>16</v>
      </c>
      <c r="M8" s="37" t="s">
        <v>17</v>
      </c>
      <c r="N8" s="38" t="s">
        <v>18</v>
      </c>
      <c r="O8" s="39" t="s">
        <v>19</v>
      </c>
      <c r="P8" s="39" t="s">
        <v>30</v>
      </c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</row>
    <row r="9" spans="1:78" ht="15" hidden="1" customHeight="1" x14ac:dyDescent="0.25">
      <c r="A9" s="40" t="b">
        <f>IF(E9&gt;0,1)</f>
        <v>0</v>
      </c>
      <c r="B9" s="99" t="s">
        <v>46</v>
      </c>
      <c r="C9" s="99" t="s">
        <v>32</v>
      </c>
      <c r="D9" s="41" t="s">
        <v>20</v>
      </c>
      <c r="E9" s="42">
        <f t="shared" ref="E9:E16" si="0">I9*K9*L9+H9*L9</f>
        <v>0</v>
      </c>
      <c r="F9" s="43">
        <f>J9*E9</f>
        <v>0</v>
      </c>
      <c r="G9" s="44">
        <f>I9*K9+H9</f>
        <v>0</v>
      </c>
      <c r="H9" s="45"/>
      <c r="I9" s="46"/>
      <c r="J9" s="47">
        <f t="shared" ref="J9:J16" si="1">VLOOKUP(C9,Параметры,5,0)</f>
        <v>4.8000000000000001E-2</v>
      </c>
      <c r="K9" s="6">
        <f t="shared" ref="K9:K16" si="2">VLOOKUP(C9,Параметры,8,0)</f>
        <v>90</v>
      </c>
      <c r="L9" s="6">
        <f t="shared" ref="L9:L16" si="3">VLOOKUP(C9,Параметры,7,0)</f>
        <v>200</v>
      </c>
      <c r="M9" s="48">
        <f t="shared" ref="M9:M16" si="4">VLOOKUP(C9,Параметры,3,0)</f>
        <v>5.73</v>
      </c>
      <c r="N9" s="14">
        <f>M9*E9</f>
        <v>0</v>
      </c>
      <c r="O9" s="112">
        <f t="shared" ref="O9:O16" si="5">VLOOKUP(C9,Параметры,4,0)</f>
        <v>8.0000000000000007E-5</v>
      </c>
      <c r="P9" s="6">
        <f>O9*E9</f>
        <v>0</v>
      </c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6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6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6"/>
      <c r="BU9" s="96"/>
      <c r="BV9" s="96"/>
      <c r="BW9" s="96"/>
      <c r="BX9" s="96"/>
      <c r="BY9" s="96"/>
      <c r="BZ9" s="96"/>
    </row>
    <row r="10" spans="1:78" ht="15" customHeight="1" x14ac:dyDescent="0.25">
      <c r="A10" s="49">
        <f>IF(E10&gt;0,A9+1,A9)</f>
        <v>1</v>
      </c>
      <c r="B10" s="99" t="s">
        <v>41</v>
      </c>
      <c r="C10" s="99" t="s">
        <v>33</v>
      </c>
      <c r="D10" s="50" t="s">
        <v>20</v>
      </c>
      <c r="E10" s="51">
        <f t="shared" si="0"/>
        <v>6720</v>
      </c>
      <c r="F10" s="43">
        <f t="shared" ref="F10:F16" si="6">J10*E10</f>
        <v>571.20000000000005</v>
      </c>
      <c r="G10" s="44">
        <f t="shared" ref="G10:G16" si="7">I10*K10+H10</f>
        <v>56</v>
      </c>
      <c r="H10" s="45">
        <v>56</v>
      </c>
      <c r="I10" s="46"/>
      <c r="J10" s="47">
        <f t="shared" si="1"/>
        <v>8.5000000000000006E-2</v>
      </c>
      <c r="K10" s="6">
        <f t="shared" si="2"/>
        <v>88</v>
      </c>
      <c r="L10" s="6">
        <f t="shared" si="3"/>
        <v>120</v>
      </c>
      <c r="M10" s="48">
        <f t="shared" si="4"/>
        <v>7.5</v>
      </c>
      <c r="N10" s="14">
        <f t="shared" ref="N10:N16" si="8">M10*E10</f>
        <v>50400</v>
      </c>
      <c r="O10" s="112">
        <f t="shared" si="5"/>
        <v>1.73E-4</v>
      </c>
      <c r="P10" s="6">
        <f t="shared" ref="P10:P16" si="9">O10*E10</f>
        <v>1.16256</v>
      </c>
      <c r="Q10" s="2"/>
      <c r="R10" s="2"/>
      <c r="S10" s="2"/>
      <c r="T10" s="2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</row>
    <row r="11" spans="1:78" ht="15" hidden="1" customHeight="1" x14ac:dyDescent="0.25">
      <c r="A11" s="49">
        <f t="shared" ref="A11:A16" si="10">IF(E11&gt;0,A10+1,A10)</f>
        <v>1</v>
      </c>
      <c r="B11" s="99" t="s">
        <v>45</v>
      </c>
      <c r="C11" s="99" t="s">
        <v>34</v>
      </c>
      <c r="D11" s="50" t="s">
        <v>20</v>
      </c>
      <c r="E11" s="51">
        <f t="shared" si="0"/>
        <v>0</v>
      </c>
      <c r="F11" s="43">
        <f t="shared" si="6"/>
        <v>0</v>
      </c>
      <c r="G11" s="44">
        <f t="shared" si="7"/>
        <v>0</v>
      </c>
      <c r="H11" s="45"/>
      <c r="I11" s="52"/>
      <c r="J11" s="47">
        <f t="shared" si="1"/>
        <v>7.6999999999999999E-2</v>
      </c>
      <c r="K11" s="6">
        <f t="shared" si="2"/>
        <v>70</v>
      </c>
      <c r="L11" s="6">
        <f t="shared" si="3"/>
        <v>144</v>
      </c>
      <c r="M11" s="48">
        <f t="shared" si="4"/>
        <v>7.1</v>
      </c>
      <c r="N11" s="14">
        <f t="shared" si="8"/>
        <v>0</v>
      </c>
      <c r="O11" s="112">
        <f t="shared" si="5"/>
        <v>1.6699999999999999E-4</v>
      </c>
      <c r="P11" s="6">
        <f t="shared" si="9"/>
        <v>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78" ht="15" hidden="1" customHeight="1" x14ac:dyDescent="0.25">
      <c r="A12" s="49">
        <f t="shared" si="10"/>
        <v>1</v>
      </c>
      <c r="B12" s="99" t="s">
        <v>43</v>
      </c>
      <c r="C12" s="99" t="s">
        <v>35</v>
      </c>
      <c r="D12" s="50" t="s">
        <v>20</v>
      </c>
      <c r="E12" s="51">
        <f t="shared" si="0"/>
        <v>0</v>
      </c>
      <c r="F12" s="43">
        <f t="shared" si="6"/>
        <v>0</v>
      </c>
      <c r="G12" s="44">
        <f t="shared" si="7"/>
        <v>0</v>
      </c>
      <c r="H12" s="45"/>
      <c r="I12" s="46"/>
      <c r="J12" s="47">
        <f t="shared" si="1"/>
        <v>0.104</v>
      </c>
      <c r="K12" s="6">
        <f t="shared" si="2"/>
        <v>72</v>
      </c>
      <c r="L12" s="6">
        <f t="shared" si="3"/>
        <v>84</v>
      </c>
      <c r="M12" s="48">
        <f t="shared" si="4"/>
        <v>9.52</v>
      </c>
      <c r="N12" s="14">
        <f t="shared" si="8"/>
        <v>0</v>
      </c>
      <c r="O12" s="112">
        <f t="shared" si="5"/>
        <v>2.7099999999999997E-4</v>
      </c>
      <c r="P12" s="6">
        <f t="shared" si="9"/>
        <v>0</v>
      </c>
    </row>
    <row r="13" spans="1:78" ht="15" customHeight="1" x14ac:dyDescent="0.25">
      <c r="A13" s="49">
        <f t="shared" si="10"/>
        <v>2</v>
      </c>
      <c r="B13" s="99" t="s">
        <v>44</v>
      </c>
      <c r="C13" s="99" t="s">
        <v>36</v>
      </c>
      <c r="D13" s="50" t="s">
        <v>20</v>
      </c>
      <c r="E13" s="51">
        <f t="shared" si="0"/>
        <v>38400</v>
      </c>
      <c r="F13" s="43">
        <f t="shared" si="6"/>
        <v>3955.2</v>
      </c>
      <c r="G13" s="44">
        <f t="shared" si="7"/>
        <v>400</v>
      </c>
      <c r="H13" s="45"/>
      <c r="I13" s="46">
        <v>5</v>
      </c>
      <c r="J13" s="47">
        <f t="shared" si="1"/>
        <v>0.10299999999999999</v>
      </c>
      <c r="K13" s="6">
        <f t="shared" si="2"/>
        <v>80</v>
      </c>
      <c r="L13" s="6">
        <f t="shared" si="3"/>
        <v>96</v>
      </c>
      <c r="M13" s="48">
        <f t="shared" si="4"/>
        <v>9.41</v>
      </c>
      <c r="N13" s="14">
        <f t="shared" si="8"/>
        <v>361344</v>
      </c>
      <c r="O13" s="112">
        <f t="shared" si="5"/>
        <v>2.2900000000000001E-4</v>
      </c>
      <c r="P13" s="6">
        <f t="shared" si="9"/>
        <v>8.7935999999999996</v>
      </c>
    </row>
    <row r="14" spans="1:78" ht="15" hidden="1" customHeight="1" x14ac:dyDescent="0.25">
      <c r="A14" s="49">
        <f t="shared" si="10"/>
        <v>2</v>
      </c>
      <c r="B14" s="99" t="s">
        <v>42</v>
      </c>
      <c r="C14" s="99" t="s">
        <v>37</v>
      </c>
      <c r="D14" s="50" t="s">
        <v>20</v>
      </c>
      <c r="E14" s="51">
        <f t="shared" si="0"/>
        <v>0</v>
      </c>
      <c r="F14" s="43">
        <f t="shared" si="6"/>
        <v>0</v>
      </c>
      <c r="G14" s="44">
        <f t="shared" si="7"/>
        <v>0</v>
      </c>
      <c r="H14" s="45"/>
      <c r="I14" s="46"/>
      <c r="J14" s="47">
        <f t="shared" si="1"/>
        <v>0.11600000000000001</v>
      </c>
      <c r="K14" s="6">
        <f t="shared" si="2"/>
        <v>80</v>
      </c>
      <c r="L14" s="6">
        <f t="shared" si="3"/>
        <v>50</v>
      </c>
      <c r="M14" s="48">
        <f t="shared" si="4"/>
        <v>12.76</v>
      </c>
      <c r="N14" s="14">
        <f t="shared" si="8"/>
        <v>0</v>
      </c>
      <c r="O14" s="112">
        <f t="shared" si="5"/>
        <v>4.1599999999999997E-4</v>
      </c>
      <c r="P14" s="6">
        <f t="shared" si="9"/>
        <v>0</v>
      </c>
    </row>
    <row r="15" spans="1:78" ht="15" customHeight="1" x14ac:dyDescent="0.25">
      <c r="A15" s="49">
        <f t="shared" si="10"/>
        <v>3</v>
      </c>
      <c r="B15" s="99" t="s">
        <v>40</v>
      </c>
      <c r="C15" s="99" t="s">
        <v>38</v>
      </c>
      <c r="D15" s="50" t="s">
        <v>20</v>
      </c>
      <c r="E15" s="51">
        <f t="shared" si="0"/>
        <v>50688</v>
      </c>
      <c r="F15" s="43">
        <f t="shared" si="6"/>
        <v>6183.9359999999997</v>
      </c>
      <c r="G15" s="44">
        <f t="shared" si="7"/>
        <v>1584</v>
      </c>
      <c r="H15" s="45"/>
      <c r="I15" s="46">
        <v>22</v>
      </c>
      <c r="J15" s="47">
        <f t="shared" si="1"/>
        <v>0.122</v>
      </c>
      <c r="K15" s="6">
        <f t="shared" si="2"/>
        <v>72</v>
      </c>
      <c r="L15" s="6">
        <f t="shared" si="3"/>
        <v>32</v>
      </c>
      <c r="M15" s="48">
        <f t="shared" si="4"/>
        <v>16.309999999999999</v>
      </c>
      <c r="N15" s="14">
        <f t="shared" si="8"/>
        <v>826721.27999999991</v>
      </c>
      <c r="O15" s="112">
        <f t="shared" si="5"/>
        <v>6.2500000000000001E-4</v>
      </c>
      <c r="P15" s="6">
        <f t="shared" si="9"/>
        <v>31.68</v>
      </c>
    </row>
    <row r="16" spans="1:78" ht="15" hidden="1" customHeight="1" x14ac:dyDescent="0.25">
      <c r="A16" s="49">
        <f t="shared" si="10"/>
        <v>3</v>
      </c>
      <c r="B16" s="99" t="s">
        <v>47</v>
      </c>
      <c r="C16" s="99" t="s">
        <v>39</v>
      </c>
      <c r="D16" s="50" t="s">
        <v>20</v>
      </c>
      <c r="E16" s="51">
        <f t="shared" si="0"/>
        <v>0</v>
      </c>
      <c r="F16" s="43">
        <f t="shared" si="6"/>
        <v>0</v>
      </c>
      <c r="G16" s="44">
        <f t="shared" si="7"/>
        <v>0</v>
      </c>
      <c r="H16" s="45"/>
      <c r="I16" s="46"/>
      <c r="J16" s="47">
        <f t="shared" si="1"/>
        <v>0.23699999999999999</v>
      </c>
      <c r="K16" s="6">
        <f t="shared" si="2"/>
        <v>80</v>
      </c>
      <c r="L16" s="6">
        <f t="shared" si="3"/>
        <v>30</v>
      </c>
      <c r="M16" s="48">
        <f t="shared" si="4"/>
        <v>21.05</v>
      </c>
      <c r="N16" s="14">
        <f t="shared" si="8"/>
        <v>0</v>
      </c>
      <c r="O16" s="112">
        <f t="shared" si="5"/>
        <v>6.4000000000000005E-4</v>
      </c>
      <c r="P16" s="6">
        <f t="shared" si="9"/>
        <v>0</v>
      </c>
    </row>
    <row r="17" spans="1:15" ht="20.100000000000001" customHeight="1" thickBot="1" x14ac:dyDescent="0.3">
      <c r="A17" s="119" t="s">
        <v>1</v>
      </c>
      <c r="B17" s="120"/>
      <c r="C17" s="121"/>
      <c r="D17" s="55" t="s">
        <v>20</v>
      </c>
      <c r="E17" s="56">
        <f>SUM(E9:E16)</f>
        <v>95808</v>
      </c>
      <c r="F17" s="57">
        <f>SUM(F9:F16)</f>
        <v>10710.335999999999</v>
      </c>
      <c r="G17" s="58">
        <f>SUM(G9:G16)</f>
        <v>2040</v>
      </c>
      <c r="H17" s="122">
        <f>SUM(N9:N16)</f>
        <v>1238465.2799999998</v>
      </c>
      <c r="I17" s="123"/>
      <c r="J17" s="13"/>
      <c r="K17" s="6"/>
      <c r="L17" s="6"/>
      <c r="M17" s="6"/>
      <c r="N17" s="14"/>
      <c r="O17" s="6"/>
    </row>
    <row r="18" spans="1:15" ht="15" customHeight="1" x14ac:dyDescent="0.25">
      <c r="A18" s="6"/>
      <c r="B18" s="59"/>
      <c r="C18" s="6"/>
      <c r="D18" s="60"/>
      <c r="E18" s="111"/>
      <c r="F18" s="61" t="s">
        <v>21</v>
      </c>
      <c r="G18" s="62" t="s">
        <v>13</v>
      </c>
      <c r="H18" s="124" t="s">
        <v>18</v>
      </c>
      <c r="I18" s="125"/>
      <c r="J18" s="13"/>
      <c r="K18" s="6"/>
      <c r="L18" s="6"/>
      <c r="M18" s="6"/>
      <c r="N18" s="14"/>
      <c r="O18" s="6"/>
    </row>
    <row r="19" spans="1:15" ht="15" customHeight="1" x14ac:dyDescent="0.25">
      <c r="A19" s="6"/>
      <c r="B19" s="20"/>
      <c r="C19" s="6"/>
      <c r="D19" s="17"/>
      <c r="E19" s="22"/>
      <c r="F19" s="23"/>
      <c r="G19" s="23"/>
      <c r="H19" s="12"/>
      <c r="I19" s="6"/>
      <c r="J19" s="13"/>
      <c r="K19" s="6"/>
      <c r="L19" s="6"/>
      <c r="M19" s="6"/>
      <c r="N19" s="14"/>
      <c r="O19" s="6"/>
    </row>
    <row r="20" spans="1:15" ht="15" customHeight="1" x14ac:dyDescent="0.25">
      <c r="A20" s="6"/>
      <c r="B20" s="20" t="s">
        <v>22</v>
      </c>
      <c r="C20" s="63"/>
      <c r="D20" s="64" t="s">
        <v>57</v>
      </c>
      <c r="E20" s="64"/>
      <c r="F20" s="65" t="s">
        <v>23</v>
      </c>
      <c r="G20" s="66">
        <f>SUM(P9:P16)</f>
        <v>41.636160000000004</v>
      </c>
      <c r="H20" s="67" t="s">
        <v>24</v>
      </c>
      <c r="I20" s="68">
        <f>C2</f>
        <v>273</v>
      </c>
      <c r="J20" s="13"/>
      <c r="K20" s="6"/>
      <c r="L20" s="6"/>
      <c r="M20" s="6"/>
      <c r="N20" s="14"/>
      <c r="O20" s="6"/>
    </row>
    <row r="21" spans="1:15" ht="15" customHeight="1" x14ac:dyDescent="0.25">
      <c r="A21" s="6"/>
      <c r="B21" s="20"/>
      <c r="C21" s="6"/>
      <c r="D21" s="69"/>
      <c r="E21" s="22"/>
      <c r="F21" s="23"/>
      <c r="G21" s="23"/>
      <c r="H21" s="114"/>
      <c r="I21" s="114"/>
      <c r="J21" s="13"/>
      <c r="K21" s="6"/>
      <c r="L21" s="6"/>
      <c r="M21" s="6"/>
      <c r="N21" s="14"/>
      <c r="O21" s="6"/>
    </row>
    <row r="22" spans="1:15" ht="15" customHeight="1" x14ac:dyDescent="0.25">
      <c r="A22" s="6"/>
      <c r="B22" s="20" t="s">
        <v>25</v>
      </c>
      <c r="C22" s="63"/>
      <c r="D22" s="70" t="s">
        <v>58</v>
      </c>
      <c r="E22" s="70"/>
      <c r="F22" s="71"/>
      <c r="G22" s="71"/>
      <c r="H22" s="12"/>
      <c r="I22" s="6"/>
      <c r="J22" s="13"/>
      <c r="K22" s="6"/>
      <c r="L22" s="6"/>
      <c r="M22" s="6"/>
      <c r="N22" s="14"/>
      <c r="O22" s="6"/>
    </row>
    <row r="23" spans="1:15" ht="15" customHeight="1" x14ac:dyDescent="0.25">
      <c r="A23" s="6"/>
      <c r="B23" s="20"/>
      <c r="C23" s="6"/>
      <c r="D23" s="69"/>
      <c r="E23" s="22"/>
      <c r="F23" s="23"/>
      <c r="G23" s="23"/>
      <c r="H23" s="12"/>
      <c r="I23" s="6"/>
      <c r="J23" s="13"/>
      <c r="K23" s="6"/>
      <c r="L23" s="6"/>
      <c r="M23" s="6"/>
      <c r="N23" s="14"/>
      <c r="O23" s="6"/>
    </row>
    <row r="24" spans="1:15" ht="15" customHeight="1" x14ac:dyDescent="0.25">
      <c r="A24" s="6"/>
      <c r="B24" s="20" t="s">
        <v>26</v>
      </c>
      <c r="C24" s="63"/>
      <c r="D24" s="70" t="s">
        <v>59</v>
      </c>
      <c r="E24" s="70"/>
      <c r="F24" s="115"/>
      <c r="G24" s="115"/>
      <c r="H24" s="12"/>
      <c r="I24" s="6"/>
      <c r="J24" s="13"/>
      <c r="K24" s="6"/>
      <c r="L24" s="6"/>
      <c r="M24" s="6"/>
      <c r="N24" s="14"/>
      <c r="O24" s="6"/>
    </row>
    <row r="25" spans="1:15" ht="15" customHeight="1" x14ac:dyDescent="0.25">
      <c r="A25" s="6"/>
      <c r="B25" s="20"/>
      <c r="C25" s="6"/>
      <c r="D25" s="17"/>
      <c r="E25" s="72"/>
      <c r="F25" s="73"/>
      <c r="G25" s="73"/>
      <c r="H25" s="12"/>
      <c r="I25" s="6"/>
      <c r="J25" s="13"/>
      <c r="K25" s="6"/>
      <c r="L25" s="6"/>
      <c r="M25" s="6"/>
      <c r="N25" s="14"/>
      <c r="O25" s="6"/>
    </row>
    <row r="26" spans="1:15" ht="15" customHeight="1" x14ac:dyDescent="0.25">
      <c r="A26" s="6"/>
      <c r="B26" s="20"/>
      <c r="C26" s="59"/>
      <c r="D26" s="74"/>
      <c r="E26" s="75"/>
      <c r="F26" s="116"/>
      <c r="G26" s="117"/>
      <c r="H26" s="76"/>
      <c r="I26" s="6"/>
      <c r="J26" s="13"/>
      <c r="K26" s="6"/>
      <c r="L26" s="6"/>
      <c r="M26" s="6"/>
      <c r="N26" s="14"/>
      <c r="O26" s="6"/>
    </row>
    <row r="27" spans="1:15" ht="15" customHeight="1" x14ac:dyDescent="0.25">
      <c r="A27" s="6"/>
      <c r="B27" s="59"/>
      <c r="C27" s="59" t="str">
        <f>CONCATENATE("Доверенность №"," ",I20)</f>
        <v>Доверенность № 273</v>
      </c>
      <c r="D27" s="77" t="s">
        <v>5</v>
      </c>
      <c r="E27" s="78">
        <f>E2</f>
        <v>42313</v>
      </c>
      <c r="F27" s="23"/>
      <c r="G27" s="23"/>
      <c r="H27" s="12"/>
      <c r="I27" s="6"/>
      <c r="J27" s="13"/>
      <c r="K27" s="6"/>
      <c r="L27" s="6"/>
      <c r="M27" s="6"/>
      <c r="N27" s="14"/>
      <c r="O27" s="6"/>
    </row>
    <row r="28" spans="1:15" ht="30" customHeight="1" x14ac:dyDescent="0.25">
      <c r="A28" s="79" t="s">
        <v>27</v>
      </c>
      <c r="B28" s="59"/>
      <c r="C28" s="59"/>
      <c r="D28" s="77"/>
      <c r="E28" s="80" t="s">
        <v>28</v>
      </c>
      <c r="F28" s="23"/>
      <c r="G28" s="23"/>
      <c r="H28" s="12"/>
      <c r="I28" s="6"/>
      <c r="J28" s="13"/>
      <c r="K28" s="6"/>
      <c r="L28" s="6"/>
      <c r="M28" s="6"/>
      <c r="N28" s="14"/>
      <c r="O28" s="6"/>
    </row>
    <row r="29" spans="1:15" ht="6.75" customHeight="1" thickBot="1" x14ac:dyDescent="0.3">
      <c r="A29" s="6"/>
      <c r="B29" s="20"/>
      <c r="C29" s="81"/>
      <c r="D29" s="6"/>
      <c r="E29" s="82" t="s">
        <v>28</v>
      </c>
      <c r="F29" s="23"/>
      <c r="G29" s="23"/>
      <c r="H29" s="12"/>
      <c r="I29" s="6"/>
      <c r="J29" s="13"/>
      <c r="K29" s="6"/>
      <c r="L29" s="6"/>
      <c r="M29" s="6"/>
      <c r="N29" s="14"/>
      <c r="O29" s="6"/>
    </row>
    <row r="30" spans="1:15" ht="30" customHeight="1" thickBot="1" x14ac:dyDescent="0.3">
      <c r="A30" s="27" t="s">
        <v>8</v>
      </c>
      <c r="B30" s="28" t="s">
        <v>9</v>
      </c>
      <c r="C30" s="28" t="s">
        <v>10</v>
      </c>
      <c r="D30" s="27" t="s">
        <v>11</v>
      </c>
      <c r="E30" s="29" t="s">
        <v>0</v>
      </c>
      <c r="F30" s="83">
        <f>F17+I30</f>
        <v>10738.335999999999</v>
      </c>
      <c r="G30" s="23"/>
      <c r="H30" s="12"/>
      <c r="I30" s="83">
        <f>SUM(I31:I33)</f>
        <v>28</v>
      </c>
      <c r="J30" s="13"/>
      <c r="K30" s="6"/>
      <c r="L30" s="6"/>
      <c r="M30" s="6"/>
      <c r="N30" s="14"/>
      <c r="O30" s="6"/>
    </row>
    <row r="31" spans="1:15" ht="15" hidden="1" customHeight="1" x14ac:dyDescent="0.25">
      <c r="A31" s="40" t="b">
        <f>IF(E31&gt;0,1)</f>
        <v>0</v>
      </c>
      <c r="B31" s="84" t="s">
        <v>55</v>
      </c>
      <c r="C31" s="54" t="s">
        <v>61</v>
      </c>
      <c r="D31" s="50" t="s">
        <v>3</v>
      </c>
      <c r="E31" s="51">
        <f>I31*K31*L31+H31*L31</f>
        <v>0</v>
      </c>
      <c r="F31" s="43">
        <f>J31*G31</f>
        <v>0</v>
      </c>
      <c r="G31" s="44">
        <f>I31*K31+H31</f>
        <v>0</v>
      </c>
      <c r="H31" s="85"/>
      <c r="I31" s="86"/>
      <c r="J31" s="87">
        <v>150</v>
      </c>
      <c r="K31" s="6">
        <v>1</v>
      </c>
      <c r="L31" s="6">
        <v>1</v>
      </c>
      <c r="M31" s="48"/>
      <c r="N31" s="14"/>
      <c r="O31" s="6"/>
    </row>
    <row r="32" spans="1:15" ht="15" customHeight="1" x14ac:dyDescent="0.25">
      <c r="A32" s="49">
        <f>IF(E32&gt;0,A31+1,A31)</f>
        <v>1</v>
      </c>
      <c r="B32" s="88" t="s">
        <v>56</v>
      </c>
      <c r="C32" s="54" t="s">
        <v>62</v>
      </c>
      <c r="D32" s="50" t="s">
        <v>3</v>
      </c>
      <c r="E32" s="51">
        <f>I32*K32*L32+H32*L32</f>
        <v>22</v>
      </c>
      <c r="F32" s="43">
        <f>J32*G32</f>
        <v>1716</v>
      </c>
      <c r="G32" s="44">
        <f>I32*K32+H32</f>
        <v>22</v>
      </c>
      <c r="H32" s="85"/>
      <c r="I32" s="86">
        <v>22</v>
      </c>
      <c r="J32" s="87">
        <v>78</v>
      </c>
      <c r="K32" s="6">
        <v>1</v>
      </c>
      <c r="L32" s="6">
        <v>1</v>
      </c>
      <c r="M32" s="48"/>
      <c r="N32" s="14"/>
      <c r="O32" s="6"/>
    </row>
    <row r="33" spans="1:15" ht="15" customHeight="1" thickBot="1" x14ac:dyDescent="0.3">
      <c r="A33" s="49">
        <f>IF(E33&gt;0,A32+1,A32)</f>
        <v>2</v>
      </c>
      <c r="B33" s="89" t="s">
        <v>29</v>
      </c>
      <c r="C33" s="90" t="s">
        <v>63</v>
      </c>
      <c r="D33" s="53" t="s">
        <v>3</v>
      </c>
      <c r="E33" s="51">
        <f>I33*K33*L33+H33*L33</f>
        <v>6</v>
      </c>
      <c r="F33" s="43">
        <f>J33*G33</f>
        <v>108</v>
      </c>
      <c r="G33" s="44">
        <f>I33*K33+H33</f>
        <v>6</v>
      </c>
      <c r="H33" s="85"/>
      <c r="I33" s="86">
        <v>6</v>
      </c>
      <c r="J33" s="13">
        <v>18</v>
      </c>
      <c r="K33" s="6">
        <v>1</v>
      </c>
      <c r="L33" s="6">
        <v>1</v>
      </c>
      <c r="M33" s="48"/>
      <c r="N33" s="14"/>
      <c r="O33" s="6"/>
    </row>
    <row r="34" spans="1:15" ht="15" customHeight="1" thickTop="1" x14ac:dyDescent="0.25">
      <c r="A34" s="91"/>
      <c r="B34" s="92"/>
      <c r="C34" s="91"/>
      <c r="D34" s="91"/>
      <c r="E34" s="93"/>
      <c r="F34" s="23"/>
      <c r="G34" s="23"/>
      <c r="H34" s="12"/>
      <c r="I34" s="6" t="s">
        <v>2</v>
      </c>
      <c r="J34" s="13"/>
      <c r="K34" s="6"/>
      <c r="L34" s="6"/>
      <c r="M34" s="6"/>
      <c r="N34" s="14"/>
      <c r="O34" s="6"/>
    </row>
  </sheetData>
  <autoFilter ref="E8:E33">
    <filterColumn colId="0">
      <filters blank="1">
        <filter val="22"/>
        <filter val="38 400"/>
        <filter val="50 688"/>
        <filter val="6"/>
        <filter val="6 720"/>
        <filter val="95 808"/>
        <filter val="Количество"/>
        <filter val="тара"/>
        <dateGroupItem year="2015" dateTimeGrouping="year"/>
      </filters>
    </filterColumn>
  </autoFilter>
  <mergeCells count="8">
    <mergeCell ref="H21:I21"/>
    <mergeCell ref="F24:G24"/>
    <mergeCell ref="F26:G26"/>
    <mergeCell ref="C4:E4"/>
    <mergeCell ref="C6:E6"/>
    <mergeCell ref="A17:C17"/>
    <mergeCell ref="H17:I17"/>
    <mergeCell ref="H18:I18"/>
  </mergeCells>
  <conditionalFormatting sqref="A9:I16">
    <cfRule type="expression" dxfId="0" priority="1">
      <formula>CELL("строка")=ROW(A9)</formula>
    </cfRule>
  </conditionalFormatting>
  <pageMargins left="0.17" right="0.17" top="0.33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Параметры</vt:lpstr>
      <vt:lpstr>Накладная</vt:lpstr>
      <vt:lpstr>Параметры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2015-11-30T10:49:52Z</dcterms:modified>
</cp:coreProperties>
</file>