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filterPrivacy="1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  <sheet name="Лист2" sheetId="2" r:id="rId2"/>
    <sheet name="Лист3" sheetId="3" r:id="rId3"/>
  </sheets>
  <calcPr calcId="150001" concurrentCalc="0"/>
  <pivotCaches>
    <pivotCache cacheId="4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1" l="1"/>
  <c r="L9" i="1"/>
  <c r="L10" i="1"/>
  <c r="L7" i="1"/>
  <c r="M2" i="1"/>
  <c r="M3" i="1"/>
  <c r="M4" i="1"/>
  <c r="L3" i="1"/>
  <c r="L4" i="1"/>
  <c r="L2" i="1"/>
  <c r="G15" i="1"/>
  <c r="F14" i="1"/>
  <c r="H14" i="1"/>
  <c r="F13" i="1"/>
  <c r="H13" i="1"/>
  <c r="F12" i="1"/>
  <c r="H12" i="1"/>
  <c r="F11" i="1"/>
  <c r="H11" i="1"/>
  <c r="F10" i="1"/>
  <c r="H10" i="1"/>
  <c r="F9" i="1"/>
  <c r="H9" i="1"/>
  <c r="F8" i="1"/>
  <c r="H8" i="1"/>
  <c r="F7" i="1"/>
  <c r="H7" i="1"/>
  <c r="F6" i="1"/>
  <c r="H6" i="1"/>
  <c r="F5" i="1"/>
  <c r="H5" i="1"/>
  <c r="F4" i="1"/>
  <c r="H4" i="1"/>
  <c r="F3" i="1"/>
  <c r="H3" i="1"/>
  <c r="H17" i="1"/>
  <c r="H15" i="1"/>
  <c r="H18" i="1"/>
  <c r="H16" i="1"/>
  <c r="G21" i="1"/>
</calcChain>
</file>

<file path=xl/sharedStrings.xml><?xml version="1.0" encoding="utf-8"?>
<sst xmlns="http://schemas.openxmlformats.org/spreadsheetml/2006/main" count="77" uniqueCount="42">
  <si>
    <t>Учет оплаты за переговоры</t>
  </si>
  <si>
    <t xml:space="preserve">Месяц </t>
  </si>
  <si>
    <t xml:space="preserve">Оплата </t>
  </si>
  <si>
    <t xml:space="preserve">Внесено </t>
  </si>
  <si>
    <t xml:space="preserve">№ </t>
  </si>
  <si>
    <t xml:space="preserve">ФИО </t>
  </si>
  <si>
    <t xml:space="preserve">Номер телефона </t>
  </si>
  <si>
    <t xml:space="preserve">Льгота </t>
  </si>
  <si>
    <t xml:space="preserve">Начислено к оплате </t>
  </si>
  <si>
    <t xml:space="preserve">Долг </t>
  </si>
  <si>
    <t>март</t>
  </si>
  <si>
    <t>Васильев</t>
  </si>
  <si>
    <t>4-5-141</t>
  </si>
  <si>
    <t>август</t>
  </si>
  <si>
    <t>сентябрь</t>
  </si>
  <si>
    <t>4-8-165</t>
  </si>
  <si>
    <t>4-9-424</t>
  </si>
  <si>
    <t>Иванов</t>
  </si>
  <si>
    <t>2-4-577</t>
  </si>
  <si>
    <t>ФИО</t>
  </si>
  <si>
    <t>Долг</t>
  </si>
  <si>
    <t>2-4-495</t>
  </si>
  <si>
    <t>4-4-654</t>
  </si>
  <si>
    <t>Петров</t>
  </si>
  <si>
    <t>5-1-462</t>
  </si>
  <si>
    <t>5-4-572</t>
  </si>
  <si>
    <t>Шевцов</t>
  </si>
  <si>
    <t>4-1-762</t>
  </si>
  <si>
    <t>5-1-741</t>
  </si>
  <si>
    <t>2-7-249</t>
  </si>
  <si>
    <t>4-7-241</t>
  </si>
  <si>
    <t>Итого:</t>
  </si>
  <si>
    <t>среднее значение</t>
  </si>
  <si>
    <t>минимальное значение</t>
  </si>
  <si>
    <t>максимальное значение</t>
  </si>
  <si>
    <t>Количество абонентов с долгом больше среднего значения</t>
  </si>
  <si>
    <t>Тариф</t>
  </si>
  <si>
    <t>Названия строк</t>
  </si>
  <si>
    <t>Общий итог</t>
  </si>
  <si>
    <t xml:space="preserve">Сумма из Внесено </t>
  </si>
  <si>
    <t xml:space="preserve">Сумма из Долг </t>
  </si>
  <si>
    <t>Оплата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</si>
</sst>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1" xfId="0" applyNumberFormat="1" applyBorder="1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63.891788773151" createdVersion="4" refreshedVersion="4" minRefreshableVersion="3" recordCount="12">
  <cacheSource type="worksheet">
    <worksheetSource ref="A2:H14" sheet="Лист1"/>
  </cacheSource>
  <cacheFields count="8">
    <cacheField name="№ " numFmtId="0">
      <sharedItems containsSemiMixedTypes="0" containsString="0" containsNumber="1" containsInteger="1" minValue="1" maxValue="12"/>
    </cacheField>
    <cacheField name="Месяц " numFmtId="0">
      <sharedItems count="3">
        <s v="март"/>
        <s v="сентябрь"/>
        <s v="август"/>
      </sharedItems>
    </cacheField>
    <cacheField name="ФИО " numFmtId="0">
      <sharedItems count="4">
        <s v="Васильев"/>
        <s v="Иванов"/>
        <s v="Петров"/>
        <s v="Шевцов"/>
      </sharedItems>
    </cacheField>
    <cacheField name="Номер телефона " numFmtId="0">
      <sharedItems/>
    </cacheField>
    <cacheField name="Льгота " numFmtId="0">
      <sharedItems containsSemiMixedTypes="0" containsString="0" containsNumber="1" containsInteger="1" minValue="0" maxValue="2"/>
    </cacheField>
    <cacheField name="Начислено к оплате " numFmtId="2">
      <sharedItems containsSemiMixedTypes="0" containsString="0" containsNumber="1" minValue="102.5" maxValue="205"/>
    </cacheField>
    <cacheField name="Внесено " numFmtId="0">
      <sharedItems containsSemiMixedTypes="0" containsString="0" containsNumber="1" containsInteger="1" minValue="70" maxValue="250"/>
    </cacheField>
    <cacheField name="Долг " numFmtId="2">
      <sharedItems containsSemiMixedTypes="0" containsString="0" containsNumber="1" minValue="-147.5" maxValue="1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n v="1"/>
    <x v="0"/>
    <x v="0"/>
    <s v="4-5-141"/>
    <n v="1"/>
    <n v="153.75"/>
    <n v="100"/>
    <n v="53.75"/>
  </r>
  <r>
    <n v="2"/>
    <x v="1"/>
    <x v="0"/>
    <s v="4-8-165"/>
    <n v="2"/>
    <n v="102.5"/>
    <n v="250"/>
    <n v="-147.5"/>
  </r>
  <r>
    <n v="3"/>
    <x v="2"/>
    <x v="0"/>
    <s v="4-9-424"/>
    <n v="0"/>
    <n v="205"/>
    <n v="70"/>
    <n v="135"/>
  </r>
  <r>
    <n v="4"/>
    <x v="0"/>
    <x v="1"/>
    <s v="2-4-577"/>
    <n v="2"/>
    <n v="102.5"/>
    <n v="200"/>
    <n v="-97.5"/>
  </r>
  <r>
    <n v="5"/>
    <x v="1"/>
    <x v="1"/>
    <s v="2-4-495"/>
    <n v="1"/>
    <n v="153.75"/>
    <n v="110"/>
    <n v="43.75"/>
  </r>
  <r>
    <n v="6"/>
    <x v="2"/>
    <x v="1"/>
    <s v="4-4-654"/>
    <n v="2"/>
    <n v="102.5"/>
    <n v="85"/>
    <n v="17.5"/>
  </r>
  <r>
    <n v="7"/>
    <x v="0"/>
    <x v="2"/>
    <s v="5-1-462"/>
    <n v="0"/>
    <n v="205"/>
    <n v="150"/>
    <n v="55"/>
  </r>
  <r>
    <n v="8"/>
    <x v="1"/>
    <x v="2"/>
    <s v="5-4-572"/>
    <n v="2"/>
    <n v="102.5"/>
    <n v="200"/>
    <n v="-97.5"/>
  </r>
  <r>
    <n v="9"/>
    <x v="2"/>
    <x v="2"/>
    <s v="4-1-762"/>
    <n v="1"/>
    <n v="153.75"/>
    <n v="120"/>
    <n v="33.75"/>
  </r>
  <r>
    <n v="10"/>
    <x v="0"/>
    <x v="3"/>
    <s v="5-1-741"/>
    <n v="1"/>
    <n v="153.75"/>
    <n v="150"/>
    <n v="3.75"/>
  </r>
  <r>
    <n v="11"/>
    <x v="1"/>
    <x v="3"/>
    <s v="2-7-249"/>
    <n v="2"/>
    <n v="102.5"/>
    <n v="175"/>
    <n v="-72.5"/>
  </r>
  <r>
    <n v="12"/>
    <x v="2"/>
    <x v="3"/>
    <s v="4-7-241"/>
    <n v="0"/>
    <n v="205"/>
    <n v="90"/>
    <n v="1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O7:P12" firstHeaderRow="1" firstDataRow="1" firstDataCol="1"/>
  <pivotFields count="8"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numFmtId="2" showAll="0"/>
    <pivotField showAll="0"/>
    <pivotField dataField="1" numFmtId="2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из Долг 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O1:Q5" firstHeaderRow="0" firstDataRow="1" firstDataCol="1"/>
  <pivotFields count="8"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dataField="1" numFmtId="2" showAll="0"/>
    <pivotField dataField="1" showAll="0"/>
    <pivotField numFmtId="2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Оплата" fld="5" baseField="0" baseItem="0"/>
    <dataField name="Сумма из Внесено 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O1" sqref="O1"/>
      <pivotSelection pane="bottomRight" activeRow="1" activeCol="14" previousRow="1" previousCol="14" click="2" r:id="rId2">
        <pivotArea field="1" type="button" dataOnly="0" labelOnly="1" outline="0" axis="axisRow" fieldPosition="0"/>
      </pivotSelection>
    </sheetView>
  </sheetViews>
  <sheetFormatPr baseColWidth="10" defaultColWidth="8.83203125" defaultRowHeight="15" x14ac:dyDescent="0.2"/>
  <cols>
    <col min="2" max="2" width="10.83203125" customWidth="1"/>
    <col min="6" max="6" width="11.1640625" customWidth="1"/>
    <col min="15" max="15" width="16.1640625" customWidth="1"/>
    <col min="16" max="16" width="13.33203125" bestFit="1" customWidth="1"/>
    <col min="17" max="17" width="11.1640625" customWidth="1"/>
  </cols>
  <sheetData>
    <row r="1" spans="1:17" ht="19" x14ac:dyDescent="0.25">
      <c r="A1" s="1" t="s">
        <v>0</v>
      </c>
      <c r="B1" s="2"/>
      <c r="C1" s="2"/>
      <c r="D1" s="2"/>
      <c r="E1" s="2"/>
      <c r="F1" s="2"/>
      <c r="G1" s="2"/>
      <c r="H1" s="2"/>
      <c r="K1" s="3" t="s">
        <v>1</v>
      </c>
      <c r="L1" s="4" t="s">
        <v>2</v>
      </c>
      <c r="M1" s="4" t="s">
        <v>3</v>
      </c>
      <c r="O1" s="10" t="s">
        <v>37</v>
      </c>
      <c r="P1" t="s">
        <v>41</v>
      </c>
      <c r="Q1" t="s">
        <v>39</v>
      </c>
    </row>
    <row r="2" spans="1:17" ht="30" x14ac:dyDescent="0.2">
      <c r="A2" s="5" t="s">
        <v>4</v>
      </c>
      <c r="B2" s="5" t="s">
        <v>1</v>
      </c>
      <c r="C2" s="5" t="s">
        <v>5</v>
      </c>
      <c r="D2" s="5" t="s">
        <v>6</v>
      </c>
      <c r="E2" s="5" t="s">
        <v>7</v>
      </c>
      <c r="F2" s="6" t="s">
        <v>8</v>
      </c>
      <c r="G2" s="5" t="s">
        <v>3</v>
      </c>
      <c r="H2" s="6" t="s">
        <v>9</v>
      </c>
      <c r="I2" s="7"/>
      <c r="K2" s="2" t="s">
        <v>10</v>
      </c>
      <c r="L2" s="8">
        <f>SUMIF($B$3:$B$14,$K2,F$3:F$14)</f>
        <v>615</v>
      </c>
      <c r="M2" s="8">
        <f>SUMIF($B$3:$B$14,$K2,G$3:G$14)</f>
        <v>600</v>
      </c>
      <c r="O2" s="11" t="s">
        <v>13</v>
      </c>
      <c r="P2" s="12">
        <v>666.25</v>
      </c>
      <c r="Q2" s="12">
        <v>365</v>
      </c>
    </row>
    <row r="3" spans="1:17" x14ac:dyDescent="0.2">
      <c r="A3" s="2">
        <v>1</v>
      </c>
      <c r="B3" s="2" t="s">
        <v>10</v>
      </c>
      <c r="C3" s="2" t="s">
        <v>11</v>
      </c>
      <c r="D3" s="2" t="s">
        <v>12</v>
      </c>
      <c r="E3" s="2">
        <v>1</v>
      </c>
      <c r="F3" s="8">
        <f>IF(E3=0,$G$22*100%,IF(E3=1,$G$22*75%,IF(E3=2,$G$22*50%)))</f>
        <v>153.75</v>
      </c>
      <c r="G3" s="2">
        <v>100</v>
      </c>
      <c r="H3" s="8">
        <f>F3-G3</f>
        <v>53.75</v>
      </c>
      <c r="K3" s="2" t="s">
        <v>13</v>
      </c>
      <c r="L3" s="8">
        <f t="shared" ref="L3:M4" si="0">SUMIF($B$3:$B$14,$K3,F$3:F$14)</f>
        <v>666.25</v>
      </c>
      <c r="M3" s="8">
        <f t="shared" si="0"/>
        <v>365</v>
      </c>
      <c r="O3" s="11" t="s">
        <v>10</v>
      </c>
      <c r="P3" s="12">
        <v>615</v>
      </c>
      <c r="Q3" s="12">
        <v>600</v>
      </c>
    </row>
    <row r="4" spans="1:17" x14ac:dyDescent="0.2">
      <c r="A4" s="2">
        <v>2</v>
      </c>
      <c r="B4" s="2" t="s">
        <v>14</v>
      </c>
      <c r="C4" s="2" t="s">
        <v>11</v>
      </c>
      <c r="D4" s="2" t="s">
        <v>15</v>
      </c>
      <c r="E4" s="2">
        <v>2</v>
      </c>
      <c r="F4" s="8">
        <f t="shared" ref="F4:F14" si="1">IF(E4=0,$G$22*100%,IF(E4=1,$G$22*75%,IF(E4=2,$G$22*50%)))</f>
        <v>102.5</v>
      </c>
      <c r="G4" s="2">
        <v>250</v>
      </c>
      <c r="H4" s="8">
        <f t="shared" ref="H4:H14" si="2">F4-G4</f>
        <v>-147.5</v>
      </c>
      <c r="K4" s="2" t="s">
        <v>14</v>
      </c>
      <c r="L4" s="8">
        <f t="shared" si="0"/>
        <v>461.25</v>
      </c>
      <c r="M4" s="8">
        <f t="shared" si="0"/>
        <v>735</v>
      </c>
      <c r="O4" s="11" t="s">
        <v>14</v>
      </c>
      <c r="P4" s="12">
        <v>461.25</v>
      </c>
      <c r="Q4" s="12">
        <v>735</v>
      </c>
    </row>
    <row r="5" spans="1:17" x14ac:dyDescent="0.2">
      <c r="A5" s="2">
        <v>3</v>
      </c>
      <c r="B5" s="2" t="s">
        <v>13</v>
      </c>
      <c r="C5" s="2" t="s">
        <v>11</v>
      </c>
      <c r="D5" s="2" t="s">
        <v>16</v>
      </c>
      <c r="E5" s="2">
        <v>0</v>
      </c>
      <c r="F5" s="8">
        <f t="shared" si="1"/>
        <v>205</v>
      </c>
      <c r="G5" s="2">
        <v>70</v>
      </c>
      <c r="H5" s="8">
        <f t="shared" si="2"/>
        <v>135</v>
      </c>
      <c r="O5" s="11" t="s">
        <v>38</v>
      </c>
      <c r="P5" s="12">
        <v>1742.5</v>
      </c>
      <c r="Q5" s="12">
        <v>1700</v>
      </c>
    </row>
    <row r="6" spans="1:17" x14ac:dyDescent="0.2">
      <c r="A6" s="2">
        <v>4</v>
      </c>
      <c r="B6" s="2" t="s">
        <v>10</v>
      </c>
      <c r="C6" s="2" t="s">
        <v>17</v>
      </c>
      <c r="D6" s="2" t="s">
        <v>18</v>
      </c>
      <c r="E6" s="2">
        <v>2</v>
      </c>
      <c r="F6" s="8">
        <f t="shared" si="1"/>
        <v>102.5</v>
      </c>
      <c r="G6" s="2">
        <v>200</v>
      </c>
      <c r="H6" s="8">
        <f t="shared" si="2"/>
        <v>-97.5</v>
      </c>
      <c r="K6" s="3" t="s">
        <v>19</v>
      </c>
      <c r="L6" s="3" t="s">
        <v>20</v>
      </c>
    </row>
    <row r="7" spans="1:17" x14ac:dyDescent="0.2">
      <c r="A7" s="2">
        <v>5</v>
      </c>
      <c r="B7" s="2" t="s">
        <v>14</v>
      </c>
      <c r="C7" s="2" t="s">
        <v>17</v>
      </c>
      <c r="D7" s="2" t="s">
        <v>21</v>
      </c>
      <c r="E7" s="2">
        <v>1</v>
      </c>
      <c r="F7" s="8">
        <f t="shared" si="1"/>
        <v>153.75</v>
      </c>
      <c r="G7" s="2">
        <v>110</v>
      </c>
      <c r="H7" s="8">
        <f t="shared" si="2"/>
        <v>43.75</v>
      </c>
      <c r="K7" s="2" t="s">
        <v>11</v>
      </c>
      <c r="L7" s="8">
        <f>SUMIF($C$3:$C$14,$K7,$H$3:$H$14)</f>
        <v>41.25</v>
      </c>
      <c r="O7" s="10" t="s">
        <v>37</v>
      </c>
      <c r="P7" t="s">
        <v>40</v>
      </c>
    </row>
    <row r="8" spans="1:17" x14ac:dyDescent="0.2">
      <c r="A8" s="2">
        <v>6</v>
      </c>
      <c r="B8" s="2" t="s">
        <v>13</v>
      </c>
      <c r="C8" s="2" t="s">
        <v>17</v>
      </c>
      <c r="D8" s="2" t="s">
        <v>22</v>
      </c>
      <c r="E8" s="2">
        <v>2</v>
      </c>
      <c r="F8" s="8">
        <f t="shared" si="1"/>
        <v>102.5</v>
      </c>
      <c r="G8" s="2">
        <v>85</v>
      </c>
      <c r="H8" s="8">
        <f t="shared" si="2"/>
        <v>17.5</v>
      </c>
      <c r="K8" s="2" t="s">
        <v>17</v>
      </c>
      <c r="L8" s="8">
        <f t="shared" ref="L8:L10" si="3">SUMIF($C$3:$C$14,$K8,$H$3:$H$14)</f>
        <v>-36.25</v>
      </c>
      <c r="O8" s="11" t="s">
        <v>11</v>
      </c>
      <c r="P8" s="12">
        <v>41.25</v>
      </c>
    </row>
    <row r="9" spans="1:17" x14ac:dyDescent="0.2">
      <c r="A9" s="2">
        <v>7</v>
      </c>
      <c r="B9" s="2" t="s">
        <v>10</v>
      </c>
      <c r="C9" s="2" t="s">
        <v>23</v>
      </c>
      <c r="D9" s="2" t="s">
        <v>24</v>
      </c>
      <c r="E9" s="2">
        <v>0</v>
      </c>
      <c r="F9" s="8">
        <f t="shared" si="1"/>
        <v>205</v>
      </c>
      <c r="G9" s="2">
        <v>150</v>
      </c>
      <c r="H9" s="8">
        <f t="shared" si="2"/>
        <v>55</v>
      </c>
      <c r="K9" s="2" t="s">
        <v>23</v>
      </c>
      <c r="L9" s="8">
        <f t="shared" si="3"/>
        <v>-8.75</v>
      </c>
      <c r="O9" s="11" t="s">
        <v>17</v>
      </c>
      <c r="P9" s="12">
        <v>-36.25</v>
      </c>
    </row>
    <row r="10" spans="1:17" x14ac:dyDescent="0.2">
      <c r="A10" s="2">
        <v>8</v>
      </c>
      <c r="B10" s="2" t="s">
        <v>14</v>
      </c>
      <c r="C10" s="2" t="s">
        <v>23</v>
      </c>
      <c r="D10" s="2" t="s">
        <v>25</v>
      </c>
      <c r="E10" s="2">
        <v>2</v>
      </c>
      <c r="F10" s="8">
        <f t="shared" si="1"/>
        <v>102.5</v>
      </c>
      <c r="G10" s="2">
        <v>200</v>
      </c>
      <c r="H10" s="8">
        <f t="shared" si="2"/>
        <v>-97.5</v>
      </c>
      <c r="K10" s="2" t="s">
        <v>26</v>
      </c>
      <c r="L10" s="8">
        <f t="shared" si="3"/>
        <v>46.25</v>
      </c>
      <c r="O10" s="11" t="s">
        <v>23</v>
      </c>
      <c r="P10" s="12">
        <v>-8.75</v>
      </c>
    </row>
    <row r="11" spans="1:17" x14ac:dyDescent="0.2">
      <c r="A11" s="2">
        <v>9</v>
      </c>
      <c r="B11" s="2" t="s">
        <v>13</v>
      </c>
      <c r="C11" s="2" t="s">
        <v>23</v>
      </c>
      <c r="D11" s="2" t="s">
        <v>27</v>
      </c>
      <c r="E11" s="2">
        <v>1</v>
      </c>
      <c r="F11" s="8">
        <f t="shared" si="1"/>
        <v>153.75</v>
      </c>
      <c r="G11" s="2">
        <v>120</v>
      </c>
      <c r="H11" s="8">
        <f t="shared" si="2"/>
        <v>33.75</v>
      </c>
      <c r="O11" s="11" t="s">
        <v>26</v>
      </c>
      <c r="P11" s="12">
        <v>46.25</v>
      </c>
    </row>
    <row r="12" spans="1:17" x14ac:dyDescent="0.2">
      <c r="A12" s="2">
        <v>10</v>
      </c>
      <c r="B12" s="2" t="s">
        <v>10</v>
      </c>
      <c r="C12" s="2" t="s">
        <v>26</v>
      </c>
      <c r="D12" s="2" t="s">
        <v>28</v>
      </c>
      <c r="E12" s="2">
        <v>1</v>
      </c>
      <c r="F12" s="8">
        <f t="shared" si="1"/>
        <v>153.75</v>
      </c>
      <c r="G12" s="2">
        <v>150</v>
      </c>
      <c r="H12" s="8">
        <f t="shared" si="2"/>
        <v>3.75</v>
      </c>
      <c r="K12" s="9"/>
      <c r="O12" s="11" t="s">
        <v>38</v>
      </c>
      <c r="P12" s="12">
        <v>42.5</v>
      </c>
    </row>
    <row r="13" spans="1:17" x14ac:dyDescent="0.2">
      <c r="A13" s="2">
        <v>11</v>
      </c>
      <c r="B13" s="2" t="s">
        <v>14</v>
      </c>
      <c r="C13" s="2" t="s">
        <v>26</v>
      </c>
      <c r="D13" s="2" t="s">
        <v>29</v>
      </c>
      <c r="E13" s="2">
        <v>2</v>
      </c>
      <c r="F13" s="8">
        <f t="shared" si="1"/>
        <v>102.5</v>
      </c>
      <c r="G13" s="2">
        <v>175</v>
      </c>
      <c r="H13" s="8">
        <f t="shared" si="2"/>
        <v>-72.5</v>
      </c>
      <c r="K13" s="9"/>
    </row>
    <row r="14" spans="1:17" x14ac:dyDescent="0.2">
      <c r="A14" s="2">
        <v>12</v>
      </c>
      <c r="B14" s="2" t="s">
        <v>13</v>
      </c>
      <c r="C14" s="2" t="s">
        <v>26</v>
      </c>
      <c r="D14" s="2" t="s">
        <v>30</v>
      </c>
      <c r="E14" s="2">
        <v>0</v>
      </c>
      <c r="F14" s="8">
        <f t="shared" si="1"/>
        <v>205</v>
      </c>
      <c r="G14" s="2">
        <v>90</v>
      </c>
      <c r="H14" s="8">
        <f t="shared" si="2"/>
        <v>115</v>
      </c>
    </row>
    <row r="15" spans="1:17" x14ac:dyDescent="0.2">
      <c r="A15" s="3" t="s">
        <v>31</v>
      </c>
      <c r="B15" s="2"/>
      <c r="C15" s="2"/>
      <c r="D15" s="2"/>
      <c r="E15" s="2"/>
      <c r="F15" s="2"/>
      <c r="G15" s="2">
        <f>SUM(G3:G14)</f>
        <v>1700</v>
      </c>
      <c r="H15" s="8">
        <f>SUM(H3:H14)</f>
        <v>42.5</v>
      </c>
    </row>
    <row r="16" spans="1:17" x14ac:dyDescent="0.2">
      <c r="A16" s="2" t="s">
        <v>32</v>
      </c>
      <c r="B16" s="2"/>
      <c r="C16" s="2"/>
      <c r="D16" s="2"/>
      <c r="E16" s="2"/>
      <c r="F16" s="2"/>
      <c r="G16" s="2"/>
      <c r="H16" s="8">
        <f>AVERAGE(H3:H14)</f>
        <v>3.5416666666666665</v>
      </c>
    </row>
    <row r="17" spans="1:8" x14ac:dyDescent="0.2">
      <c r="A17" s="2" t="s">
        <v>33</v>
      </c>
      <c r="B17" s="2"/>
      <c r="C17" s="2"/>
      <c r="D17" s="2"/>
      <c r="E17" s="2"/>
      <c r="F17" s="2"/>
      <c r="G17" s="2"/>
      <c r="H17" s="8">
        <f>MIN(H3:H14)</f>
        <v>-147.5</v>
      </c>
    </row>
    <row r="18" spans="1:8" x14ac:dyDescent="0.2">
      <c r="A18" s="2" t="s">
        <v>34</v>
      </c>
      <c r="B18" s="2"/>
      <c r="C18" s="2"/>
      <c r="D18" s="2"/>
      <c r="E18" s="2"/>
      <c r="F18" s="2"/>
      <c r="G18" s="2"/>
      <c r="H18" s="8">
        <f>MAX(H3:H14)</f>
        <v>135</v>
      </c>
    </row>
    <row r="21" spans="1:8" x14ac:dyDescent="0.2">
      <c r="A21" t="s">
        <v>35</v>
      </c>
      <c r="G21">
        <f>SUMPRODUCT(--(ISNUMBER(1/(H3:H14&gt;H16))))</f>
        <v>8</v>
      </c>
    </row>
    <row r="22" spans="1:8" x14ac:dyDescent="0.2">
      <c r="A22" t="s">
        <v>36</v>
      </c>
      <c r="G22">
        <v>205</v>
      </c>
    </row>
  </sheetData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2015-12-25T18:29:44Z</dcterms:modified>
</cp:coreProperties>
</file>