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0"/>
  </bookViews>
  <sheets>
    <sheet name="Лист3" sheetId="1" r:id="rId1"/>
    <sheet name="женщины (2)" sheetId="2" r:id="rId2"/>
    <sheet name="мужчины" sheetId="3" r:id="rId3"/>
    <sheet name="итого по закупкам" sheetId="4" r:id="rId4"/>
  </sheets>
  <definedNames>
    <definedName name="_xlfn.SUMIFS" hidden="1">#NAME?</definedName>
    <definedName name="_xlnm._FilterDatabase" localSheetId="1" hidden="1">'женщины (2)'!$A$1:$O$14</definedName>
    <definedName name="_xlnm.Print_Area" localSheetId="2">'мужчины'!$A$1:$L$36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<sst xmlns="http://schemas.openxmlformats.org/spreadsheetml/2006/main" count="183" uniqueCount="50">
  <si>
    <t>Аксенюк Иван Иванович</t>
  </si>
  <si>
    <t>дата увольнения</t>
  </si>
  <si>
    <t xml:space="preserve">рост </t>
  </si>
  <si>
    <t>одежда</t>
  </si>
  <si>
    <t>обувь</t>
  </si>
  <si>
    <t>№ п/п</t>
  </si>
  <si>
    <t>Наименование СИЗ</t>
  </si>
  <si>
    <t>н/н</t>
  </si>
  <si>
    <t>цена</t>
  </si>
  <si>
    <t>дата выдачи</t>
  </si>
  <si>
    <t>срок носки, мес</t>
  </si>
  <si>
    <t>дата списания</t>
  </si>
  <si>
    <t>износ</t>
  </si>
  <si>
    <t>стоимость</t>
  </si>
  <si>
    <t>20%</t>
  </si>
  <si>
    <t>Итого с НДС</t>
  </si>
  <si>
    <t>Куртка утепленная</t>
  </si>
  <si>
    <t>Брюки утепленные</t>
  </si>
  <si>
    <t>Ботинки утепленные</t>
  </si>
  <si>
    <t>Ботинки рабочие</t>
  </si>
  <si>
    <t>Костюм рабочий</t>
  </si>
  <si>
    <t>Ажинов Дмитрий Анатольевич</t>
  </si>
  <si>
    <t>электромонтер</t>
  </si>
  <si>
    <t>Адамович Дмитрий Иванович</t>
  </si>
  <si>
    <t>РКУ</t>
  </si>
  <si>
    <t>Боярчук Татьяна Григорьевна</t>
  </si>
  <si>
    <t>Бурова Вера Владимировна</t>
  </si>
  <si>
    <t>Сапоги форменные</t>
  </si>
  <si>
    <t>ИТОГО:</t>
  </si>
  <si>
    <t>Брюки утепленные (мужские)</t>
  </si>
  <si>
    <t>Рост/ размер</t>
  </si>
  <si>
    <t>Ботинки утепленные  (мужские)</t>
  </si>
  <si>
    <t>Брюки утепленные (женские)</t>
  </si>
  <si>
    <t>Сапоги ПВХ  (женские)</t>
  </si>
  <si>
    <t>Ботинки утепленные  (женские)</t>
  </si>
  <si>
    <t>Сапоги ПВХ  (мужские)</t>
  </si>
  <si>
    <t>Костюм рабочий (женщины + мужчины)</t>
  </si>
  <si>
    <t>Закупка</t>
  </si>
  <si>
    <t>Количество</t>
  </si>
  <si>
    <t>Рост</t>
  </si>
  <si>
    <t>Одежда</t>
  </si>
  <si>
    <t>Обувь</t>
  </si>
  <si>
    <t>1</t>
  </si>
  <si>
    <t>0</t>
  </si>
  <si>
    <t>(Все)</t>
  </si>
  <si>
    <t>ФИО</t>
  </si>
  <si>
    <t>Общий итог</t>
  </si>
  <si>
    <t>Итог</t>
  </si>
  <si>
    <t>(пусто)</t>
  </si>
  <si>
    <t>Количество по полю ФИО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</si>
</sst>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%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</numFmts>
  <fonts count="62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 style="thin"/>
      <bottom style="thin"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/>
      <right style="medium"/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 style="medium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9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1"/>
    </xf>
    <xf numFmtId="9" fontId="3" fillId="0" borderId="0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3" fontId="3" fillId="0" borderId="13" xfId="0" applyNumberFormat="1" applyFont="1" applyBorder="1" applyAlignment="1">
      <alignment vertical="center"/>
    </xf>
    <xf numFmtId="0" fontId="55" fillId="33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5" fillId="33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/>
    </xf>
    <xf numFmtId="9" fontId="58" fillId="34" borderId="10" xfId="0" applyNumberFormat="1" applyFont="1" applyFill="1" applyBorder="1" applyAlignment="1">
      <alignment horizontal="right" vertical="center"/>
    </xf>
    <xf numFmtId="3" fontId="59" fillId="35" borderId="22" xfId="0" applyNumberFormat="1" applyFont="1" applyFill="1" applyBorder="1" applyAlignment="1">
      <alignment horizontal="right" vertical="center"/>
    </xf>
    <xf numFmtId="3" fontId="59" fillId="0" borderId="2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9" fontId="58" fillId="34" borderId="23" xfId="0" applyNumberFormat="1" applyFont="1" applyFill="1" applyBorder="1" applyAlignment="1">
      <alignment horizontal="right" vertical="center"/>
    </xf>
    <xf numFmtId="9" fontId="58" fillId="33" borderId="23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9" fontId="58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7" fillId="0" borderId="24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56" fillId="35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9" fontId="2" fillId="0" borderId="0" xfId="57" applyNumberFormat="1" applyFont="1" applyAlignment="1">
      <alignment/>
    </xf>
    <xf numFmtId="0" fontId="0" fillId="0" borderId="0" xfId="0" applyFont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9" fontId="60" fillId="0" borderId="28" xfId="0" applyNumberFormat="1" applyFont="1" applyBorder="1" applyAlignment="1">
      <alignment horizontal="center" vertical="center" wrapText="1"/>
    </xf>
    <xf numFmtId="0" fontId="58" fillId="35" borderId="25" xfId="0" applyFont="1" applyFill="1" applyBorder="1" applyAlignment="1">
      <alignment horizontal="left" vertical="center"/>
    </xf>
    <xf numFmtId="0" fontId="58" fillId="35" borderId="26" xfId="0" applyFont="1" applyFill="1" applyBorder="1" applyAlignment="1">
      <alignment horizontal="left" indent="1"/>
    </xf>
    <xf numFmtId="1" fontId="58" fillId="35" borderId="26" xfId="0" applyNumberFormat="1" applyFont="1" applyFill="1" applyBorder="1" applyAlignment="1">
      <alignment vertical="center"/>
    </xf>
    <xf numFmtId="3" fontId="58" fillId="35" borderId="26" xfId="0" applyNumberFormat="1" applyFont="1" applyFill="1" applyBorder="1" applyAlignment="1">
      <alignment vertical="center"/>
    </xf>
    <xf numFmtId="14" fontId="58" fillId="35" borderId="26" xfId="0" applyNumberFormat="1" applyFont="1" applyFill="1" applyBorder="1" applyAlignment="1">
      <alignment vertical="center"/>
    </xf>
    <xf numFmtId="0" fontId="58" fillId="35" borderId="26" xfId="0" applyNumberFormat="1" applyFont="1" applyFill="1" applyBorder="1" applyAlignment="1">
      <alignment horizontal="center" vertical="center"/>
    </xf>
    <xf numFmtId="14" fontId="58" fillId="35" borderId="26" xfId="0" applyNumberFormat="1" applyFont="1" applyFill="1" applyBorder="1" applyAlignment="1">
      <alignment horizontal="right" indent="1"/>
    </xf>
    <xf numFmtId="9" fontId="58" fillId="35" borderId="29" xfId="0" applyNumberFormat="1" applyFont="1" applyFill="1" applyBorder="1" applyAlignment="1">
      <alignment horizontal="right" indent="1"/>
    </xf>
    <xf numFmtId="3" fontId="58" fillId="35" borderId="26" xfId="0" applyNumberFormat="1" applyFont="1" applyFill="1" applyBorder="1" applyAlignment="1">
      <alignment horizontal="right" vertical="center"/>
    </xf>
    <xf numFmtId="3" fontId="59" fillId="33" borderId="30" xfId="0" applyNumberFormat="1" applyFont="1" applyFill="1" applyBorder="1" applyAlignment="1">
      <alignment horizontal="right" vertical="center"/>
    </xf>
    <xf numFmtId="3" fontId="59" fillId="35" borderId="29" xfId="0" applyNumberFormat="1" applyFont="1" applyFill="1" applyBorder="1" applyAlignment="1">
      <alignment horizontal="righ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indent="1"/>
    </xf>
    <xf numFmtId="1" fontId="58" fillId="0" borderId="26" xfId="0" applyNumberFormat="1" applyFont="1" applyBorder="1" applyAlignment="1">
      <alignment vertical="center"/>
    </xf>
    <xf numFmtId="3" fontId="58" fillId="0" borderId="26" xfId="0" applyNumberFormat="1" applyFont="1" applyBorder="1" applyAlignment="1">
      <alignment vertical="center"/>
    </xf>
    <xf numFmtId="14" fontId="58" fillId="0" borderId="26" xfId="0" applyNumberFormat="1" applyFont="1" applyBorder="1" applyAlignment="1">
      <alignment vertical="center"/>
    </xf>
    <xf numFmtId="0" fontId="58" fillId="0" borderId="26" xfId="0" applyFont="1" applyBorder="1" applyAlignment="1">
      <alignment horizontal="center" vertical="center"/>
    </xf>
    <xf numFmtId="14" fontId="58" fillId="0" borderId="26" xfId="0" applyNumberFormat="1" applyFont="1" applyBorder="1" applyAlignment="1">
      <alignment horizontal="right" indent="1"/>
    </xf>
    <xf numFmtId="9" fontId="58" fillId="0" borderId="27" xfId="0" applyNumberFormat="1" applyFont="1" applyBorder="1" applyAlignment="1">
      <alignment horizontal="right" indent="1"/>
    </xf>
    <xf numFmtId="3" fontId="58" fillId="0" borderId="26" xfId="0" applyNumberFormat="1" applyFont="1" applyBorder="1" applyAlignment="1">
      <alignment horizontal="right" vertical="center"/>
    </xf>
    <xf numFmtId="3" fontId="59" fillId="0" borderId="27" xfId="0" applyNumberFormat="1" applyFont="1" applyBorder="1" applyAlignment="1">
      <alignment horizontal="right" vertical="center"/>
    </xf>
    <xf numFmtId="0" fontId="58" fillId="35" borderId="26" xfId="0" applyFont="1" applyFill="1" applyBorder="1" applyAlignment="1">
      <alignment horizontal="center" vertical="center"/>
    </xf>
    <xf numFmtId="9" fontId="58" fillId="35" borderId="27" xfId="0" applyNumberFormat="1" applyFont="1" applyFill="1" applyBorder="1" applyAlignment="1">
      <alignment horizontal="right" indent="1"/>
    </xf>
    <xf numFmtId="3" fontId="59" fillId="35" borderId="27" xfId="0" applyNumberFormat="1" applyFont="1" applyFill="1" applyBorder="1" applyAlignment="1">
      <alignment horizontal="right" vertical="center"/>
    </xf>
    <xf numFmtId="4" fontId="58" fillId="0" borderId="26" xfId="0" applyNumberFormat="1" applyFont="1" applyBorder="1" applyAlignment="1">
      <alignment vertical="center"/>
    </xf>
    <xf numFmtId="1" fontId="58" fillId="0" borderId="31" xfId="0" applyNumberFormat="1" applyFont="1" applyBorder="1" applyAlignment="1">
      <alignment vertical="center"/>
    </xf>
    <xf numFmtId="3" fontId="58" fillId="0" borderId="31" xfId="0" applyNumberFormat="1" applyFont="1" applyBorder="1" applyAlignment="1">
      <alignment vertical="center"/>
    </xf>
    <xf numFmtId="14" fontId="58" fillId="0" borderId="32" xfId="0" applyNumberFormat="1" applyFont="1" applyBorder="1" applyAlignment="1">
      <alignment vertical="center"/>
    </xf>
    <xf numFmtId="0" fontId="58" fillId="0" borderId="32" xfId="0" applyFont="1" applyBorder="1" applyAlignment="1">
      <alignment horizontal="center" vertical="center"/>
    </xf>
    <xf numFmtId="14" fontId="58" fillId="0" borderId="31" xfId="0" applyNumberFormat="1" applyFont="1" applyBorder="1" applyAlignment="1">
      <alignment horizontal="right" indent="1"/>
    </xf>
    <xf numFmtId="9" fontId="58" fillId="0" borderId="33" xfId="0" applyNumberFormat="1" applyFont="1" applyBorder="1" applyAlignment="1">
      <alignment horizontal="right" indent="1"/>
    </xf>
    <xf numFmtId="3" fontId="59" fillId="33" borderId="34" xfId="0" applyNumberFormat="1" applyFont="1" applyFill="1" applyBorder="1" applyAlignment="1">
      <alignment vertical="center"/>
    </xf>
    <xf numFmtId="3" fontId="59" fillId="0" borderId="35" xfId="0" applyNumberFormat="1" applyFont="1" applyBorder="1" applyAlignment="1">
      <alignment horizontal="right" vertical="center"/>
    </xf>
    <xf numFmtId="0" fontId="60" fillId="0" borderId="36" xfId="0" applyFont="1" applyBorder="1" applyAlignment="1">
      <alignment horizontal="center" vertical="center" wrapText="1"/>
    </xf>
    <xf numFmtId="3" fontId="58" fillId="35" borderId="30" xfId="0" applyNumberFormat="1" applyFont="1" applyFill="1" applyBorder="1" applyAlignment="1">
      <alignment horizontal="right" vertical="center"/>
    </xf>
    <xf numFmtId="3" fontId="59" fillId="35" borderId="37" xfId="0" applyNumberFormat="1" applyFont="1" applyFill="1" applyBorder="1" applyAlignment="1">
      <alignment vertical="center"/>
    </xf>
    <xf numFmtId="3" fontId="58" fillId="0" borderId="30" xfId="0" applyNumberFormat="1" applyFont="1" applyBorder="1" applyAlignment="1">
      <alignment horizontal="right" vertical="center"/>
    </xf>
    <xf numFmtId="3" fontId="59" fillId="0" borderId="38" xfId="0" applyNumberFormat="1" applyFont="1" applyBorder="1" applyAlignment="1">
      <alignment vertical="center"/>
    </xf>
    <xf numFmtId="3" fontId="59" fillId="35" borderId="38" xfId="0" applyNumberFormat="1" applyFont="1" applyFill="1" applyBorder="1" applyAlignment="1">
      <alignment vertical="center"/>
    </xf>
    <xf numFmtId="0" fontId="58" fillId="0" borderId="31" xfId="0" applyFont="1" applyBorder="1" applyAlignment="1">
      <alignment horizontal="left" indent="1"/>
    </xf>
    <xf numFmtId="1" fontId="58" fillId="0" borderId="39" xfId="0" applyNumberFormat="1" applyFont="1" applyBorder="1" applyAlignment="1">
      <alignment vertical="center"/>
    </xf>
    <xf numFmtId="3" fontId="58" fillId="0" borderId="39" xfId="0" applyNumberFormat="1" applyFont="1" applyBorder="1" applyAlignment="1">
      <alignment vertical="center"/>
    </xf>
    <xf numFmtId="14" fontId="58" fillId="0" borderId="39" xfId="0" applyNumberFormat="1" applyFont="1" applyBorder="1" applyAlignment="1">
      <alignment horizontal="right" indent="1"/>
    </xf>
    <xf numFmtId="9" fontId="58" fillId="0" borderId="40" xfId="0" applyNumberFormat="1" applyFont="1" applyBorder="1" applyAlignment="1">
      <alignment horizontal="right" indent="1"/>
    </xf>
    <xf numFmtId="3" fontId="58" fillId="0" borderId="39" xfId="0" applyNumberFormat="1" applyFont="1" applyBorder="1" applyAlignment="1">
      <alignment horizontal="right" vertical="center"/>
    </xf>
    <xf numFmtId="0" fontId="58" fillId="35" borderId="18" xfId="0" applyFont="1" applyFill="1" applyBorder="1" applyAlignment="1">
      <alignment horizontal="left" indent="1"/>
    </xf>
    <xf numFmtId="1" fontId="58" fillId="35" borderId="18" xfId="0" applyNumberFormat="1" applyFont="1" applyFill="1" applyBorder="1" applyAlignment="1">
      <alignment vertical="center"/>
    </xf>
    <xf numFmtId="3" fontId="58" fillId="35" borderId="18" xfId="0" applyNumberFormat="1" applyFont="1" applyFill="1" applyBorder="1" applyAlignment="1">
      <alignment vertical="center"/>
    </xf>
    <xf numFmtId="14" fontId="58" fillId="35" borderId="18" xfId="0" applyNumberFormat="1" applyFont="1" applyFill="1" applyBorder="1" applyAlignment="1">
      <alignment vertical="center"/>
    </xf>
    <xf numFmtId="0" fontId="58" fillId="35" borderId="18" xfId="0" applyNumberFormat="1" applyFont="1" applyFill="1" applyBorder="1" applyAlignment="1">
      <alignment horizontal="center" vertical="center"/>
    </xf>
    <xf numFmtId="14" fontId="58" fillId="35" borderId="18" xfId="0" applyNumberFormat="1" applyFont="1" applyFill="1" applyBorder="1" applyAlignment="1">
      <alignment horizontal="right" indent="1"/>
    </xf>
    <xf numFmtId="9" fontId="58" fillId="35" borderId="35" xfId="0" applyNumberFormat="1" applyFont="1" applyFill="1" applyBorder="1" applyAlignment="1">
      <alignment horizontal="right" indent="1"/>
    </xf>
    <xf numFmtId="3" fontId="58" fillId="35" borderId="18" xfId="0" applyNumberFormat="1" applyFont="1" applyFill="1" applyBorder="1" applyAlignment="1">
      <alignment horizontal="right" vertical="center"/>
    </xf>
    <xf numFmtId="3" fontId="58" fillId="35" borderId="34" xfId="0" applyNumberFormat="1" applyFont="1" applyFill="1" applyBorder="1" applyAlignment="1">
      <alignment horizontal="right" vertical="center"/>
    </xf>
    <xf numFmtId="3" fontId="59" fillId="35" borderId="41" xfId="0" applyNumberFormat="1" applyFont="1" applyFill="1" applyBorder="1" applyAlignment="1">
      <alignment vertical="center"/>
    </xf>
    <xf numFmtId="3" fontId="59" fillId="35" borderId="37" xfId="0" applyNumberFormat="1" applyFont="1" applyFill="1" applyBorder="1" applyAlignment="1">
      <alignment horizontal="right" vertical="center"/>
    </xf>
    <xf numFmtId="3" fontId="59" fillId="0" borderId="38" xfId="0" applyNumberFormat="1" applyFont="1" applyBorder="1" applyAlignment="1">
      <alignment horizontal="right" vertical="center"/>
    </xf>
    <xf numFmtId="3" fontId="59" fillId="35" borderId="38" xfId="0" applyNumberFormat="1" applyFont="1" applyFill="1" applyBorder="1" applyAlignment="1">
      <alignment horizontal="right" vertical="center"/>
    </xf>
    <xf numFmtId="3" fontId="59" fillId="0" borderId="42" xfId="0" applyNumberFormat="1" applyFont="1" applyBorder="1" applyAlignment="1">
      <alignment horizontal="right"/>
    </xf>
    <xf numFmtId="0" fontId="58" fillId="35" borderId="43" xfId="0" applyFont="1" applyFill="1" applyBorder="1" applyAlignment="1">
      <alignment horizontal="left" vertical="center"/>
    </xf>
    <xf numFmtId="0" fontId="58" fillId="0" borderId="44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53" xfId="0" applyBorder="1" applyAlignment="1">
      <alignment/>
    </xf>
    <xf numFmtId="14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4" fontId="1" fillId="0" borderId="0" xfId="0" applyNumberFormat="1" applyFont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6" borderId="54" xfId="0" applyFont="1" applyFill="1" applyBorder="1" applyAlignment="1">
      <alignment horizontal="center" vertical="center"/>
    </xf>
    <xf numFmtId="0" fontId="5" fillId="37" borderId="54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4" sheet="женщины (2)"/>
  </cacheSource>
  <cacheFields count="15">
    <cacheField name="ФИО">
      <sharedItems containsMixedTypes="0" count="2">
        <s v="Боярчук Татьяна Григорьевна"/>
        <s v="Бурова Вера Владимировна"/>
      </sharedItems>
    </cacheField>
    <cacheField name="Наименование СИЗ">
      <sharedItems containsMixedTypes="0" count="6">
        <s v="Куртка утепленная"/>
        <s v="Брюки утепленные"/>
        <s v="Костюм рабочий"/>
        <s v="Ботинки рабочие"/>
        <s v="Ботинки утепленные"/>
        <s v="Сапоги форменные"/>
      </sharedItems>
    </cacheField>
    <cacheField name="н/н">
      <sharedItems containsMixedTypes="1" containsNumber="1" containsInteger="1"/>
    </cacheField>
    <cacheField name="цена">
      <sharedItems containsMixedTypes="1" containsNumber="1"/>
    </cacheField>
    <cacheField name="дата выдачи">
      <sharedItems containsDate="1" containsMixedTypes="1"/>
    </cacheField>
    <cacheField name="срок носки, мес">
      <sharedItems containsMixedTypes="1" containsNumber="1" containsInteger="1"/>
    </cacheField>
    <cacheField name="дата списания">
      <sharedItems containsSemiMixedTypes="0" containsNonDate="0" containsDate="1" containsString="0" containsMixedTypes="0"/>
    </cacheField>
    <cacheField name="износ">
      <sharedItems containsMixedTypes="1" containsNumber="1"/>
    </cacheField>
    <cacheField name="стоимость">
      <sharedItems containsMixedTypes="1" containsNumber="1"/>
    </cacheField>
    <cacheField name="20%">
      <sharedItems containsMixedTypes="1" containsNumber="1"/>
    </cacheField>
    <cacheField name="Итого с НДС">
      <sharedItems containsMixedTypes="1" containsNumber="1"/>
    </cacheField>
    <cacheField name="Закупка">
      <sharedItems containsMixedTypes="0"/>
    </cacheField>
    <cacheField name="Рост">
      <sharedItems containsString="0" containsBlank="1" containsMixedTypes="0" containsNumber="1" containsInteger="1" count="3">
        <n v="160"/>
        <m/>
        <n v="170"/>
      </sharedItems>
    </cacheField>
    <cacheField name="Одежда">
      <sharedItems containsString="0" containsBlank="1" containsMixedTypes="0" containsNumber="1" containsInteger="1" count="3">
        <n v="50"/>
        <m/>
        <n v="56"/>
      </sharedItems>
    </cacheField>
    <cacheField name="Обувь">
      <sharedItems containsString="0" containsBlank="1" containsMixedTypes="0" containsNumber="1" containsInteger="1" count="3">
        <m/>
        <n v="38"/>
        <n v="4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colGrandTotals="0" itemPrintTitles="1" compactData="0" updatedVersion="2" indent="0" showMemberPropertyTips="1">
  <location ref="F6:H14" firstHeaderRow="2" firstDataRow="2" firstDataCol="2" rowPageCount="3" colPageCount="1"/>
  <pivotFields count="15">
    <pivotField axis="axisPage" dataField="1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6">
        <item x="3"/>
        <item x="4"/>
        <item x="1"/>
        <item x="2"/>
        <item x="0"/>
        <item x="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14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3">
        <item x="0"/>
        <item x="2"/>
        <item x="1"/>
      </items>
    </pivotField>
    <pivotField axis="axisPage" compact="0" outline="0" subtotalTop="0" showAll="0" defaultSubtotal="0">
      <items count="3">
        <item x="1"/>
        <item x="2"/>
        <item x="0"/>
      </items>
    </pivotField>
  </pivotFields>
  <rowFields count="2">
    <field x="1"/>
    <field x="13"/>
  </rowFields>
  <rowItems count="7"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rowItems>
  <colItems count="1">
    <i/>
  </colItems>
  <pageFields count="3">
    <pageField fld="0" hier="0"/>
    <pageField fld="12" hier="0"/>
    <pageField fld="14" item="2" hier="0"/>
  </pageFields>
  <dataFields count="1">
    <dataField name="Количество по полю ФИО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colGrandTotals="0" itemPrintTitles="1" compactData="0" updatedVersion="2" indent="0" showMemberPropertyTips="1">
  <location ref="A6:C14" firstHeaderRow="2" firstDataRow="2" firstDataCol="2" rowPageCount="3" colPageCount="1"/>
  <pivotFields count="15">
    <pivotField axis="axisPage" dataField="1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6">
        <item x="3"/>
        <item x="4"/>
        <item x="1"/>
        <item x="2"/>
        <item x="0"/>
        <item x="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14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3">
        <item x="0"/>
        <item x="2"/>
        <item x="1"/>
      </items>
    </pivotField>
    <pivotField axis="axisPage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3">
        <item x="1"/>
        <item x="2"/>
        <item x="0"/>
      </items>
    </pivotField>
  </pivotFields>
  <rowFields count="2">
    <field x="1"/>
    <field x="14"/>
  </rowFields>
  <rowItems count="7">
    <i>
      <x/>
      <x/>
    </i>
    <i r="1">
      <x v="1"/>
    </i>
    <i>
      <x v="1"/>
      <x/>
    </i>
    <i r="1">
      <x v="1"/>
    </i>
    <i>
      <x v="5"/>
      <x/>
    </i>
    <i r="1">
      <x v="1"/>
    </i>
    <i t="grand">
      <x/>
    </i>
  </rowItems>
  <colItems count="1">
    <i/>
  </colItems>
  <pageFields count="3">
    <pageField fld="0" hier="0"/>
    <pageField fld="12" item="2" hier="0"/>
    <pageField fld="13" hier="0"/>
  </pageFields>
  <dataFields count="1">
    <dataField name="Количество по полю ФИО" fld="0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27" name="Table13" displayName="Table13" ref="A4:L10" comment="" totalsRowShown="0">
  <autoFilter ref="A4:L10"/>
  <tableColumns count="12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  <tableColumn id="12" name="Закупка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28" name="Table13129" displayName="Table13129" ref="A16:L22" comment="" totalsRowShown="0">
  <autoFilter ref="A16:L22"/>
  <tableColumns count="12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  <tableColumn id="12" name="Закупка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29" name="Table13129130" displayName="Table13129130" ref="A28:L34" comment="" totalsRowShown="0">
  <autoFilter ref="A28:L34"/>
  <tableColumns count="12">
    <tableColumn id="1" name="№ п/п"/>
    <tableColumn id="2" name="Наименование СИЗ"/>
    <tableColumn id="3" name="н/н"/>
    <tableColumn id="4" name="цена"/>
    <tableColumn id="5" name="дата выдачи"/>
    <tableColumn id="6" name="срок носки, мес"/>
    <tableColumn id="7" name="дата списания"/>
    <tableColumn id="8" name="износ"/>
    <tableColumn id="9" name="стоимость"/>
    <tableColumn id="10" name="20%"/>
    <tableColumn id="11" name="Итого с НДС"/>
    <tableColumn id="12" name="Закупка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0.421875" style="0" customWidth="1"/>
    <col min="2" max="2" width="9.140625" style="0" customWidth="1"/>
    <col min="3" max="3" width="4.7109375" style="0" customWidth="1"/>
    <col min="4" max="4" width="26.57421875" style="0" customWidth="1"/>
    <col min="5" max="5" width="24.8515625" style="0" customWidth="1"/>
    <col min="6" max="6" width="23.7109375" style="0" customWidth="1"/>
    <col min="7" max="7" width="10.28125" style="0" customWidth="1"/>
    <col min="8" max="8" width="4.7109375" style="0" customWidth="1"/>
    <col min="9" max="9" width="26.140625" style="0" bestFit="1" customWidth="1"/>
    <col min="10" max="10" width="27.8515625" style="0" bestFit="1" customWidth="1"/>
    <col min="11" max="11" width="26.8515625" style="0" bestFit="1" customWidth="1"/>
  </cols>
  <sheetData>
    <row r="2" spans="1:7" ht="12.75">
      <c r="A2" s="170" t="s">
        <v>45</v>
      </c>
      <c r="B2" s="171" t="s">
        <v>44</v>
      </c>
      <c r="F2" s="170" t="s">
        <v>45</v>
      </c>
      <c r="G2" s="171" t="s">
        <v>44</v>
      </c>
    </row>
    <row r="3" spans="1:7" ht="12.75">
      <c r="A3" s="170" t="s">
        <v>39</v>
      </c>
      <c r="B3" s="171" t="s">
        <v>48</v>
      </c>
      <c r="F3" s="170" t="s">
        <v>39</v>
      </c>
      <c r="G3" s="171" t="s">
        <v>44</v>
      </c>
    </row>
    <row r="4" spans="1:7" ht="12.75">
      <c r="A4" s="170" t="s">
        <v>40</v>
      </c>
      <c r="B4" s="171" t="s">
        <v>44</v>
      </c>
      <c r="F4" s="170" t="s">
        <v>41</v>
      </c>
      <c r="G4" s="171" t="s">
        <v>48</v>
      </c>
    </row>
    <row r="6" spans="1:8" ht="12.75">
      <c r="A6" s="172" t="s">
        <v>49</v>
      </c>
      <c r="B6" s="168"/>
      <c r="C6" s="175"/>
      <c r="F6" s="172" t="s">
        <v>49</v>
      </c>
      <c r="G6" s="168"/>
      <c r="H6" s="175"/>
    </row>
    <row r="7" spans="1:8" ht="12.75">
      <c r="A7" s="172" t="s">
        <v>6</v>
      </c>
      <c r="B7" s="172" t="s">
        <v>41</v>
      </c>
      <c r="C7" s="175" t="s">
        <v>47</v>
      </c>
      <c r="F7" s="172" t="s">
        <v>6</v>
      </c>
      <c r="G7" s="172" t="s">
        <v>40</v>
      </c>
      <c r="H7" s="175" t="s">
        <v>47</v>
      </c>
    </row>
    <row r="8" spans="1:8" ht="12.75">
      <c r="A8" s="167" t="s">
        <v>19</v>
      </c>
      <c r="B8" s="167">
        <v>38</v>
      </c>
      <c r="C8" s="176">
        <v>1</v>
      </c>
      <c r="F8" s="167" t="s">
        <v>17</v>
      </c>
      <c r="G8" s="167">
        <v>50</v>
      </c>
      <c r="H8" s="176">
        <v>1</v>
      </c>
    </row>
    <row r="9" spans="1:8" ht="12.75">
      <c r="A9" s="169"/>
      <c r="B9" s="173">
        <v>41</v>
      </c>
      <c r="C9" s="177">
        <v>1</v>
      </c>
      <c r="F9" s="169"/>
      <c r="G9" s="173">
        <v>56</v>
      </c>
      <c r="H9" s="177">
        <v>1</v>
      </c>
    </row>
    <row r="10" spans="1:8" ht="12.75">
      <c r="A10" s="167" t="s">
        <v>18</v>
      </c>
      <c r="B10" s="167">
        <v>38</v>
      </c>
      <c r="C10" s="176">
        <v>1</v>
      </c>
      <c r="F10" s="167" t="s">
        <v>20</v>
      </c>
      <c r="G10" s="167">
        <v>50</v>
      </c>
      <c r="H10" s="176">
        <v>2</v>
      </c>
    </row>
    <row r="11" spans="1:8" ht="12.75">
      <c r="A11" s="169"/>
      <c r="B11" s="173">
        <v>41</v>
      </c>
      <c r="C11" s="177">
        <v>1</v>
      </c>
      <c r="F11" s="169"/>
      <c r="G11" s="173">
        <v>56</v>
      </c>
      <c r="H11" s="177">
        <v>1</v>
      </c>
    </row>
    <row r="12" spans="1:8" ht="12.75">
      <c r="A12" s="167" t="s">
        <v>27</v>
      </c>
      <c r="B12" s="167">
        <v>38</v>
      </c>
      <c r="C12" s="176">
        <v>1</v>
      </c>
      <c r="F12" s="167" t="s">
        <v>16</v>
      </c>
      <c r="G12" s="167">
        <v>50</v>
      </c>
      <c r="H12" s="176">
        <v>1</v>
      </c>
    </row>
    <row r="13" spans="1:8" ht="12.75">
      <c r="A13" s="169"/>
      <c r="B13" s="173">
        <v>41</v>
      </c>
      <c r="C13" s="177">
        <v>1</v>
      </c>
      <c r="F13" s="169"/>
      <c r="G13" s="173">
        <v>56</v>
      </c>
      <c r="H13" s="177">
        <v>1</v>
      </c>
    </row>
    <row r="14" spans="1:8" ht="12.75">
      <c r="A14" s="174" t="s">
        <v>46</v>
      </c>
      <c r="B14" s="179"/>
      <c r="C14" s="178">
        <v>6</v>
      </c>
      <c r="F14" s="174" t="s">
        <v>46</v>
      </c>
      <c r="G14" s="179"/>
      <c r="H14" s="178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O2" sqref="O2:O11"/>
    </sheetView>
  </sheetViews>
  <sheetFormatPr defaultColWidth="9.140625" defaultRowHeight="12.75"/>
  <cols>
    <col min="1" max="1" width="9.140625" style="2" customWidth="1"/>
    <col min="2" max="2" width="21.140625" style="2" customWidth="1"/>
    <col min="3" max="3" width="9.140625" style="2" customWidth="1"/>
    <col min="4" max="4" width="15.00390625" style="2" customWidth="1"/>
    <col min="5" max="5" width="16.421875" style="2" bestFit="1" customWidth="1"/>
    <col min="6" max="6" width="12.57421875" style="51" customWidth="1"/>
    <col min="7" max="7" width="17.421875" style="2" bestFit="1" customWidth="1"/>
    <col min="8" max="8" width="15.140625" style="2" customWidth="1"/>
    <col min="9" max="9" width="13.00390625" style="2" bestFit="1" customWidth="1"/>
    <col min="10" max="10" width="14.28125" style="2" bestFit="1" customWidth="1"/>
    <col min="11" max="11" width="18.7109375" style="2" bestFit="1" customWidth="1"/>
    <col min="12" max="12" width="13.140625" style="8" customWidth="1"/>
    <col min="14" max="14" width="9.28125" style="0" customWidth="1"/>
    <col min="15" max="15" width="12.57421875" style="0" bestFit="1" customWidth="1"/>
    <col min="22" max="22" width="4.7109375" style="0" customWidth="1"/>
    <col min="26" max="16384" width="9.140625" style="2" customWidth="1"/>
  </cols>
  <sheetData>
    <row r="1" spans="1:15" ht="26.25" thickBot="1">
      <c r="A1" s="102" t="s">
        <v>45</v>
      </c>
      <c r="B1" s="103" t="s">
        <v>6</v>
      </c>
      <c r="C1" s="103" t="s">
        <v>7</v>
      </c>
      <c r="D1" s="103" t="s">
        <v>8</v>
      </c>
      <c r="E1" s="103" t="s">
        <v>9</v>
      </c>
      <c r="F1" s="103" t="s">
        <v>10</v>
      </c>
      <c r="G1" s="103" t="s">
        <v>11</v>
      </c>
      <c r="H1" s="104" t="s">
        <v>12</v>
      </c>
      <c r="I1" s="104" t="s">
        <v>13</v>
      </c>
      <c r="J1" s="105" t="s">
        <v>14</v>
      </c>
      <c r="K1" s="139" t="s">
        <v>15</v>
      </c>
      <c r="L1" s="92" t="s">
        <v>37</v>
      </c>
      <c r="M1" s="101" t="s">
        <v>39</v>
      </c>
      <c r="N1" s="101" t="s">
        <v>40</v>
      </c>
      <c r="O1" s="101" t="s">
        <v>41</v>
      </c>
    </row>
    <row r="2" spans="1:14" ht="15">
      <c r="A2" s="106" t="s">
        <v>25</v>
      </c>
      <c r="B2" s="107" t="s">
        <v>16</v>
      </c>
      <c r="C2" s="108">
        <v>6417</v>
      </c>
      <c r="D2" s="109">
        <v>270000</v>
      </c>
      <c r="E2" s="110">
        <v>41039</v>
      </c>
      <c r="F2" s="111">
        <v>36</v>
      </c>
      <c r="G2" s="112">
        <v>42119</v>
      </c>
      <c r="H2" s="113">
        <v>-0.23981481481481493</v>
      </c>
      <c r="I2" s="114">
        <v>-64750.00000000003</v>
      </c>
      <c r="J2" s="140">
        <v>-12950.000000000007</v>
      </c>
      <c r="K2" s="141">
        <v>-77700.00000000003</v>
      </c>
      <c r="L2" s="83" t="s">
        <v>42</v>
      </c>
      <c r="M2">
        <v>160</v>
      </c>
      <c r="N2">
        <v>50</v>
      </c>
    </row>
    <row r="3" spans="1:14" ht="15">
      <c r="A3" s="117" t="s">
        <v>25</v>
      </c>
      <c r="B3" s="118" t="s">
        <v>17</v>
      </c>
      <c r="C3" s="119">
        <v>8529</v>
      </c>
      <c r="D3" s="120">
        <v>234780</v>
      </c>
      <c r="E3" s="121">
        <v>41747</v>
      </c>
      <c r="F3" s="122">
        <v>36</v>
      </c>
      <c r="G3" s="123">
        <v>42827</v>
      </c>
      <c r="H3" s="124">
        <v>0.41574074074074074</v>
      </c>
      <c r="I3" s="125">
        <v>97607.61111111111</v>
      </c>
      <c r="J3" s="142">
        <v>19521.522222222222</v>
      </c>
      <c r="K3" s="143">
        <v>117129.13333333333</v>
      </c>
      <c r="L3" s="84" t="s">
        <v>43</v>
      </c>
      <c r="M3">
        <v>160</v>
      </c>
      <c r="N3">
        <v>50</v>
      </c>
    </row>
    <row r="4" spans="1:14" ht="15">
      <c r="A4" s="106" t="s">
        <v>25</v>
      </c>
      <c r="B4" s="107" t="s">
        <v>20</v>
      </c>
      <c r="C4" s="108">
        <v>8712</v>
      </c>
      <c r="D4" s="109">
        <v>335800</v>
      </c>
      <c r="E4" s="110">
        <v>41852</v>
      </c>
      <c r="F4" s="127">
        <v>12</v>
      </c>
      <c r="G4" s="112">
        <v>42212</v>
      </c>
      <c r="H4" s="128">
        <v>-0.461111111111111</v>
      </c>
      <c r="I4" s="114">
        <v>-154841.1111111111</v>
      </c>
      <c r="J4" s="140">
        <v>-30968.22222222222</v>
      </c>
      <c r="K4" s="144">
        <v>-185809.3333333333</v>
      </c>
      <c r="L4" s="83" t="s">
        <v>42</v>
      </c>
      <c r="M4">
        <v>160</v>
      </c>
      <c r="N4">
        <v>50</v>
      </c>
    </row>
    <row r="5" spans="1:14" ht="15">
      <c r="A5" s="117" t="s">
        <v>25</v>
      </c>
      <c r="B5" s="118" t="s">
        <v>20</v>
      </c>
      <c r="C5" s="119">
        <v>9389</v>
      </c>
      <c r="D5" s="120">
        <v>294960</v>
      </c>
      <c r="E5" s="121">
        <v>42142</v>
      </c>
      <c r="F5" s="122">
        <v>12</v>
      </c>
      <c r="G5" s="123">
        <v>42502</v>
      </c>
      <c r="H5" s="124">
        <v>0.34444444444444444</v>
      </c>
      <c r="I5" s="125">
        <v>101597.33333333333</v>
      </c>
      <c r="J5" s="142">
        <v>20319.466666666667</v>
      </c>
      <c r="K5" s="143">
        <v>121916.79999999999</v>
      </c>
      <c r="L5" s="84" t="s">
        <v>43</v>
      </c>
      <c r="M5">
        <v>160</v>
      </c>
      <c r="N5">
        <v>50</v>
      </c>
    </row>
    <row r="6" spans="1:15" ht="15">
      <c r="A6" s="106" t="s">
        <v>25</v>
      </c>
      <c r="B6" s="107" t="s">
        <v>19</v>
      </c>
      <c r="C6" s="108"/>
      <c r="D6" s="109"/>
      <c r="E6" s="110"/>
      <c r="F6" s="127"/>
      <c r="G6" s="112">
        <v>0</v>
      </c>
      <c r="H6" s="128" t="e">
        <v>#DIV/0!</v>
      </c>
      <c r="I6" s="114" t="e">
        <v>#DIV/0!</v>
      </c>
      <c r="J6" s="140" t="e">
        <v>#DIV/0!</v>
      </c>
      <c r="K6" s="144" t="e">
        <v>#DIV/0!</v>
      </c>
      <c r="L6" s="83" t="e">
        <v>#DIV/0!</v>
      </c>
      <c r="O6">
        <v>38</v>
      </c>
    </row>
    <row r="7" spans="1:15" ht="15">
      <c r="A7" s="117" t="s">
        <v>25</v>
      </c>
      <c r="B7" s="118" t="s">
        <v>18</v>
      </c>
      <c r="C7" s="146"/>
      <c r="D7" s="147"/>
      <c r="E7" s="121"/>
      <c r="F7" s="122"/>
      <c r="G7" s="148">
        <v>0</v>
      </c>
      <c r="H7" s="149" t="e">
        <v>#DIV/0!</v>
      </c>
      <c r="I7" s="150" t="e">
        <v>#DIV/0!</v>
      </c>
      <c r="J7" s="142" t="e">
        <v>#DIV/0!</v>
      </c>
      <c r="K7" s="143" t="e">
        <v>#DIV/0!</v>
      </c>
      <c r="L7" s="84" t="e">
        <v>#DIV/0!</v>
      </c>
      <c r="O7">
        <v>38</v>
      </c>
    </row>
    <row r="8" spans="1:15" ht="15.75" thickBot="1">
      <c r="A8" s="165" t="s">
        <v>25</v>
      </c>
      <c r="B8" s="151" t="s">
        <v>27</v>
      </c>
      <c r="C8" s="152">
        <v>8527</v>
      </c>
      <c r="D8" s="153">
        <v>82440</v>
      </c>
      <c r="E8" s="154">
        <v>41747</v>
      </c>
      <c r="F8" s="155">
        <v>24</v>
      </c>
      <c r="G8" s="156">
        <v>42467</v>
      </c>
      <c r="H8" s="157">
        <v>0.12361111111111112</v>
      </c>
      <c r="I8" s="158">
        <v>10190.5</v>
      </c>
      <c r="J8" s="159">
        <v>2038.1000000000001</v>
      </c>
      <c r="K8" s="160">
        <v>12228.6</v>
      </c>
      <c r="L8" s="83" t="s">
        <v>43</v>
      </c>
      <c r="O8">
        <v>38</v>
      </c>
    </row>
    <row r="9" spans="1:26" ht="15">
      <c r="A9" s="106" t="s">
        <v>26</v>
      </c>
      <c r="B9" s="107" t="s">
        <v>16</v>
      </c>
      <c r="C9" s="108">
        <v>6417</v>
      </c>
      <c r="D9" s="109">
        <v>270000</v>
      </c>
      <c r="E9" s="110">
        <v>41199</v>
      </c>
      <c r="F9" s="111">
        <v>36</v>
      </c>
      <c r="G9" s="112">
        <v>42279</v>
      </c>
      <c r="H9" s="113">
        <v>-0.09166666666666656</v>
      </c>
      <c r="I9" s="114">
        <v>-24749.99999999997</v>
      </c>
      <c r="J9" s="115">
        <v>-4949.9999999999945</v>
      </c>
      <c r="K9" s="116">
        <v>-29699.999999999964</v>
      </c>
      <c r="L9" s="161" t="s">
        <v>42</v>
      </c>
      <c r="M9">
        <v>170</v>
      </c>
      <c r="N9">
        <v>56</v>
      </c>
      <c r="Z9"/>
    </row>
    <row r="10" spans="1:26" ht="15">
      <c r="A10" s="117" t="s">
        <v>26</v>
      </c>
      <c r="B10" s="118" t="s">
        <v>17</v>
      </c>
      <c r="C10" s="119"/>
      <c r="D10" s="120"/>
      <c r="E10" s="121"/>
      <c r="F10" s="122"/>
      <c r="G10" s="123">
        <v>0</v>
      </c>
      <c r="H10" s="124" t="e">
        <v>#DIV/0!</v>
      </c>
      <c r="I10" s="125" t="e">
        <v>#DIV/0!</v>
      </c>
      <c r="J10" s="115" t="e">
        <v>#DIV/0!</v>
      </c>
      <c r="K10" s="126" t="e">
        <v>#DIV/0!</v>
      </c>
      <c r="L10" s="162" t="e">
        <v>#DIV/0!</v>
      </c>
      <c r="M10">
        <v>170</v>
      </c>
      <c r="N10">
        <v>56</v>
      </c>
      <c r="Z10"/>
    </row>
    <row r="11" spans="1:26" ht="15">
      <c r="A11" s="106" t="s">
        <v>26</v>
      </c>
      <c r="B11" s="107" t="s">
        <v>20</v>
      </c>
      <c r="C11" s="108"/>
      <c r="D11" s="109"/>
      <c r="E11" s="110"/>
      <c r="F11" s="127"/>
      <c r="G11" s="112">
        <v>0</v>
      </c>
      <c r="H11" s="128" t="e">
        <v>#DIV/0!</v>
      </c>
      <c r="I11" s="114" t="e">
        <v>#DIV/0!</v>
      </c>
      <c r="J11" s="115" t="e">
        <v>#DIV/0!</v>
      </c>
      <c r="K11" s="129" t="e">
        <v>#DIV/0!</v>
      </c>
      <c r="L11" s="163" t="e">
        <v>#DIV/0!</v>
      </c>
      <c r="M11">
        <v>170</v>
      </c>
      <c r="N11">
        <v>56</v>
      </c>
      <c r="Z11"/>
    </row>
    <row r="12" spans="1:26" ht="15">
      <c r="A12" s="117" t="s">
        <v>26</v>
      </c>
      <c r="B12" s="118" t="s">
        <v>19</v>
      </c>
      <c r="C12" s="119">
        <v>8532</v>
      </c>
      <c r="D12" s="130">
        <v>257570.38</v>
      </c>
      <c r="E12" s="121">
        <v>41821</v>
      </c>
      <c r="F12" s="122">
        <v>12</v>
      </c>
      <c r="G12" s="123">
        <v>42181</v>
      </c>
      <c r="H12" s="124">
        <v>-0.5472222222222223</v>
      </c>
      <c r="I12" s="125">
        <v>-140948.23572222225</v>
      </c>
      <c r="J12" s="115">
        <v>-28189.64714444445</v>
      </c>
      <c r="K12" s="126">
        <v>-169137.8828666667</v>
      </c>
      <c r="L12" s="162" t="s">
        <v>42</v>
      </c>
      <c r="O12">
        <v>41</v>
      </c>
      <c r="Z12"/>
    </row>
    <row r="13" spans="1:26" ht="15">
      <c r="A13" s="106" t="s">
        <v>26</v>
      </c>
      <c r="B13" s="107" t="s">
        <v>18</v>
      </c>
      <c r="C13" s="108"/>
      <c r="D13" s="109"/>
      <c r="E13" s="110"/>
      <c r="F13" s="127"/>
      <c r="G13" s="112">
        <v>0</v>
      </c>
      <c r="H13" s="128" t="e">
        <v>#DIV/0!</v>
      </c>
      <c r="I13" s="114" t="e">
        <v>#DIV/0!</v>
      </c>
      <c r="J13" s="115" t="e">
        <v>#DIV/0!</v>
      </c>
      <c r="K13" s="129" t="e">
        <v>#DIV/0!</v>
      </c>
      <c r="L13" s="163" t="e">
        <v>#DIV/0!</v>
      </c>
      <c r="O13">
        <v>41</v>
      </c>
      <c r="Z13"/>
    </row>
    <row r="14" spans="1:26" ht="15">
      <c r="A14" s="166" t="s">
        <v>26</v>
      </c>
      <c r="B14" s="145" t="s">
        <v>27</v>
      </c>
      <c r="C14" s="131">
        <v>8527</v>
      </c>
      <c r="D14" s="132">
        <v>82440</v>
      </c>
      <c r="E14" s="133">
        <v>41821</v>
      </c>
      <c r="F14" s="134">
        <v>12</v>
      </c>
      <c r="G14" s="135">
        <v>42181</v>
      </c>
      <c r="H14" s="136">
        <v>-0.5472222222222223</v>
      </c>
      <c r="I14" s="132">
        <v>-45113.00000000001</v>
      </c>
      <c r="J14" s="137">
        <v>-9022.600000000002</v>
      </c>
      <c r="K14" s="138">
        <v>-54135.600000000006</v>
      </c>
      <c r="L14" s="164" t="s">
        <v>42</v>
      </c>
      <c r="O14">
        <v>41</v>
      </c>
      <c r="Z14"/>
    </row>
    <row r="15" ht="15">
      <c r="H15" s="100"/>
    </row>
  </sheetData>
  <sheetProtection/>
  <autoFilter ref="A1:O14"/>
  <conditionalFormatting sqref="H9:H14">
    <cfRule type="colorScale" priority="2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2:H8">
    <cfRule type="colorScale" priority="1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zoomScalePageLayoutView="0" workbookViewId="0" topLeftCell="A1">
      <selection activeCell="O23" sqref="O23"/>
    </sheetView>
  </sheetViews>
  <sheetFormatPr defaultColWidth="9.140625" defaultRowHeight="12.75"/>
  <cols>
    <col min="2" max="2" width="19.421875" style="0" bestFit="1" customWidth="1"/>
    <col min="3" max="3" width="9.140625" style="74" customWidth="1"/>
    <col min="4" max="4" width="11.00390625" style="74" customWidth="1"/>
    <col min="5" max="5" width="11.8515625" style="74" bestFit="1" customWidth="1"/>
    <col min="6" max="6" width="10.7109375" style="74" customWidth="1"/>
    <col min="7" max="7" width="15.28125" style="58" customWidth="1"/>
    <col min="8" max="11" width="14.7109375" style="0" customWidth="1"/>
    <col min="12" max="12" width="15.28125" style="91" customWidth="1"/>
    <col min="14" max="14" width="21.8515625" style="0" bestFit="1" customWidth="1"/>
    <col min="15" max="15" width="12.57421875" style="0" bestFit="1" customWidth="1"/>
    <col min="16" max="16" width="10.00390625" style="0" bestFit="1" customWidth="1"/>
  </cols>
  <sheetData>
    <row r="1" spans="1:12" s="2" customFormat="1" ht="20.25">
      <c r="A1" s="50" t="s">
        <v>21</v>
      </c>
      <c r="B1" s="31"/>
      <c r="C1" s="62"/>
      <c r="D1" s="63"/>
      <c r="E1" s="63"/>
      <c r="F1" s="52" t="s">
        <v>22</v>
      </c>
      <c r="G1" s="52"/>
      <c r="L1" s="89"/>
    </row>
    <row r="2" spans="1:12" s="2" customFormat="1" ht="14.25" customHeight="1">
      <c r="A2" s="16"/>
      <c r="B2" s="17" t="s">
        <v>1</v>
      </c>
      <c r="C2" s="180"/>
      <c r="D2" s="181"/>
      <c r="E2" s="181"/>
      <c r="F2" s="53" t="s">
        <v>2</v>
      </c>
      <c r="G2" s="53">
        <v>176</v>
      </c>
      <c r="H2" s="4" t="s">
        <v>3</v>
      </c>
      <c r="I2" s="5">
        <v>52</v>
      </c>
      <c r="J2" s="4" t="s">
        <v>4</v>
      </c>
      <c r="K2" s="5">
        <v>43</v>
      </c>
      <c r="L2" s="89"/>
    </row>
    <row r="3" spans="1:12" s="2" customFormat="1" ht="15">
      <c r="A3" s="16"/>
      <c r="B3" s="18"/>
      <c r="C3" s="73"/>
      <c r="D3" s="73"/>
      <c r="E3" s="73"/>
      <c r="F3" s="73"/>
      <c r="G3" s="54"/>
      <c r="H3" s="18"/>
      <c r="I3" s="19"/>
      <c r="L3" s="89"/>
    </row>
    <row r="4" spans="1:15" s="2" customFormat="1" ht="25.5">
      <c r="A4" s="20" t="s">
        <v>5</v>
      </c>
      <c r="B4" s="21" t="s">
        <v>6</v>
      </c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2" t="s">
        <v>12</v>
      </c>
      <c r="I4" s="23" t="s">
        <v>13</v>
      </c>
      <c r="J4" s="7" t="s">
        <v>14</v>
      </c>
      <c r="K4" s="80" t="s">
        <v>15</v>
      </c>
      <c r="L4" s="79" t="s">
        <v>37</v>
      </c>
      <c r="M4" s="94"/>
      <c r="N4" s="95"/>
      <c r="O4" s="99" t="s">
        <v>38</v>
      </c>
    </row>
    <row r="5" spans="1:15" s="2" customFormat="1" ht="15.75">
      <c r="A5" s="24">
        <v>1</v>
      </c>
      <c r="B5" s="25" t="s">
        <v>16</v>
      </c>
      <c r="C5" s="64"/>
      <c r="D5" s="65"/>
      <c r="E5" s="66"/>
      <c r="F5" s="55"/>
      <c r="G5" s="59">
        <f aca="true" t="shared" si="0" ref="G5:G10">E5+F5*30</f>
        <v>0</v>
      </c>
      <c r="H5" s="26" t="e">
        <f ca="1">1-IF(ISBLANK($C$2),(TODAY()-мужчины!$E5)/(мужчины!$G5-мужчины!$E5),($C$2-мужчины!$E5)/(мужчины!$G5-мужчины!$E5))</f>
        <v>#DIV/0!</v>
      </c>
      <c r="I5" s="27" t="e">
        <f>мужчины!$D5*мужчины!$H5</f>
        <v>#DIV/0!</v>
      </c>
      <c r="J5" s="15" t="e">
        <f aca="true" t="shared" si="1" ref="J5:J10">$I5*J3</f>
        <v>#DIV/0!</v>
      </c>
      <c r="K5" s="14" t="e">
        <f aca="true" t="shared" si="2" ref="K5:K10">I5+J5</f>
        <v>#DIV/0!</v>
      </c>
      <c r="L5" s="82" t="e">
        <f aca="true" t="shared" si="3" ref="L5:L10">IF(K5&lt;0,"1","0")</f>
        <v>#DIV/0!</v>
      </c>
      <c r="N5" s="96" t="s">
        <v>16</v>
      </c>
      <c r="O5" s="98"/>
    </row>
    <row r="6" spans="1:15" s="2" customFormat="1" ht="15.75">
      <c r="A6" s="24">
        <v>2</v>
      </c>
      <c r="B6" s="25" t="s">
        <v>17</v>
      </c>
      <c r="C6" s="64">
        <v>8534</v>
      </c>
      <c r="D6" s="65">
        <v>225720</v>
      </c>
      <c r="E6" s="66">
        <v>42339</v>
      </c>
      <c r="F6" s="56">
        <v>36</v>
      </c>
      <c r="G6" s="59">
        <f t="shared" si="0"/>
        <v>43419</v>
      </c>
      <c r="H6" s="26">
        <f ca="1">1-IF(ISBLANK($C$2),(TODAY()-мужчины!$E6)/(мужчины!$G6-мужчины!$E6),($C$2-мужчины!$E6)/(мужчины!$G6-мужчины!$E6))</f>
        <v>0.9638888888888889</v>
      </c>
      <c r="I6" s="27">
        <f>мужчины!$D6*мужчины!$H6</f>
        <v>217569</v>
      </c>
      <c r="J6" s="14">
        <f t="shared" si="1"/>
        <v>43513.8</v>
      </c>
      <c r="K6" s="14">
        <f t="shared" si="2"/>
        <v>261082.8</v>
      </c>
      <c r="L6" s="90" t="str">
        <f>IF(K6&lt;0,"1","0")</f>
        <v>0</v>
      </c>
      <c r="N6" s="97" t="s">
        <v>17</v>
      </c>
      <c r="O6" s="98"/>
    </row>
    <row r="7" spans="1:15" s="2" customFormat="1" ht="15.75">
      <c r="A7" s="24">
        <v>3</v>
      </c>
      <c r="B7" s="25" t="s">
        <v>20</v>
      </c>
      <c r="C7" s="67"/>
      <c r="D7" s="65"/>
      <c r="E7" s="66"/>
      <c r="F7" s="56"/>
      <c r="G7" s="59">
        <f t="shared" si="0"/>
        <v>0</v>
      </c>
      <c r="H7" s="26" t="e">
        <f ca="1">1-IF(ISBLANK($C$2),(TODAY()-мужчины!$E7)/(мужчины!$G7-мужчины!$E7),($C$2-мужчины!$E7)/(мужчины!$G7-мужчины!$E7))</f>
        <v>#DIV/0!</v>
      </c>
      <c r="I7" s="27" t="e">
        <f>мужчины!$D7*мужчины!$H7</f>
        <v>#DIV/0!</v>
      </c>
      <c r="J7" s="14" t="e">
        <f t="shared" si="1"/>
        <v>#DIV/0!</v>
      </c>
      <c r="K7" s="14" t="e">
        <f t="shared" si="2"/>
        <v>#DIV/0!</v>
      </c>
      <c r="L7" s="82" t="e">
        <f t="shared" si="3"/>
        <v>#DIV/0!</v>
      </c>
      <c r="N7" s="96" t="s">
        <v>20</v>
      </c>
      <c r="O7" s="98"/>
    </row>
    <row r="8" spans="1:15" s="2" customFormat="1" ht="15.75">
      <c r="A8" s="24">
        <v>4</v>
      </c>
      <c r="B8" s="25" t="s">
        <v>19</v>
      </c>
      <c r="C8" s="64"/>
      <c r="D8" s="65"/>
      <c r="E8" s="66"/>
      <c r="F8" s="56"/>
      <c r="G8" s="59">
        <f t="shared" si="0"/>
        <v>0</v>
      </c>
      <c r="H8" s="26" t="e">
        <f ca="1">1-IF(ISBLANK($C$2),(TODAY()-мужчины!$E8)/(мужчины!$G8-мужчины!$E8),($C$2-мужчины!$E8)/(мужчины!$G8-мужчины!$E8))</f>
        <v>#DIV/0!</v>
      </c>
      <c r="I8" s="27" t="e">
        <f>мужчины!$D8*мужчины!$H8</f>
        <v>#DIV/0!</v>
      </c>
      <c r="J8" s="14" t="e">
        <f t="shared" si="1"/>
        <v>#DIV/0!</v>
      </c>
      <c r="K8" s="14" t="e">
        <f t="shared" si="2"/>
        <v>#DIV/0!</v>
      </c>
      <c r="L8" s="90" t="e">
        <f t="shared" si="3"/>
        <v>#DIV/0!</v>
      </c>
      <c r="N8" s="97" t="s">
        <v>19</v>
      </c>
      <c r="O8" s="98"/>
    </row>
    <row r="9" spans="1:15" s="2" customFormat="1" ht="15.75">
      <c r="A9" s="24">
        <v>5</v>
      </c>
      <c r="B9" s="25" t="s">
        <v>18</v>
      </c>
      <c r="C9" s="64"/>
      <c r="D9" s="65"/>
      <c r="E9" s="66"/>
      <c r="F9" s="56"/>
      <c r="G9" s="59">
        <f t="shared" si="0"/>
        <v>0</v>
      </c>
      <c r="H9" s="26" t="e">
        <f ca="1">1-IF(ISBLANK($C$2),(TODAY()-мужчины!$E9)/(мужчины!$G9-мужчины!$E9),($C$2-мужчины!$E9)/(мужчины!$G9-мужчины!$E9))</f>
        <v>#DIV/0!</v>
      </c>
      <c r="I9" s="27" t="e">
        <f>мужчины!$D9*мужчины!$H9</f>
        <v>#DIV/0!</v>
      </c>
      <c r="J9" s="14" t="e">
        <f t="shared" si="1"/>
        <v>#DIV/0!</v>
      </c>
      <c r="K9" s="14" t="e">
        <f t="shared" si="2"/>
        <v>#DIV/0!</v>
      </c>
      <c r="L9" s="82" t="e">
        <f t="shared" si="3"/>
        <v>#DIV/0!</v>
      </c>
      <c r="N9" s="96" t="s">
        <v>18</v>
      </c>
      <c r="O9" s="98"/>
    </row>
    <row r="10" spans="1:15" s="2" customFormat="1" ht="15.75">
      <c r="A10" s="28">
        <v>6</v>
      </c>
      <c r="B10" s="29" t="s">
        <v>27</v>
      </c>
      <c r="C10" s="67"/>
      <c r="D10" s="68"/>
      <c r="E10" s="69"/>
      <c r="F10" s="57"/>
      <c r="G10" s="60">
        <f t="shared" si="0"/>
        <v>0</v>
      </c>
      <c r="H10" s="26" t="e">
        <f ca="1">1-IF(ISBLANK($C$2),(TODAY()-мужчины!$E10)/(мужчины!$G10-мужчины!$E10),($C$2-мужчины!$E10)/(мужчины!$G10-мужчины!$E10))</f>
        <v>#DIV/0!</v>
      </c>
      <c r="I10" s="30" t="e">
        <f>мужчины!$D10*мужчины!$H10</f>
        <v>#DIV/0!</v>
      </c>
      <c r="J10" s="14" t="e">
        <f t="shared" si="1"/>
        <v>#DIV/0!</v>
      </c>
      <c r="K10" s="14" t="e">
        <f t="shared" si="2"/>
        <v>#DIV/0!</v>
      </c>
      <c r="L10" s="90" t="e">
        <f t="shared" si="3"/>
        <v>#DIV/0!</v>
      </c>
      <c r="N10" s="97" t="s">
        <v>27</v>
      </c>
      <c r="O10" s="98"/>
    </row>
    <row r="11" spans="1:12" s="2" customFormat="1" ht="15">
      <c r="A11" s="182" t="s">
        <v>28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81">
        <f>SUMIF(K5:K10,"&lt;500000",K5:K10)</f>
        <v>261082.8</v>
      </c>
      <c r="L11" s="86"/>
    </row>
    <row r="12" spans="1:12" s="2" customFormat="1" ht="15">
      <c r="A12" s="12"/>
      <c r="B12" s="11"/>
      <c r="C12" s="70"/>
      <c r="D12" s="71"/>
      <c r="E12" s="72"/>
      <c r="F12" s="12"/>
      <c r="G12" s="61"/>
      <c r="H12" s="10"/>
      <c r="I12" s="13"/>
      <c r="L12" s="89"/>
    </row>
    <row r="13" spans="1:12" s="2" customFormat="1" ht="15">
      <c r="A13" s="1" t="s">
        <v>0</v>
      </c>
      <c r="B13" s="1"/>
      <c r="C13" s="52"/>
      <c r="D13" s="52"/>
      <c r="E13" s="52"/>
      <c r="F13" s="52" t="s">
        <v>22</v>
      </c>
      <c r="G13" s="52"/>
      <c r="L13" s="89"/>
    </row>
    <row r="14" spans="1:12" s="2" customFormat="1" ht="15">
      <c r="A14" s="185" t="s">
        <v>1</v>
      </c>
      <c r="B14" s="185"/>
      <c r="C14" s="183"/>
      <c r="D14" s="183"/>
      <c r="E14" s="184"/>
      <c r="F14" s="53" t="s">
        <v>2</v>
      </c>
      <c r="G14" s="53">
        <v>182</v>
      </c>
      <c r="H14" s="4" t="s">
        <v>3</v>
      </c>
      <c r="I14" s="5">
        <v>58</v>
      </c>
      <c r="J14" s="4" t="s">
        <v>4</v>
      </c>
      <c r="K14" s="5">
        <v>45</v>
      </c>
      <c r="L14" s="89"/>
    </row>
    <row r="15" spans="3:12" s="2" customFormat="1" ht="15">
      <c r="C15" s="3"/>
      <c r="D15" s="3"/>
      <c r="E15" s="3"/>
      <c r="F15" s="3"/>
      <c r="G15" s="51"/>
      <c r="L15" s="89"/>
    </row>
    <row r="16" spans="1:12" s="2" customFormat="1" ht="25.5">
      <c r="A16" s="20" t="s">
        <v>5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10</v>
      </c>
      <c r="G16" s="21" t="s">
        <v>11</v>
      </c>
      <c r="H16" s="22" t="s">
        <v>12</v>
      </c>
      <c r="I16" s="23" t="s">
        <v>13</v>
      </c>
      <c r="J16" s="7" t="s">
        <v>14</v>
      </c>
      <c r="K16" s="6" t="s">
        <v>15</v>
      </c>
      <c r="L16" s="79" t="s">
        <v>37</v>
      </c>
    </row>
    <row r="17" spans="1:12" s="2" customFormat="1" ht="15">
      <c r="A17" s="24">
        <v>1</v>
      </c>
      <c r="B17" s="25" t="s">
        <v>16</v>
      </c>
      <c r="C17" s="64">
        <v>8533</v>
      </c>
      <c r="D17" s="65">
        <v>365030</v>
      </c>
      <c r="E17" s="66">
        <v>42081</v>
      </c>
      <c r="F17" s="55">
        <v>36</v>
      </c>
      <c r="G17" s="59">
        <f aca="true" t="shared" si="4" ref="G17:G22">E17+F17*30</f>
        <v>43161</v>
      </c>
      <c r="H17" s="26">
        <f ca="1">1-IF(ISBLANK($C$14),(TODAY()-мужчины!$E17)/(мужчины!$G17-мужчины!$E17),($C$14-мужчины!$E17)/(мужчины!$G17-мужчины!$E17))</f>
        <v>0.725</v>
      </c>
      <c r="I17" s="27">
        <f>мужчины!$D17*мужчины!$H17</f>
        <v>264646.75</v>
      </c>
      <c r="J17" s="15">
        <f aca="true" t="shared" si="5" ref="J17:J22">$I17*$J$16</f>
        <v>52929.350000000006</v>
      </c>
      <c r="K17" s="85">
        <f aca="true" t="shared" si="6" ref="K17:K22">I17+J17</f>
        <v>317576.1</v>
      </c>
      <c r="L17" s="87" t="str">
        <f aca="true" t="shared" si="7" ref="L17:L22">IF(K17&lt;0,"1","0")</f>
        <v>0</v>
      </c>
    </row>
    <row r="18" spans="1:15" s="2" customFormat="1" ht="15">
      <c r="A18" s="24">
        <v>2</v>
      </c>
      <c r="B18" s="25" t="s">
        <v>17</v>
      </c>
      <c r="C18" s="64"/>
      <c r="D18" s="65"/>
      <c r="E18" s="66"/>
      <c r="F18" s="56"/>
      <c r="G18" s="59">
        <f t="shared" si="4"/>
        <v>0</v>
      </c>
      <c r="H18" s="26" t="e">
        <f ca="1">1-IF(ISBLANK($C$14),(TODAY()-мужчины!$E18)/(мужчины!$G18-мужчины!$E18),($C$14-мужчины!$E18)/(мужчины!$G18-мужчины!$E18))</f>
        <v>#DIV/0!</v>
      </c>
      <c r="I18" s="27" t="e">
        <f>мужчины!$D18*мужчины!$H18</f>
        <v>#DIV/0!</v>
      </c>
      <c r="J18" s="15" t="e">
        <f t="shared" si="5"/>
        <v>#DIV/0!</v>
      </c>
      <c r="K18" s="85" t="e">
        <f t="shared" si="6"/>
        <v>#DIV/0!</v>
      </c>
      <c r="L18" s="88" t="e">
        <f t="shared" si="7"/>
        <v>#DIV/0!</v>
      </c>
      <c r="O18" s="93"/>
    </row>
    <row r="19" spans="1:15" s="2" customFormat="1" ht="15">
      <c r="A19" s="24">
        <v>3</v>
      </c>
      <c r="B19" s="25" t="s">
        <v>20</v>
      </c>
      <c r="C19" s="67"/>
      <c r="D19" s="65"/>
      <c r="E19" s="66"/>
      <c r="F19" s="56"/>
      <c r="G19" s="59">
        <f t="shared" si="4"/>
        <v>0</v>
      </c>
      <c r="H19" s="26" t="e">
        <f ca="1">1-IF(ISBLANK($C$14),(TODAY()-мужчины!$E19)/(мужчины!$G19-мужчины!$E19),($C$14-мужчины!$E19)/(мужчины!$G19-мужчины!$E19))</f>
        <v>#DIV/0!</v>
      </c>
      <c r="I19" s="27" t="e">
        <f>мужчины!$D19*мужчины!$H19</f>
        <v>#DIV/0!</v>
      </c>
      <c r="J19" s="15" t="e">
        <f t="shared" si="5"/>
        <v>#DIV/0!</v>
      </c>
      <c r="K19" s="85" t="e">
        <f t="shared" si="6"/>
        <v>#DIV/0!</v>
      </c>
      <c r="L19" s="87" t="e">
        <f t="shared" si="7"/>
        <v>#DIV/0!</v>
      </c>
      <c r="O19" s="77"/>
    </row>
    <row r="20" spans="1:12" s="2" customFormat="1" ht="15">
      <c r="A20" s="24">
        <v>4</v>
      </c>
      <c r="B20" s="25" t="s">
        <v>19</v>
      </c>
      <c r="C20" s="64">
        <v>9013</v>
      </c>
      <c r="D20" s="65">
        <v>236400</v>
      </c>
      <c r="E20" s="66">
        <v>42081</v>
      </c>
      <c r="F20" s="56">
        <v>12</v>
      </c>
      <c r="G20" s="59">
        <f t="shared" si="4"/>
        <v>42441</v>
      </c>
      <c r="H20" s="26">
        <f ca="1">1-IF(ISBLANK($C$14),(TODAY()-мужчины!$E20)/(мужчины!$G20-мужчины!$E20),($C$14-мужчины!$E20)/(мужчины!$G20-мужчины!$E20))</f>
        <v>0.17500000000000004</v>
      </c>
      <c r="I20" s="27">
        <f>мужчины!$D20*мужчины!$H20</f>
        <v>41370.00000000001</v>
      </c>
      <c r="J20" s="15">
        <f t="shared" si="5"/>
        <v>8274.000000000002</v>
      </c>
      <c r="K20" s="14">
        <f t="shared" si="6"/>
        <v>49644.00000000001</v>
      </c>
      <c r="L20" s="88" t="str">
        <f t="shared" si="7"/>
        <v>0</v>
      </c>
    </row>
    <row r="21" spans="1:12" s="2" customFormat="1" ht="15">
      <c r="A21" s="24">
        <v>5</v>
      </c>
      <c r="B21" s="25" t="s">
        <v>18</v>
      </c>
      <c r="C21" s="64">
        <v>9389</v>
      </c>
      <c r="D21" s="65">
        <v>294960</v>
      </c>
      <c r="E21" s="66">
        <v>42142</v>
      </c>
      <c r="F21" s="56">
        <v>12</v>
      </c>
      <c r="G21" s="59">
        <f t="shared" si="4"/>
        <v>42502</v>
      </c>
      <c r="H21" s="26">
        <f ca="1">1-IF(ISBLANK($C$14),(TODAY()-мужчины!$E21)/(мужчины!$G21-мужчины!$E21),($C$14-мужчины!$E21)/(мужчины!$G21-мужчины!$E21))</f>
        <v>0.34444444444444444</v>
      </c>
      <c r="I21" s="27">
        <f>мужчины!$D21*мужчины!$H21</f>
        <v>101597.33333333333</v>
      </c>
      <c r="J21" s="15">
        <f t="shared" si="5"/>
        <v>20319.466666666667</v>
      </c>
      <c r="K21" s="14">
        <f t="shared" si="6"/>
        <v>121916.79999999999</v>
      </c>
      <c r="L21" s="87" t="str">
        <f t="shared" si="7"/>
        <v>0</v>
      </c>
    </row>
    <row r="22" spans="1:12" s="2" customFormat="1" ht="15">
      <c r="A22" s="28">
        <v>6</v>
      </c>
      <c r="B22" s="29" t="s">
        <v>27</v>
      </c>
      <c r="C22" s="67">
        <v>7832</v>
      </c>
      <c r="D22" s="68">
        <v>72480</v>
      </c>
      <c r="E22" s="69">
        <v>42009</v>
      </c>
      <c r="F22" s="57">
        <v>12</v>
      </c>
      <c r="G22" s="60">
        <f t="shared" si="4"/>
        <v>42369</v>
      </c>
      <c r="H22" s="26">
        <f ca="1">1-IF(ISBLANK($C$14),(TODAY()-мужчины!$E22)/(мужчины!$G22-мужчины!$E22),($C$14-мужчины!$E22)/(мужчины!$G22-мужчины!$E22))</f>
        <v>-0.02499999999999991</v>
      </c>
      <c r="I22" s="30">
        <f>мужчины!$D22*мужчины!$H22</f>
        <v>-1811.9999999999936</v>
      </c>
      <c r="J22" s="15">
        <f t="shared" si="5"/>
        <v>-362.3999999999987</v>
      </c>
      <c r="K22" s="78">
        <f t="shared" si="6"/>
        <v>-2174.3999999999924</v>
      </c>
      <c r="L22" s="88" t="str">
        <f t="shared" si="7"/>
        <v>1</v>
      </c>
    </row>
    <row r="23" spans="1:12" s="2" customFormat="1" ht="15">
      <c r="A23" s="182" t="s">
        <v>28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76">
        <f>SUMIF(K17:K22,"&lt;500000")</f>
        <v>486962.5</v>
      </c>
      <c r="L23" s="86"/>
    </row>
    <row r="24" spans="3:16" s="2" customFormat="1" ht="15">
      <c r="C24" s="3"/>
      <c r="D24" s="3"/>
      <c r="E24" s="3"/>
      <c r="F24" s="3"/>
      <c r="G24" s="51"/>
      <c r="L24" s="89"/>
      <c r="P24" s="77"/>
    </row>
    <row r="25" spans="1:16" s="2" customFormat="1" ht="15">
      <c r="A25" s="9" t="s">
        <v>23</v>
      </c>
      <c r="B25" s="1"/>
      <c r="C25" s="52"/>
      <c r="D25" s="52"/>
      <c r="E25" s="52"/>
      <c r="F25" s="52" t="s">
        <v>24</v>
      </c>
      <c r="G25" s="52"/>
      <c r="L25" s="89"/>
      <c r="P25" s="77"/>
    </row>
    <row r="26" spans="2:12" s="2" customFormat="1" ht="15">
      <c r="B26" s="8" t="s">
        <v>1</v>
      </c>
      <c r="C26" s="183"/>
      <c r="D26" s="183"/>
      <c r="E26" s="183"/>
      <c r="F26" s="53" t="s">
        <v>2</v>
      </c>
      <c r="G26" s="53">
        <v>176</v>
      </c>
      <c r="H26" s="4" t="s">
        <v>3</v>
      </c>
      <c r="I26" s="5">
        <v>48</v>
      </c>
      <c r="J26" s="4" t="s">
        <v>4</v>
      </c>
      <c r="K26" s="5">
        <v>42</v>
      </c>
      <c r="L26" s="89"/>
    </row>
    <row r="27" spans="3:12" s="2" customFormat="1" ht="15">
      <c r="C27" s="3"/>
      <c r="D27" s="3"/>
      <c r="E27" s="3"/>
      <c r="F27" s="3"/>
      <c r="G27" s="51"/>
      <c r="L27" s="89"/>
    </row>
    <row r="28" spans="1:12" s="2" customFormat="1" ht="25.5">
      <c r="A28" s="20" t="s">
        <v>5</v>
      </c>
      <c r="B28" s="21" t="s">
        <v>6</v>
      </c>
      <c r="C28" s="21" t="s">
        <v>7</v>
      </c>
      <c r="D28" s="21" t="s">
        <v>8</v>
      </c>
      <c r="E28" s="21" t="s">
        <v>9</v>
      </c>
      <c r="F28" s="21" t="s">
        <v>10</v>
      </c>
      <c r="G28" s="21" t="s">
        <v>11</v>
      </c>
      <c r="H28" s="22" t="s">
        <v>12</v>
      </c>
      <c r="I28" s="23" t="s">
        <v>13</v>
      </c>
      <c r="J28" s="7" t="s">
        <v>14</v>
      </c>
      <c r="K28" s="6" t="s">
        <v>15</v>
      </c>
      <c r="L28" s="79" t="s">
        <v>37</v>
      </c>
    </row>
    <row r="29" spans="1:12" s="2" customFormat="1" ht="15">
      <c r="A29" s="24">
        <v>1</v>
      </c>
      <c r="B29" s="25" t="s">
        <v>16</v>
      </c>
      <c r="C29" s="64"/>
      <c r="D29" s="65"/>
      <c r="E29" s="66"/>
      <c r="F29" s="55"/>
      <c r="G29" s="59">
        <f aca="true" t="shared" si="8" ref="G29:G34">E29+F29*30</f>
        <v>0</v>
      </c>
      <c r="H29" s="26" t="e">
        <f ca="1">1-IF(ISBLANK($C$26),(TODAY()-мужчины!$E29)/(мужчины!$G29-мужчины!$E29),($C$26-мужчины!$E29)/(мужчины!$G29-мужчины!$E29))</f>
        <v>#DIV/0!</v>
      </c>
      <c r="I29" s="27" t="e">
        <f>мужчины!$D29*мужчины!$H29</f>
        <v>#DIV/0!</v>
      </c>
      <c r="J29" s="15" t="e">
        <f aca="true" t="shared" si="9" ref="J29:J34">$I29*$J$16</f>
        <v>#DIV/0!</v>
      </c>
      <c r="K29" s="14" t="e">
        <f aca="true" t="shared" si="10" ref="K29:K34">I29+J29</f>
        <v>#DIV/0!</v>
      </c>
      <c r="L29" s="87" t="e">
        <f aca="true" t="shared" si="11" ref="L29:L34">IF(K29&lt;0,"1","0")</f>
        <v>#DIV/0!</v>
      </c>
    </row>
    <row r="30" spans="1:12" s="2" customFormat="1" ht="15">
      <c r="A30" s="24">
        <v>2</v>
      </c>
      <c r="B30" s="25" t="s">
        <v>17</v>
      </c>
      <c r="C30" s="64"/>
      <c r="D30" s="65"/>
      <c r="E30" s="66"/>
      <c r="F30" s="56"/>
      <c r="G30" s="59">
        <f t="shared" si="8"/>
        <v>0</v>
      </c>
      <c r="H30" s="26" t="e">
        <f ca="1">1-IF(ISBLANK($C$26),(TODAY()-мужчины!$E30)/(мужчины!$G30-мужчины!$E30),($C$26-мужчины!$E30)/(мужчины!$G30-мужчины!$E30))</f>
        <v>#DIV/0!</v>
      </c>
      <c r="I30" s="27" t="e">
        <f>мужчины!$D30*мужчины!$H30</f>
        <v>#DIV/0!</v>
      </c>
      <c r="J30" s="15" t="e">
        <f t="shared" si="9"/>
        <v>#DIV/0!</v>
      </c>
      <c r="K30" s="14" t="e">
        <f t="shared" si="10"/>
        <v>#DIV/0!</v>
      </c>
      <c r="L30" s="88" t="e">
        <f t="shared" si="11"/>
        <v>#DIV/0!</v>
      </c>
    </row>
    <row r="31" spans="1:12" s="2" customFormat="1" ht="15">
      <c r="A31" s="24">
        <v>3</v>
      </c>
      <c r="B31" s="25" t="s">
        <v>20</v>
      </c>
      <c r="C31" s="67"/>
      <c r="D31" s="65"/>
      <c r="E31" s="66"/>
      <c r="F31" s="56"/>
      <c r="G31" s="59">
        <f t="shared" si="8"/>
        <v>0</v>
      </c>
      <c r="H31" s="26" t="e">
        <f ca="1">1-IF(ISBLANK($C$26),(TODAY()-мужчины!$E31)/(мужчины!$G31-мужчины!$E31),($C$26-мужчины!$E31)/(мужчины!$G31-мужчины!$E31))</f>
        <v>#DIV/0!</v>
      </c>
      <c r="I31" s="27" t="e">
        <f>мужчины!$D31*мужчины!$H31</f>
        <v>#DIV/0!</v>
      </c>
      <c r="J31" s="15" t="e">
        <f t="shared" si="9"/>
        <v>#DIV/0!</v>
      </c>
      <c r="K31" s="14" t="e">
        <f t="shared" si="10"/>
        <v>#DIV/0!</v>
      </c>
      <c r="L31" s="87" t="e">
        <f t="shared" si="11"/>
        <v>#DIV/0!</v>
      </c>
    </row>
    <row r="32" spans="1:12" s="2" customFormat="1" ht="15">
      <c r="A32" s="24">
        <v>4</v>
      </c>
      <c r="B32" s="25" t="s">
        <v>19</v>
      </c>
      <c r="C32" s="64"/>
      <c r="D32" s="65"/>
      <c r="E32" s="66"/>
      <c r="F32" s="56"/>
      <c r="G32" s="59">
        <f t="shared" si="8"/>
        <v>0</v>
      </c>
      <c r="H32" s="26" t="e">
        <f ca="1">1-IF(ISBLANK($C$26),(TODAY()-мужчины!$E32)/(мужчины!$G32-мужчины!$E32),($C$26-мужчины!$E32)/(мужчины!$G32-мужчины!$E32))</f>
        <v>#DIV/0!</v>
      </c>
      <c r="I32" s="27" t="e">
        <f>мужчины!$D32*мужчины!$H32</f>
        <v>#DIV/0!</v>
      </c>
      <c r="J32" s="15" t="e">
        <f t="shared" si="9"/>
        <v>#DIV/0!</v>
      </c>
      <c r="K32" s="14" t="e">
        <f t="shared" si="10"/>
        <v>#DIV/0!</v>
      </c>
      <c r="L32" s="88" t="e">
        <f t="shared" si="11"/>
        <v>#DIV/0!</v>
      </c>
    </row>
    <row r="33" spans="1:12" s="2" customFormat="1" ht="15">
      <c r="A33" s="24">
        <v>5</v>
      </c>
      <c r="B33" s="25" t="s">
        <v>18</v>
      </c>
      <c r="C33" s="64">
        <v>9389</v>
      </c>
      <c r="D33" s="65">
        <v>294960</v>
      </c>
      <c r="E33" s="66">
        <v>42200</v>
      </c>
      <c r="F33" s="56">
        <v>12</v>
      </c>
      <c r="G33" s="59">
        <f t="shared" si="8"/>
        <v>42560</v>
      </c>
      <c r="H33" s="26">
        <f ca="1">1-IF(ISBLANK($C$26),(TODAY()-мужчины!$E33)/(мужчины!$G33-мужчины!$E33),($C$26-мужчины!$E33)/(мужчины!$G33-мужчины!$E33))</f>
        <v>0.5055555555555555</v>
      </c>
      <c r="I33" s="27">
        <f>мужчины!$D33*мужчины!$H33</f>
        <v>149118.66666666666</v>
      </c>
      <c r="J33" s="15">
        <f t="shared" si="9"/>
        <v>29823.733333333334</v>
      </c>
      <c r="K33" s="14">
        <f t="shared" si="10"/>
        <v>178942.4</v>
      </c>
      <c r="L33" s="87" t="str">
        <f t="shared" si="11"/>
        <v>0</v>
      </c>
    </row>
    <row r="34" spans="1:12" s="2" customFormat="1" ht="15">
      <c r="A34" s="28">
        <v>6</v>
      </c>
      <c r="B34" s="29" t="s">
        <v>27</v>
      </c>
      <c r="C34" s="67"/>
      <c r="D34" s="68"/>
      <c r="E34" s="69"/>
      <c r="F34" s="57"/>
      <c r="G34" s="60">
        <f t="shared" si="8"/>
        <v>0</v>
      </c>
      <c r="H34" s="26" t="e">
        <f ca="1">1-IF(ISBLANK($C$26),(TODAY()-мужчины!$E34)/(мужчины!$G34-мужчины!$E34),($C$26-мужчины!$E34)/(мужчины!$G34-мужчины!$E34))</f>
        <v>#DIV/0!</v>
      </c>
      <c r="I34" s="30" t="e">
        <f>мужчины!$D34*мужчины!$H34</f>
        <v>#DIV/0!</v>
      </c>
      <c r="J34" s="15" t="e">
        <f t="shared" si="9"/>
        <v>#DIV/0!</v>
      </c>
      <c r="K34" s="14" t="e">
        <f t="shared" si="10"/>
        <v>#DIV/0!</v>
      </c>
      <c r="L34" s="88" t="e">
        <f t="shared" si="11"/>
        <v>#DIV/0!</v>
      </c>
    </row>
    <row r="35" spans="1:12" s="2" customFormat="1" ht="15">
      <c r="A35" s="182" t="s">
        <v>28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76">
        <f>SUMIF(K29:K34,"&lt;500000",K29:K34)</f>
        <v>178942.4</v>
      </c>
      <c r="L35" s="89"/>
    </row>
    <row r="36" spans="3:12" s="2" customFormat="1" ht="15">
      <c r="C36" s="3"/>
      <c r="D36" s="3"/>
      <c r="E36" s="3"/>
      <c r="F36" s="3"/>
      <c r="G36" s="51"/>
      <c r="L36" s="89"/>
    </row>
  </sheetData>
  <sheetProtection/>
  <mergeCells count="7">
    <mergeCell ref="C2:E2"/>
    <mergeCell ref="A11:J11"/>
    <mergeCell ref="A23:J23"/>
    <mergeCell ref="A35:J35"/>
    <mergeCell ref="C14:E14"/>
    <mergeCell ref="C26:E26"/>
    <mergeCell ref="A14:B14"/>
  </mergeCells>
  <conditionalFormatting sqref="H5:H10 H12">
    <cfRule type="colorScale" priority="108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17:H22">
    <cfRule type="colorScale" priority="107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H29:H34">
    <cfRule type="colorScale" priority="106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L17:L22">
    <cfRule type="colorScale" priority="73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R18">
    <cfRule type="colorScale" priority="72" dxfId="0">
      <colorScale>
        <cfvo type="num" val="мужчины!$O$19"/>
        <cfvo type="num" val="&quot;0+R18C15&quot;"/>
        <cfvo type="num" val="&quot;0+R17C15&quot;"/>
        <color rgb="FFFF7128"/>
        <color rgb="FFFFEB84"/>
        <color rgb="FF92D050"/>
      </colorScale>
    </cfRule>
  </conditionalFormatting>
  <conditionalFormatting sqref="L17">
    <cfRule type="colorScale" priority="70" dxfId="0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L5:L10">
    <cfRule type="colorScale" priority="69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L5">
    <cfRule type="colorScale" priority="68" dxfId="0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conditionalFormatting sqref="L29:L34">
    <cfRule type="colorScale" priority="67" dxfId="0">
      <colorScale>
        <cfvo type="num" val="0"/>
        <cfvo type="num" val="0.5"/>
        <cfvo type="num" val="1"/>
        <color rgb="FFFF0000"/>
        <color rgb="FFFFFF00"/>
        <color rgb="FF00FF00"/>
      </colorScale>
    </cfRule>
  </conditionalFormatting>
  <conditionalFormatting sqref="L29">
    <cfRule type="colorScale" priority="66" dxfId="0">
      <colorScale>
        <cfvo type="num" val="-1"/>
        <cfvo type="num" val="0"/>
        <cfvo type="num" val="1"/>
        <color rgb="FFFF0000"/>
        <color theme="0"/>
        <color rgb="FF63BE7B"/>
      </colorScale>
    </cfRule>
  </conditionalFormatting>
  <printOptions horizontalCentered="1"/>
  <pageMargins left="0.3937007874015748" right="0.3937007874015748" top="0.5905511811023623" bottom="0.3937007874015748" header="0" footer="0"/>
  <pageSetup orientation="landscape" paperSize="9" scale="81" r:id="rId4"/>
  <tableParts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="55" zoomScaleNormal="55" zoomScaleSheetLayoutView="55" zoomScalePageLayoutView="0" workbookViewId="0" topLeftCell="A1">
      <selection activeCell="H42" sqref="H42"/>
    </sheetView>
  </sheetViews>
  <sheetFormatPr defaultColWidth="9.140625" defaultRowHeight="12.75"/>
  <cols>
    <col min="3" max="3" width="11.28125" style="0" bestFit="1" customWidth="1"/>
  </cols>
  <sheetData>
    <row r="1" spans="1:26" ht="18.75">
      <c r="A1" s="187" t="s">
        <v>36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 t="s">
        <v>29</v>
      </c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56.25">
      <c r="A2" s="32" t="s">
        <v>5</v>
      </c>
      <c r="B2" s="32" t="s">
        <v>30</v>
      </c>
      <c r="C2" s="33">
        <v>44</v>
      </c>
      <c r="D2" s="33">
        <v>46</v>
      </c>
      <c r="E2" s="33">
        <v>48</v>
      </c>
      <c r="F2" s="34">
        <v>50</v>
      </c>
      <c r="G2" s="34">
        <v>52</v>
      </c>
      <c r="H2" s="33">
        <v>54</v>
      </c>
      <c r="I2" s="33">
        <v>56</v>
      </c>
      <c r="J2" s="33">
        <v>58</v>
      </c>
      <c r="K2" s="33">
        <v>60</v>
      </c>
      <c r="L2" s="33">
        <v>62</v>
      </c>
      <c r="M2" s="35">
        <v>64</v>
      </c>
      <c r="N2" s="36" t="s">
        <v>5</v>
      </c>
      <c r="O2" s="32" t="s">
        <v>30</v>
      </c>
      <c r="P2" s="33">
        <v>44</v>
      </c>
      <c r="Q2" s="33">
        <v>46</v>
      </c>
      <c r="R2" s="33">
        <v>48</v>
      </c>
      <c r="S2" s="34">
        <v>50</v>
      </c>
      <c r="T2" s="34">
        <v>52</v>
      </c>
      <c r="U2" s="33">
        <v>54</v>
      </c>
      <c r="V2" s="33">
        <v>56</v>
      </c>
      <c r="W2" s="33">
        <v>58</v>
      </c>
      <c r="X2" s="33">
        <v>60</v>
      </c>
      <c r="Y2" s="33">
        <v>62</v>
      </c>
      <c r="Z2" s="33">
        <v>64</v>
      </c>
    </row>
    <row r="3" spans="1:26" ht="18.75">
      <c r="A3" s="37">
        <v>1</v>
      </c>
      <c r="B3" s="38">
        <v>155</v>
      </c>
      <c r="C3" s="75"/>
      <c r="D3" s="39"/>
      <c r="E3" s="39"/>
      <c r="F3" s="39"/>
      <c r="G3" s="39"/>
      <c r="H3" s="39"/>
      <c r="I3" s="40"/>
      <c r="J3" s="39"/>
      <c r="K3" s="39"/>
      <c r="L3" s="40"/>
      <c r="M3" s="41"/>
      <c r="N3" s="42">
        <v>1</v>
      </c>
      <c r="O3" s="38">
        <v>155</v>
      </c>
      <c r="P3" s="39"/>
      <c r="Q3" s="39"/>
      <c r="R3" s="39"/>
      <c r="S3" s="39"/>
      <c r="T3" s="39"/>
      <c r="U3" s="39"/>
      <c r="V3" s="40"/>
      <c r="W3" s="39"/>
      <c r="X3" s="39"/>
      <c r="Y3" s="40"/>
      <c r="Z3" s="39"/>
    </row>
    <row r="4" spans="1:26" ht="18.75">
      <c r="A4" s="37">
        <v>2</v>
      </c>
      <c r="B4" s="38">
        <v>160</v>
      </c>
      <c r="C4" s="75"/>
      <c r="D4" s="43"/>
      <c r="E4" s="43"/>
      <c r="F4" s="43"/>
      <c r="G4" s="43"/>
      <c r="H4" s="43"/>
      <c r="I4" s="43"/>
      <c r="J4" s="43"/>
      <c r="K4" s="43"/>
      <c r="L4" s="43"/>
      <c r="M4" s="44"/>
      <c r="N4" s="42">
        <v>2</v>
      </c>
      <c r="O4" s="38">
        <v>160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8.75">
      <c r="A5" s="37">
        <v>3</v>
      </c>
      <c r="B5" s="38">
        <v>162</v>
      </c>
      <c r="C5" s="75"/>
      <c r="D5" s="45"/>
      <c r="E5" s="45"/>
      <c r="F5" s="45"/>
      <c r="G5" s="45"/>
      <c r="H5" s="45"/>
      <c r="I5" s="45"/>
      <c r="J5" s="45"/>
      <c r="K5" s="45"/>
      <c r="L5" s="45"/>
      <c r="M5" s="46"/>
      <c r="N5" s="42">
        <v>3</v>
      </c>
      <c r="O5" s="38">
        <v>162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8.75">
      <c r="A6" s="37">
        <v>4</v>
      </c>
      <c r="B6" s="47">
        <v>164</v>
      </c>
      <c r="C6" s="75"/>
      <c r="D6" s="48"/>
      <c r="E6" s="48"/>
      <c r="F6" s="48"/>
      <c r="G6" s="48"/>
      <c r="H6" s="48"/>
      <c r="I6" s="48"/>
      <c r="J6" s="48"/>
      <c r="K6" s="48"/>
      <c r="L6" s="48"/>
      <c r="M6" s="49"/>
      <c r="N6" s="42">
        <v>4</v>
      </c>
      <c r="O6" s="47">
        <v>164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8.75">
      <c r="A7" s="37">
        <v>5</v>
      </c>
      <c r="B7" s="47">
        <v>166</v>
      </c>
      <c r="C7" s="75"/>
      <c r="D7" s="48"/>
      <c r="E7" s="48"/>
      <c r="F7" s="48"/>
      <c r="G7" s="48"/>
      <c r="H7" s="48"/>
      <c r="I7" s="48"/>
      <c r="J7" s="48"/>
      <c r="K7" s="48"/>
      <c r="L7" s="48"/>
      <c r="M7" s="49"/>
      <c r="N7" s="42">
        <v>5</v>
      </c>
      <c r="O7" s="47">
        <v>166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8.75">
      <c r="A8" s="37">
        <v>6</v>
      </c>
      <c r="B8" s="47">
        <v>168</v>
      </c>
      <c r="C8" s="75"/>
      <c r="D8" s="48"/>
      <c r="E8" s="48"/>
      <c r="F8" s="48"/>
      <c r="G8" s="48"/>
      <c r="H8" s="48"/>
      <c r="I8" s="48"/>
      <c r="J8" s="48"/>
      <c r="K8" s="48"/>
      <c r="L8" s="48"/>
      <c r="M8" s="49"/>
      <c r="N8" s="42">
        <v>6</v>
      </c>
      <c r="O8" s="47">
        <v>168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8.75">
      <c r="A9" s="37">
        <v>7</v>
      </c>
      <c r="B9" s="47">
        <v>170</v>
      </c>
      <c r="C9" s="75"/>
      <c r="D9" s="48"/>
      <c r="E9" s="48"/>
      <c r="F9" s="48"/>
      <c r="G9" s="48"/>
      <c r="H9" s="48"/>
      <c r="I9" s="48"/>
      <c r="J9" s="48"/>
      <c r="K9" s="48"/>
      <c r="L9" s="48"/>
      <c r="M9" s="49"/>
      <c r="N9" s="42">
        <v>7</v>
      </c>
      <c r="O9" s="47">
        <v>170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8.75">
      <c r="A10" s="37">
        <v>8</v>
      </c>
      <c r="B10" s="47">
        <v>172</v>
      </c>
      <c r="C10" s="75"/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42">
        <v>8</v>
      </c>
      <c r="O10" s="47">
        <v>172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8.75">
      <c r="A11" s="37">
        <v>9</v>
      </c>
      <c r="B11" s="47">
        <v>174</v>
      </c>
      <c r="C11" s="75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2">
        <v>9</v>
      </c>
      <c r="O11" s="47">
        <v>174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8.75">
      <c r="A12" s="37">
        <v>10</v>
      </c>
      <c r="B12" s="47">
        <v>176</v>
      </c>
      <c r="C12" s="75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42">
        <v>10</v>
      </c>
      <c r="O12" s="47">
        <v>176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8.75">
      <c r="A13" s="37">
        <v>11</v>
      </c>
      <c r="B13" s="47">
        <v>180</v>
      </c>
      <c r="C13" s="75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42">
        <v>11</v>
      </c>
      <c r="O13" s="47">
        <v>180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8.75">
      <c r="A14" s="37">
        <v>12</v>
      </c>
      <c r="B14" s="47">
        <v>182</v>
      </c>
      <c r="C14" s="75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2">
        <v>12</v>
      </c>
      <c r="O14" s="47">
        <v>182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8.75">
      <c r="A15" s="37">
        <v>13</v>
      </c>
      <c r="B15" s="47">
        <v>190</v>
      </c>
      <c r="C15" s="75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2">
        <v>13</v>
      </c>
      <c r="O15" s="47">
        <v>190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8.75">
      <c r="A16" s="187" t="s">
        <v>16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 t="s">
        <v>31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1:26" ht="56.25">
      <c r="A17" s="32" t="s">
        <v>5</v>
      </c>
      <c r="B17" s="32" t="s">
        <v>30</v>
      </c>
      <c r="C17" s="33">
        <v>44</v>
      </c>
      <c r="D17" s="33">
        <v>46</v>
      </c>
      <c r="E17" s="33">
        <v>48</v>
      </c>
      <c r="F17" s="34">
        <v>50</v>
      </c>
      <c r="G17" s="34">
        <v>52</v>
      </c>
      <c r="H17" s="33">
        <v>54</v>
      </c>
      <c r="I17" s="33">
        <v>56</v>
      </c>
      <c r="J17" s="33">
        <v>58</v>
      </c>
      <c r="K17" s="33">
        <v>60</v>
      </c>
      <c r="L17" s="33">
        <v>62</v>
      </c>
      <c r="M17" s="35">
        <v>64</v>
      </c>
      <c r="N17" s="36" t="s">
        <v>5</v>
      </c>
      <c r="O17" s="32" t="s">
        <v>30</v>
      </c>
      <c r="P17" s="33">
        <v>44</v>
      </c>
      <c r="Q17" s="33">
        <v>46</v>
      </c>
      <c r="R17" s="33">
        <v>48</v>
      </c>
      <c r="S17" s="34">
        <v>50</v>
      </c>
      <c r="T17" s="34">
        <v>52</v>
      </c>
      <c r="U17" s="33">
        <v>54</v>
      </c>
      <c r="V17" s="33">
        <v>56</v>
      </c>
      <c r="W17" s="33">
        <v>58</v>
      </c>
      <c r="X17" s="33">
        <v>60</v>
      </c>
      <c r="Y17" s="33">
        <v>62</v>
      </c>
      <c r="Z17" s="33">
        <v>64</v>
      </c>
    </row>
    <row r="18" spans="1:26" ht="18.75">
      <c r="A18" s="37">
        <v>1</v>
      </c>
      <c r="B18" s="38">
        <v>155</v>
      </c>
      <c r="C18" s="39"/>
      <c r="D18" s="39"/>
      <c r="E18" s="39"/>
      <c r="F18" s="39"/>
      <c r="G18" s="39"/>
      <c r="H18" s="39"/>
      <c r="I18" s="40"/>
      <c r="J18" s="39"/>
      <c r="K18" s="39"/>
      <c r="L18" s="40"/>
      <c r="M18" s="41"/>
      <c r="N18" s="42">
        <v>1</v>
      </c>
      <c r="O18" s="38">
        <v>155</v>
      </c>
      <c r="P18" s="39"/>
      <c r="Q18" s="39"/>
      <c r="R18" s="39"/>
      <c r="S18" s="39"/>
      <c r="T18" s="39"/>
      <c r="U18" s="39"/>
      <c r="V18" s="40"/>
      <c r="W18" s="39"/>
      <c r="X18" s="39"/>
      <c r="Y18" s="40"/>
      <c r="Z18" s="39"/>
    </row>
    <row r="19" spans="1:26" ht="18.75">
      <c r="A19" s="37">
        <v>2</v>
      </c>
      <c r="B19" s="38">
        <v>160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2">
        <v>2</v>
      </c>
      <c r="O19" s="38">
        <v>160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8.75">
      <c r="A20" s="37">
        <v>3</v>
      </c>
      <c r="B20" s="38">
        <v>162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42">
        <v>3</v>
      </c>
      <c r="O20" s="38">
        <v>162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8.75">
      <c r="A21" s="37">
        <v>4</v>
      </c>
      <c r="B21" s="47">
        <v>164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2">
        <v>4</v>
      </c>
      <c r="O21" s="47">
        <v>164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8.75">
      <c r="A22" s="37">
        <v>5</v>
      </c>
      <c r="B22" s="47">
        <v>166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2">
        <v>5</v>
      </c>
      <c r="O22" s="47">
        <v>166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8.75">
      <c r="A23" s="37">
        <v>6</v>
      </c>
      <c r="B23" s="47">
        <v>168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2">
        <v>6</v>
      </c>
      <c r="O23" s="47">
        <v>168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8.75">
      <c r="A24" s="37">
        <v>7</v>
      </c>
      <c r="B24" s="47">
        <v>170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2">
        <v>7</v>
      </c>
      <c r="O24" s="47">
        <v>170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8.75">
      <c r="A25" s="37">
        <v>8</v>
      </c>
      <c r="B25" s="47">
        <v>172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2">
        <v>8</v>
      </c>
      <c r="O25" s="47">
        <v>172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8.75">
      <c r="A26" s="37">
        <v>9</v>
      </c>
      <c r="B26" s="47">
        <v>174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2">
        <v>9</v>
      </c>
      <c r="O26" s="47">
        <v>174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8.75">
      <c r="A27" s="37">
        <v>10</v>
      </c>
      <c r="B27" s="47">
        <v>176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42">
        <v>10</v>
      </c>
      <c r="O27" s="47">
        <v>176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8.75">
      <c r="A28" s="37">
        <v>11</v>
      </c>
      <c r="B28" s="47">
        <v>180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42">
        <v>11</v>
      </c>
      <c r="O28" s="47">
        <v>180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8.75">
      <c r="A29" s="37">
        <v>12</v>
      </c>
      <c r="B29" s="47">
        <v>182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2">
        <v>12</v>
      </c>
      <c r="O29" s="47">
        <v>182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8.75">
      <c r="A30" s="37">
        <v>13</v>
      </c>
      <c r="B30" s="47">
        <v>190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2">
        <v>13</v>
      </c>
      <c r="O30" s="47">
        <v>190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8.75">
      <c r="A31" s="186" t="s">
        <v>32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8" t="s">
        <v>35</v>
      </c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ht="56.25">
      <c r="A32" s="32" t="s">
        <v>5</v>
      </c>
      <c r="B32" s="32" t="s">
        <v>30</v>
      </c>
      <c r="C32" s="33">
        <v>44</v>
      </c>
      <c r="D32" s="33">
        <v>46</v>
      </c>
      <c r="E32" s="33">
        <v>48</v>
      </c>
      <c r="F32" s="34">
        <v>50</v>
      </c>
      <c r="G32" s="34">
        <v>52</v>
      </c>
      <c r="H32" s="33">
        <v>54</v>
      </c>
      <c r="I32" s="33">
        <v>56</v>
      </c>
      <c r="J32" s="33">
        <v>58</v>
      </c>
      <c r="K32" s="33">
        <v>60</v>
      </c>
      <c r="L32" s="33">
        <v>62</v>
      </c>
      <c r="M32" s="35">
        <v>64</v>
      </c>
      <c r="N32" s="36" t="s">
        <v>5</v>
      </c>
      <c r="O32" s="32" t="s">
        <v>30</v>
      </c>
      <c r="P32" s="33">
        <v>44</v>
      </c>
      <c r="Q32" s="33">
        <v>46</v>
      </c>
      <c r="R32" s="33">
        <v>48</v>
      </c>
      <c r="S32" s="34">
        <v>50</v>
      </c>
      <c r="T32" s="34">
        <v>52</v>
      </c>
      <c r="U32" s="33">
        <v>54</v>
      </c>
      <c r="V32" s="33">
        <v>56</v>
      </c>
      <c r="W32" s="33">
        <v>58</v>
      </c>
      <c r="X32" s="33">
        <v>60</v>
      </c>
      <c r="Y32" s="33">
        <v>62</v>
      </c>
      <c r="Z32" s="33">
        <v>64</v>
      </c>
    </row>
    <row r="33" spans="1:26" ht="18.75">
      <c r="A33" s="37">
        <v>1</v>
      </c>
      <c r="B33" s="38">
        <v>155</v>
      </c>
      <c r="C33" s="39"/>
      <c r="D33" s="39"/>
      <c r="E33" s="39"/>
      <c r="F33" s="39"/>
      <c r="G33" s="39"/>
      <c r="H33" s="39"/>
      <c r="I33" s="40"/>
      <c r="J33" s="39"/>
      <c r="K33" s="39"/>
      <c r="L33" s="40"/>
      <c r="M33" s="41"/>
      <c r="N33" s="42">
        <v>1</v>
      </c>
      <c r="O33" s="38">
        <v>155</v>
      </c>
      <c r="P33" s="39"/>
      <c r="Q33" s="39"/>
      <c r="R33" s="39"/>
      <c r="S33" s="39"/>
      <c r="T33" s="39"/>
      <c r="U33" s="39"/>
      <c r="V33" s="40"/>
      <c r="W33" s="39"/>
      <c r="X33" s="39"/>
      <c r="Y33" s="40"/>
      <c r="Z33" s="39"/>
    </row>
    <row r="34" spans="1:26" ht="18.75">
      <c r="A34" s="37">
        <v>2</v>
      </c>
      <c r="B34" s="38">
        <v>160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2">
        <v>2</v>
      </c>
      <c r="O34" s="38">
        <v>160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8.75">
      <c r="A35" s="37">
        <v>3</v>
      </c>
      <c r="B35" s="38">
        <v>162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2">
        <v>3</v>
      </c>
      <c r="O35" s="38">
        <v>162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8.75">
      <c r="A36" s="37">
        <v>4</v>
      </c>
      <c r="B36" s="47">
        <v>164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2">
        <v>4</v>
      </c>
      <c r="O36" s="47">
        <v>164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8.75">
      <c r="A37" s="37">
        <v>5</v>
      </c>
      <c r="B37" s="47">
        <v>166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42">
        <v>5</v>
      </c>
      <c r="O37" s="47">
        <v>166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8.75">
      <c r="A38" s="37">
        <v>6</v>
      </c>
      <c r="B38" s="47">
        <v>168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42">
        <v>6</v>
      </c>
      <c r="O38" s="47">
        <v>168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8.75">
      <c r="A39" s="37">
        <v>7</v>
      </c>
      <c r="B39" s="47">
        <v>170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42">
        <v>7</v>
      </c>
      <c r="O39" s="47">
        <v>170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8.75">
      <c r="A40" s="37">
        <v>8</v>
      </c>
      <c r="B40" s="47">
        <v>172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42">
        <v>8</v>
      </c>
      <c r="O40" s="47">
        <v>172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8.75">
      <c r="A41" s="37">
        <v>9</v>
      </c>
      <c r="B41" s="47">
        <v>174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2">
        <v>9</v>
      </c>
      <c r="O41" s="47">
        <v>174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8.75">
      <c r="A42" s="37">
        <v>10</v>
      </c>
      <c r="B42" s="47">
        <v>176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42">
        <v>10</v>
      </c>
      <c r="O42" s="47">
        <v>176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8.75">
      <c r="A43" s="37">
        <v>11</v>
      </c>
      <c r="B43" s="47">
        <v>180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2">
        <v>11</v>
      </c>
      <c r="O43" s="47">
        <v>180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8.75">
      <c r="A44" s="37">
        <v>12</v>
      </c>
      <c r="B44" s="47">
        <v>182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2">
        <v>12</v>
      </c>
      <c r="O44" s="47">
        <v>182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8.75">
      <c r="A45" s="37">
        <v>13</v>
      </c>
      <c r="B45" s="47">
        <v>190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2">
        <v>13</v>
      </c>
      <c r="O45" s="47">
        <v>190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8.75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 t="s">
        <v>33</v>
      </c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ht="56.25">
      <c r="A47" s="32" t="s">
        <v>5</v>
      </c>
      <c r="B47" s="32" t="s">
        <v>30</v>
      </c>
      <c r="C47" s="33">
        <v>44</v>
      </c>
      <c r="D47" s="33">
        <v>46</v>
      </c>
      <c r="E47" s="33">
        <v>48</v>
      </c>
      <c r="F47" s="34">
        <v>50</v>
      </c>
      <c r="G47" s="34">
        <v>52</v>
      </c>
      <c r="H47" s="33">
        <v>54</v>
      </c>
      <c r="I47" s="33">
        <v>56</v>
      </c>
      <c r="J47" s="33">
        <v>58</v>
      </c>
      <c r="K47" s="33">
        <v>60</v>
      </c>
      <c r="L47" s="33">
        <v>62</v>
      </c>
      <c r="M47" s="35">
        <v>64</v>
      </c>
      <c r="N47" s="36" t="s">
        <v>5</v>
      </c>
      <c r="O47" s="32" t="s">
        <v>30</v>
      </c>
      <c r="P47" s="33">
        <v>44</v>
      </c>
      <c r="Q47" s="33">
        <v>46</v>
      </c>
      <c r="R47" s="33">
        <v>48</v>
      </c>
      <c r="S47" s="34">
        <v>50</v>
      </c>
      <c r="T47" s="34">
        <v>52</v>
      </c>
      <c r="U47" s="33">
        <v>54</v>
      </c>
      <c r="V47" s="33">
        <v>56</v>
      </c>
      <c r="W47" s="33">
        <v>58</v>
      </c>
      <c r="X47" s="33">
        <v>60</v>
      </c>
      <c r="Y47" s="33">
        <v>62</v>
      </c>
      <c r="Z47" s="33">
        <v>64</v>
      </c>
    </row>
    <row r="48" spans="1:26" ht="18.75">
      <c r="A48" s="37">
        <v>1</v>
      </c>
      <c r="B48" s="38">
        <v>155</v>
      </c>
      <c r="C48" s="39"/>
      <c r="D48" s="39"/>
      <c r="E48" s="39"/>
      <c r="F48" s="39"/>
      <c r="G48" s="39"/>
      <c r="H48" s="39"/>
      <c r="I48" s="40"/>
      <c r="J48" s="39"/>
      <c r="K48" s="39"/>
      <c r="L48" s="40"/>
      <c r="M48" s="41"/>
      <c r="N48" s="42">
        <v>1</v>
      </c>
      <c r="O48" s="38">
        <v>155</v>
      </c>
      <c r="P48" s="39"/>
      <c r="Q48" s="39"/>
      <c r="R48" s="39"/>
      <c r="S48" s="39"/>
      <c r="T48" s="39"/>
      <c r="U48" s="39"/>
      <c r="V48" s="40"/>
      <c r="W48" s="39"/>
      <c r="X48" s="39"/>
      <c r="Y48" s="40"/>
      <c r="Z48" s="39"/>
    </row>
    <row r="49" spans="1:26" ht="18.75">
      <c r="A49" s="37">
        <v>2</v>
      </c>
      <c r="B49" s="38">
        <v>160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2">
        <v>2</v>
      </c>
      <c r="O49" s="38">
        <v>160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8.75">
      <c r="A50" s="37">
        <v>3</v>
      </c>
      <c r="B50" s="38">
        <v>162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2">
        <v>3</v>
      </c>
      <c r="O50" s="38">
        <v>162</v>
      </c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8.75">
      <c r="A51" s="37">
        <v>4</v>
      </c>
      <c r="B51" s="47">
        <v>164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42">
        <v>4</v>
      </c>
      <c r="O51" s="47">
        <v>164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8.75">
      <c r="A52" s="37">
        <v>5</v>
      </c>
      <c r="B52" s="47">
        <v>166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42">
        <v>5</v>
      </c>
      <c r="O52" s="47">
        <v>166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8.75">
      <c r="A53" s="37">
        <v>6</v>
      </c>
      <c r="B53" s="47">
        <v>168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42">
        <v>6</v>
      </c>
      <c r="O53" s="47">
        <v>168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8.75">
      <c r="A54" s="37">
        <v>7</v>
      </c>
      <c r="B54" s="47">
        <v>170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42">
        <v>7</v>
      </c>
      <c r="O54" s="47">
        <v>170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8.75">
      <c r="A55" s="37">
        <v>8</v>
      </c>
      <c r="B55" s="47">
        <v>172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42">
        <v>8</v>
      </c>
      <c r="O55" s="47">
        <v>172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8.75">
      <c r="A56" s="37">
        <v>9</v>
      </c>
      <c r="B56" s="47">
        <v>174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42">
        <v>9</v>
      </c>
      <c r="O56" s="47">
        <v>174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8.75">
      <c r="A57" s="37">
        <v>10</v>
      </c>
      <c r="B57" s="47">
        <v>176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2">
        <v>10</v>
      </c>
      <c r="O57" s="47">
        <v>176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8.75">
      <c r="A58" s="37">
        <v>11</v>
      </c>
      <c r="B58" s="47">
        <v>180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2">
        <v>11</v>
      </c>
      <c r="O58" s="47">
        <v>180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8.75">
      <c r="A59" s="37">
        <v>12</v>
      </c>
      <c r="B59" s="47">
        <v>182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2">
        <v>12</v>
      </c>
      <c r="O59" s="47">
        <v>182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8.75">
      <c r="A60" s="37">
        <v>13</v>
      </c>
      <c r="B60" s="47">
        <v>190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2">
        <v>13</v>
      </c>
      <c r="O60" s="47">
        <v>190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</sheetData>
  <sheetProtection/>
  <mergeCells count="8">
    <mergeCell ref="A46:M46"/>
    <mergeCell ref="N46:Z46"/>
    <mergeCell ref="A1:M1"/>
    <mergeCell ref="N1:Z1"/>
    <mergeCell ref="A16:M16"/>
    <mergeCell ref="N16:Z16"/>
    <mergeCell ref="A31:M31"/>
    <mergeCell ref="N31:Z3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3" manualBreakCount="3">
    <brk id="15" max="255" man="1"/>
    <brk id="30" max="255" man="1"/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2016-01-01T13:27:32Z</cp:lastPrinted>
  <dcterms:created xsi:type="dcterms:W3CDTF">1996-10-08T23:32:33Z</dcterms:created>
  <dcterms:modified xsi:type="dcterms:W3CDTF">2016-01-09T20:04:00Z</dcterms:modified>
  <cp:category/>
  <cp:version/>
  <cp:contentType/>
  <cp:contentStatus/>
</cp:coreProperties>
</file>