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женщины" sheetId="1" r:id="rId1"/>
    <sheet name="мужчины" sheetId="2" r:id="rId2"/>
    <sheet name="итого по закупкам" sheetId="3" r:id="rId3"/>
  </sheets>
  <definedNames>
    <definedName name="_xlfn.SUMIFS" hidden="1">#NAME?</definedName>
    <definedName name="_xlnm._FilterDatabase" localSheetId="0" hidden="1">'женщины'!$L$4:$L$11</definedName>
    <definedName name="_xlnm.Print_Area" localSheetId="1">'мужчины'!$A$1:$L$36</definedName>
  </definedNames>
  <calcPr fullCalcOnLoad="1"/>
</workbook>
</file>

<file path=xl/sharedStrings.xml><?xml version="1.0" encoding="utf-8"?>
<sst xmlns="http://schemas.openxmlformats.org/spreadsheetml/2006/main" count="170" uniqueCount="45">
  <si>
    <t>Аксенюк Иван Иванович</t>
  </si>
  <si>
    <t>дата увольнения</t>
  </si>
  <si>
    <t xml:space="preserve">рост </t>
  </si>
  <si>
    <t>одежда</t>
  </si>
  <si>
    <t>обувь</t>
  </si>
  <si>
    <t>№ п/п</t>
  </si>
  <si>
    <t>Наименование СИЗ</t>
  </si>
  <si>
    <t>н/н</t>
  </si>
  <si>
    <t>цена</t>
  </si>
  <si>
    <t>дата выдачи</t>
  </si>
  <si>
    <t>срок носки, мес</t>
  </si>
  <si>
    <t>дата списания</t>
  </si>
  <si>
    <t>износ</t>
  </si>
  <si>
    <t>стоимость</t>
  </si>
  <si>
    <t>20%</t>
  </si>
  <si>
    <t>Итого с НДС</t>
  </si>
  <si>
    <t>Куртка утепленная</t>
  </si>
  <si>
    <t>Брюки утепленные</t>
  </si>
  <si>
    <t>Ботинки утепленные</t>
  </si>
  <si>
    <t>Ботинки рабочие</t>
  </si>
  <si>
    <t>Костюм рабочий</t>
  </si>
  <si>
    <t>Ажинов Дмитрий Анатольевич</t>
  </si>
  <si>
    <t>электромонтер</t>
  </si>
  <si>
    <t>Адамович Дмитрий Иванович</t>
  </si>
  <si>
    <t>РКУ</t>
  </si>
  <si>
    <t>Боярчук Татьяна Григорьевна</t>
  </si>
  <si>
    <t>Бурова Вера Владимировна</t>
  </si>
  <si>
    <t>Сапоги форменные</t>
  </si>
  <si>
    <t>ИТОГО:</t>
  </si>
  <si>
    <t>Брюки утепленные (мужские)</t>
  </si>
  <si>
    <t>Рост/ размер</t>
  </si>
  <si>
    <t>Ботинки утепленные  (мужские)</t>
  </si>
  <si>
    <t>Брюки утепленные (женские)</t>
  </si>
  <si>
    <t>Сапоги ПВХ  (женские)</t>
  </si>
  <si>
    <t>Ботинки утепленные  (женские)</t>
  </si>
  <si>
    <t>Сапоги ПВХ  (мужские)</t>
  </si>
  <si>
    <t>Костюм рабочий (женщины + мужчины)</t>
  </si>
  <si>
    <t>Закупка</t>
  </si>
  <si>
    <t>Количество</t>
  </si>
  <si>
    <t>– тоже самое сделать во вкладке "мужчины"</t>
  </si>
  <si>
    <t>– в вкладке "Итого по закупкам" сделать разделение по росту и размеру костюмов и обуви</t>
  </si>
  <si>
    <t>– сводка по столбцу "закупка" где СИЗ не выдан (ДЕЛ/0) или "списан"</t>
  </si>
  <si>
    <t>― как написать формулу если с минусом то "списано", при этом чтоб в столбце "закупка" это учитывалось и было значение "1"</t>
  </si>
  <si>
    <t>– Столбец "Итого с НДС" сделать чтобы значение с минусом не учитывалось (оно же списано )))))))</t>
  </si>
  <si>
    <t xml:space="preserve">Сегодня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</si>
</sst>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0.0%"/>
    <numFmt numFmtId="183" formatCode="_(* #,##0.000_);_(* \(#,##0.000\);_(* &quot;-&quot;??_);_(@_)"/>
    <numFmt numFmtId="184" formatCode="_(* #,##0.0000_);_(* \(#,##0.0000\);_(* &quot;-&quot;??_);_(@_)"/>
    <numFmt numFmtId="185" formatCode="_(* #,##0.0_);_(* \(#,##0.0\);_(* &quot;-&quot;??_);_(@_)"/>
  </numFmts>
  <fonts count="58">
    <font>
      <sz val="10"/>
      <name val="Arial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8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8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/>
      <right style="thin"/>
      <top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theme="1"/>
      </left>
      <right style="medium"/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1" fontId="1" fillId="0" borderId="10" xfId="0" applyNumberFormat="1" applyFont="1" applyBorder="1" applyAlignment="1">
      <alignment horizontal="left" vertical="center"/>
    </xf>
    <xf numFmtId="9" fontId="0" fillId="0" borderId="0" xfId="0" applyNumberFormat="1" applyBorder="1" applyAlignment="1">
      <alignment horizontal="right" indent="1"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33" borderId="10" xfId="0" applyNumberFormat="1" applyFont="1" applyFill="1" applyBorder="1" applyAlignment="1">
      <alignment vertical="center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indent="1"/>
    </xf>
    <xf numFmtId="1" fontId="3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14" fontId="3" fillId="0" borderId="10" xfId="0" applyNumberFormat="1" applyFont="1" applyBorder="1" applyAlignment="1">
      <alignment vertical="center"/>
    </xf>
    <xf numFmtId="14" fontId="3" fillId="0" borderId="10" xfId="0" applyNumberFormat="1" applyFont="1" applyBorder="1" applyAlignment="1">
      <alignment horizontal="right" indent="1"/>
    </xf>
    <xf numFmtId="9" fontId="3" fillId="0" borderId="0" xfId="0" applyNumberFormat="1" applyFont="1" applyBorder="1" applyAlignment="1">
      <alignment horizontal="right" indent="1"/>
    </xf>
    <xf numFmtId="3" fontId="3" fillId="0" borderId="16" xfId="0" applyNumberFormat="1" applyFont="1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 indent="1"/>
    </xf>
    <xf numFmtId="3" fontId="3" fillId="0" borderId="17" xfId="0" applyNumberFormat="1" applyFont="1" applyBorder="1" applyAlignment="1">
      <alignment vertical="center"/>
    </xf>
    <xf numFmtId="14" fontId="3" fillId="0" borderId="0" xfId="0" applyNumberFormat="1" applyFont="1" applyBorder="1" applyAlignment="1">
      <alignment vertical="center"/>
    </xf>
    <xf numFmtId="14" fontId="3" fillId="0" borderId="0" xfId="0" applyNumberFormat="1" applyFont="1" applyBorder="1" applyAlignment="1">
      <alignment horizontal="right" indent="1"/>
    </xf>
    <xf numFmtId="3" fontId="3" fillId="0" borderId="13" xfId="0" applyNumberFormat="1" applyFont="1" applyBorder="1" applyAlignment="1">
      <alignment vertical="center"/>
    </xf>
    <xf numFmtId="0" fontId="51" fillId="33" borderId="18" xfId="0" applyFont="1" applyFill="1" applyBorder="1" applyAlignment="1">
      <alignment horizontal="left" vertical="center"/>
    </xf>
    <xf numFmtId="4" fontId="3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4" fontId="3" fillId="0" borderId="10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51" fillId="33" borderId="18" xfId="0" applyFont="1" applyFill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2" fillId="0" borderId="18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0" xfId="0" applyBorder="1" applyAlignment="1">
      <alignment/>
    </xf>
    <xf numFmtId="1" fontId="5" fillId="0" borderId="10" xfId="0" applyNumberFormat="1" applyFont="1" applyBorder="1" applyAlignment="1">
      <alignment/>
    </xf>
    <xf numFmtId="0" fontId="53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vertical="center"/>
    </xf>
    <xf numFmtId="3" fontId="3" fillId="0" borderId="16" xfId="0" applyNumberFormat="1" applyFont="1" applyBorder="1" applyAlignment="1">
      <alignment horizontal="right" vertical="center"/>
    </xf>
    <xf numFmtId="0" fontId="53" fillId="33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right"/>
    </xf>
    <xf numFmtId="9" fontId="54" fillId="34" borderId="10" xfId="0" applyNumberFormat="1" applyFont="1" applyFill="1" applyBorder="1" applyAlignment="1">
      <alignment horizontal="right" vertical="center"/>
    </xf>
    <xf numFmtId="3" fontId="55" fillId="35" borderId="27" xfId="0" applyNumberFormat="1" applyFont="1" applyFill="1" applyBorder="1" applyAlignment="1">
      <alignment horizontal="right" vertical="center"/>
    </xf>
    <xf numFmtId="3" fontId="55" fillId="0" borderId="27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9" fontId="2" fillId="0" borderId="0" xfId="0" applyNumberFormat="1" applyFont="1" applyAlignment="1">
      <alignment horizontal="right" vertical="center"/>
    </xf>
    <xf numFmtId="3" fontId="2" fillId="33" borderId="10" xfId="0" applyNumberFormat="1" applyFont="1" applyFill="1" applyBorder="1" applyAlignment="1">
      <alignment horizontal="right" vertical="center"/>
    </xf>
    <xf numFmtId="9" fontId="54" fillId="34" borderId="28" xfId="0" applyNumberFormat="1" applyFont="1" applyFill="1" applyBorder="1" applyAlignment="1">
      <alignment horizontal="right" vertical="center"/>
    </xf>
    <xf numFmtId="9" fontId="54" fillId="33" borderId="28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 vertical="center"/>
    </xf>
    <xf numFmtId="9" fontId="54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53" fillId="0" borderId="29" xfId="0" applyFont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3" fontId="2" fillId="0" borderId="0" xfId="0" applyNumberFormat="1" applyFont="1" applyAlignment="1">
      <alignment/>
    </xf>
    <xf numFmtId="0" fontId="2" fillId="0" borderId="17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vertical="center"/>
    </xf>
    <xf numFmtId="1" fontId="2" fillId="0" borderId="0" xfId="0" applyNumberFormat="1" applyFont="1" applyAlignment="1">
      <alignment/>
    </xf>
    <xf numFmtId="0" fontId="9" fillId="0" borderId="10" xfId="0" applyFont="1" applyBorder="1" applyAlignment="1">
      <alignment vertical="center"/>
    </xf>
    <xf numFmtId="0" fontId="52" fillId="35" borderId="10" xfId="0" applyFont="1" applyFill="1" applyBorder="1" applyAlignment="1">
      <alignment horizontal="left" vertical="center"/>
    </xf>
    <xf numFmtId="0" fontId="52" fillId="0" borderId="10" xfId="0" applyFont="1" applyBorder="1" applyAlignment="1">
      <alignment horizontal="left" vertical="center"/>
    </xf>
    <xf numFmtId="1" fontId="9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/>
    </xf>
    <xf numFmtId="0" fontId="4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14" fontId="57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6" borderId="32" xfId="0" applyFont="1" applyFill="1" applyBorder="1" applyAlignment="1">
      <alignment horizontal="center" vertical="center"/>
    </xf>
    <xf numFmtId="0" fontId="5" fillId="37" borderId="32" xfId="0" applyFont="1" applyFill="1" applyBorder="1" applyAlignment="1">
      <alignment horizontal="center" vertical="center"/>
    </xf>
    <xf numFmtId="0" fontId="5" fillId="38" borderId="32" xfId="0" applyFont="1" applyFill="1" applyBorder="1" applyAlignment="1">
      <alignment horizontal="center" vertical="center"/>
    </xf>
    <xf numFmtId="9" fontId="2" fillId="0" borderId="0" xfId="55" applyNumberFormat="1" applyFont="1" applyAlignment="1">
      <alignment/>
    </xf>
    <xf numFmtId="0" fontId="2" fillId="38" borderId="10" xfId="0" applyFont="1" applyFill="1" applyBorder="1" applyAlignment="1">
      <alignment/>
    </xf>
    <xf numFmtId="14" fontId="4" fillId="38" borderId="10" xfId="0" applyNumberFormat="1" applyFont="1" applyFill="1" applyBorder="1" applyAlignment="1">
      <alignment/>
    </xf>
    <xf numFmtId="9" fontId="56" fillId="0" borderId="0" xfId="55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ill>
        <patternFill patternType="solid">
          <fgColor rgb="FFD9D9D9"/>
          <bgColor rgb="FFD9D9D9"/>
        </patternFill>
      </fill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32" name="Table13129130131133" displayName="Table13129130131133" ref="A4:K11" comment="" totalsRowShown="0">
  <autoFilter ref="A4:K11"/>
  <tableColumns count="11">
    <tableColumn id="1" name="№ п/п"/>
    <tableColumn id="2" name="Наименование СИЗ"/>
    <tableColumn id="3" name="н/н"/>
    <tableColumn id="4" name="цена"/>
    <tableColumn id="5" name="дата выдачи"/>
    <tableColumn id="6" name="срок носки, мес"/>
    <tableColumn id="7" name="дата списания"/>
    <tableColumn id="8" name="износ"/>
    <tableColumn id="9" name="стоимость"/>
    <tableColumn id="10" name="20%"/>
    <tableColumn id="11" name="Итого с НДС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135" name="Table13129130131133134135136" displayName="Table13129130131133134135136" ref="A18:L24" comment="" totalsRowShown="0">
  <autoFilter ref="A18:L24"/>
  <tableColumns count="12">
    <tableColumn id="1" name="№ п/п"/>
    <tableColumn id="2" name="Наименование СИЗ"/>
    <tableColumn id="3" name="н/н"/>
    <tableColumn id="4" name="цена"/>
    <tableColumn id="5" name="дата выдачи"/>
    <tableColumn id="6" name="срок носки, мес"/>
    <tableColumn id="7" name="дата списания"/>
    <tableColumn id="8" name="износ"/>
    <tableColumn id="9" name="стоимость"/>
    <tableColumn id="10" name="20%"/>
    <tableColumn id="11" name="Итого с НДС"/>
    <tableColumn id="12" name="Закупка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id="127" name="Table13" displayName="Table13" ref="A4:L10" comment="" totalsRowShown="0">
  <autoFilter ref="A4:L10"/>
  <tableColumns count="12">
    <tableColumn id="1" name="№ п/п"/>
    <tableColumn id="2" name="Наименование СИЗ"/>
    <tableColumn id="3" name="н/н"/>
    <tableColumn id="4" name="цена"/>
    <tableColumn id="5" name="дата выдачи"/>
    <tableColumn id="6" name="срок носки, мес"/>
    <tableColumn id="7" name="дата списания"/>
    <tableColumn id="8" name="износ"/>
    <tableColumn id="9" name="стоимость"/>
    <tableColumn id="10" name="20%"/>
    <tableColumn id="11" name="Итого с НДС"/>
    <tableColumn id="12" name="Закупка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id="128" name="Table13129" displayName="Table13129" ref="A16:L22" comment="" totalsRowShown="0">
  <autoFilter ref="A16:L22"/>
  <tableColumns count="12">
    <tableColumn id="1" name="№ п/п"/>
    <tableColumn id="2" name="Наименование СИЗ"/>
    <tableColumn id="3" name="н/н"/>
    <tableColumn id="4" name="цена"/>
    <tableColumn id="5" name="дата выдачи"/>
    <tableColumn id="6" name="срок носки, мес"/>
    <tableColumn id="7" name="дата списания"/>
    <tableColumn id="8" name="износ"/>
    <tableColumn id="9" name="стоимость"/>
    <tableColumn id="10" name="20%"/>
    <tableColumn id="11" name="Итого с НДС"/>
    <tableColumn id="12" name="Закупка"/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id="129" name="Table13129130" displayName="Table13129130" ref="A28:L34" comment="" totalsRowShown="0">
  <autoFilter ref="A28:L34"/>
  <tableColumns count="12">
    <tableColumn id="1" name="№ п/п"/>
    <tableColumn id="2" name="Наименование СИЗ"/>
    <tableColumn id="3" name="н/н"/>
    <tableColumn id="4" name="цена"/>
    <tableColumn id="5" name="дата выдачи"/>
    <tableColumn id="6" name="срок носки, мес"/>
    <tableColumn id="7" name="дата списания"/>
    <tableColumn id="8" name="износ"/>
    <tableColumn id="9" name="стоимость"/>
    <tableColumn id="10" name="20%"/>
    <tableColumn id="11" name="Итого с НДС"/>
    <tableColumn id="12" name="Закупка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table" Target="../tables/table5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tabSelected="1" zoomScalePageLayoutView="0" workbookViewId="0" topLeftCell="A1">
      <selection activeCell="F40" sqref="F40"/>
    </sheetView>
  </sheetViews>
  <sheetFormatPr defaultColWidth="9.140625" defaultRowHeight="12.75"/>
  <cols>
    <col min="1" max="1" width="9.140625" style="2" customWidth="1"/>
    <col min="2" max="2" width="21.140625" style="2" customWidth="1"/>
    <col min="3" max="3" width="9.140625" style="2" customWidth="1"/>
    <col min="4" max="4" width="15.00390625" style="2" customWidth="1"/>
    <col min="5" max="5" width="16.421875" style="2" bestFit="1" customWidth="1"/>
    <col min="6" max="6" width="12.57421875" style="61" customWidth="1"/>
    <col min="7" max="7" width="17.421875" style="2" bestFit="1" customWidth="1"/>
    <col min="8" max="8" width="15.140625" style="2" customWidth="1"/>
    <col min="9" max="9" width="13.00390625" style="2" bestFit="1" customWidth="1"/>
    <col min="10" max="10" width="14.28125" style="2" bestFit="1" customWidth="1"/>
    <col min="11" max="11" width="18.7109375" style="2" bestFit="1" customWidth="1"/>
    <col min="12" max="12" width="13.140625" style="8" customWidth="1"/>
    <col min="13" max="13" width="9.140625" style="2" customWidth="1"/>
    <col min="14" max="14" width="23.57421875" style="2" bestFit="1" customWidth="1"/>
    <col min="15" max="15" width="12.57421875" style="2" bestFit="1" customWidth="1"/>
    <col min="16" max="21" width="9.140625" style="2" customWidth="1"/>
    <col min="22" max="22" width="4.7109375" style="2" customWidth="1"/>
    <col min="23" max="16384" width="9.140625" style="2" customWidth="1"/>
  </cols>
  <sheetData>
    <row r="1" spans="1:14" ht="15">
      <c r="A1" s="85" t="s">
        <v>25</v>
      </c>
      <c r="B1" s="86"/>
      <c r="C1" s="86"/>
      <c r="D1" s="86"/>
      <c r="E1" s="86"/>
      <c r="F1" s="103" t="s">
        <v>24</v>
      </c>
      <c r="G1" s="86"/>
      <c r="H1" s="87"/>
      <c r="I1" s="87"/>
      <c r="J1" s="87"/>
      <c r="K1" s="88"/>
      <c r="M1" s="153" t="s">
        <v>44</v>
      </c>
      <c r="N1" s="154">
        <f ca="1">TODAY()</f>
        <v>42371</v>
      </c>
    </row>
    <row r="2" spans="1:11" ht="15">
      <c r="A2" s="89"/>
      <c r="B2" s="90" t="s">
        <v>1</v>
      </c>
      <c r="C2" s="138"/>
      <c r="D2" s="138"/>
      <c r="E2" s="138"/>
      <c r="F2" s="63" t="s">
        <v>2</v>
      </c>
      <c r="G2" s="10">
        <v>160</v>
      </c>
      <c r="H2" s="4" t="s">
        <v>3</v>
      </c>
      <c r="I2" s="5">
        <v>50</v>
      </c>
      <c r="J2" s="4" t="s">
        <v>4</v>
      </c>
      <c r="K2" s="91">
        <v>38</v>
      </c>
    </row>
    <row r="3" spans="1:11" ht="15">
      <c r="A3" s="89"/>
      <c r="B3" s="92"/>
      <c r="C3" s="92"/>
      <c r="D3" s="92"/>
      <c r="E3" s="92"/>
      <c r="F3" s="104"/>
      <c r="G3" s="92"/>
      <c r="H3" s="92"/>
      <c r="I3" s="92"/>
      <c r="J3" s="92"/>
      <c r="K3" s="93"/>
    </row>
    <row r="4" spans="1:15" ht="26.25" thickBot="1">
      <c r="A4" s="21" t="s">
        <v>5</v>
      </c>
      <c r="B4" s="22" t="s">
        <v>6</v>
      </c>
      <c r="C4" s="22" t="s">
        <v>7</v>
      </c>
      <c r="D4" s="22" t="s">
        <v>8</v>
      </c>
      <c r="E4" s="22" t="s">
        <v>9</v>
      </c>
      <c r="F4" s="22" t="s">
        <v>10</v>
      </c>
      <c r="G4" s="22" t="s">
        <v>11</v>
      </c>
      <c r="H4" s="23" t="s">
        <v>12</v>
      </c>
      <c r="I4" s="24" t="s">
        <v>13</v>
      </c>
      <c r="J4" s="7" t="s">
        <v>14</v>
      </c>
      <c r="K4" s="94" t="s">
        <v>15</v>
      </c>
      <c r="L4" s="125" t="s">
        <v>37</v>
      </c>
      <c r="N4" s="131"/>
      <c r="O4" s="135" t="s">
        <v>38</v>
      </c>
    </row>
    <row r="5" spans="1:18" ht="15.75">
      <c r="A5" s="25">
        <v>1</v>
      </c>
      <c r="B5" s="26" t="s">
        <v>16</v>
      </c>
      <c r="C5" s="27">
        <v>6417</v>
      </c>
      <c r="D5" s="28">
        <v>270000</v>
      </c>
      <c r="E5" s="29">
        <v>41039</v>
      </c>
      <c r="F5" s="65">
        <v>36</v>
      </c>
      <c r="G5" s="30">
        <f aca="true" t="shared" si="0" ref="G5:G11">E5+F5*30</f>
        <v>42119</v>
      </c>
      <c r="H5" s="31">
        <f ca="1">1-IF(ISBLANK($C$2),(TODAY()-женщины!$E5)/(женщины!$G5-женщины!$E5),($C$2-женщины!$E5)/(женщины!$G5-женщины!$E5))</f>
        <v>-0.2333333333333334</v>
      </c>
      <c r="I5" s="109">
        <f>женщины!$D5*женщины!$H5</f>
        <v>-63000.000000000015</v>
      </c>
      <c r="J5" s="109">
        <f>$I5*мужчины!$J$16</f>
        <v>-12600.000000000004</v>
      </c>
      <c r="K5" s="95">
        <f>I5+J5</f>
        <v>-75600.00000000001</v>
      </c>
      <c r="L5" s="114" t="str">
        <f aca="true" t="shared" si="1" ref="L5:L11">IF(K5&lt;0,"1","0")</f>
        <v>1</v>
      </c>
      <c r="N5" s="132" t="s">
        <v>16</v>
      </c>
      <c r="O5" s="134"/>
      <c r="P5" s="130"/>
      <c r="Q5" s="130"/>
      <c r="R5" s="130"/>
    </row>
    <row r="6" spans="1:18" ht="15.75">
      <c r="A6" s="25">
        <v>2</v>
      </c>
      <c r="B6" s="26" t="s">
        <v>17</v>
      </c>
      <c r="C6" s="27">
        <v>8529</v>
      </c>
      <c r="D6" s="28">
        <v>234780</v>
      </c>
      <c r="E6" s="29">
        <v>41747</v>
      </c>
      <c r="F6" s="66">
        <v>36</v>
      </c>
      <c r="G6" s="30">
        <f t="shared" si="0"/>
        <v>42827</v>
      </c>
      <c r="H6" s="31">
        <f ca="1">1-IF(ISBLANK($C$2),(TODAY()-женщины!$E6)/(женщины!$G6-женщины!$E6),($C$2-женщины!$E6)/(женщины!$G6-женщины!$E6))</f>
        <v>0.4222222222222223</v>
      </c>
      <c r="I6" s="109">
        <f>женщины!$D6*женщины!$H6</f>
        <v>99129.33333333334</v>
      </c>
      <c r="J6" s="109">
        <f>$I6*мужчины!$J$16</f>
        <v>19825.86666666667</v>
      </c>
      <c r="K6" s="95">
        <f aca="true" t="shared" si="2" ref="K6:K11">I6+J6</f>
        <v>118955.20000000001</v>
      </c>
      <c r="L6" s="115" t="str">
        <f t="shared" si="1"/>
        <v>0</v>
      </c>
      <c r="N6" s="133" t="s">
        <v>17</v>
      </c>
      <c r="O6" s="134"/>
      <c r="P6" s="130"/>
      <c r="Q6" s="130"/>
      <c r="R6" s="130"/>
    </row>
    <row r="7" spans="1:18" ht="15.75">
      <c r="A7" s="25">
        <v>3</v>
      </c>
      <c r="B7" s="26" t="s">
        <v>20</v>
      </c>
      <c r="C7" s="33">
        <v>8712</v>
      </c>
      <c r="D7" s="28">
        <v>335800</v>
      </c>
      <c r="E7" s="29">
        <v>41852</v>
      </c>
      <c r="F7" s="66">
        <v>12</v>
      </c>
      <c r="G7" s="30">
        <f t="shared" si="0"/>
        <v>42212</v>
      </c>
      <c r="H7" s="31">
        <f ca="1">1-IF(ISBLANK($C$2),(TODAY()-женщины!$E7)/(женщины!$G7-женщины!$E7),($C$2-женщины!$E7)/(женщины!$G7-женщины!$E7))</f>
        <v>-0.44166666666666665</v>
      </c>
      <c r="I7" s="109">
        <f>женщины!$D7*женщины!$H7</f>
        <v>-148311.66666666666</v>
      </c>
      <c r="J7" s="109">
        <f>$I7*мужчины!$J$16</f>
        <v>-29662.333333333332</v>
      </c>
      <c r="K7" s="95">
        <f t="shared" si="2"/>
        <v>-177974</v>
      </c>
      <c r="L7" s="114" t="str">
        <f t="shared" si="1"/>
        <v>1</v>
      </c>
      <c r="N7" s="132" t="s">
        <v>20</v>
      </c>
      <c r="O7" s="134"/>
      <c r="P7" s="130"/>
      <c r="Q7" s="130"/>
      <c r="R7" s="130"/>
    </row>
    <row r="8" spans="1:18" ht="15.75">
      <c r="A8" s="25">
        <v>4</v>
      </c>
      <c r="B8" s="26" t="s">
        <v>20</v>
      </c>
      <c r="C8" s="27">
        <v>9389</v>
      </c>
      <c r="D8" s="28">
        <v>294960</v>
      </c>
      <c r="E8" s="29">
        <v>42142</v>
      </c>
      <c r="F8" s="66">
        <v>12</v>
      </c>
      <c r="G8" s="30">
        <f t="shared" si="0"/>
        <v>42502</v>
      </c>
      <c r="H8" s="31">
        <f ca="1">1-IF(ISBLANK($C$2),(TODAY()-женщины!$E8)/(женщины!$G8-женщины!$E8),($C$2-женщины!$E8)/(женщины!$G8-женщины!$E8))</f>
        <v>0.36388888888888893</v>
      </c>
      <c r="I8" s="109">
        <f>женщины!$D8*женщины!$H8</f>
        <v>107332.66666666667</v>
      </c>
      <c r="J8" s="109">
        <f>$I8*мужчины!$J$16</f>
        <v>21466.533333333336</v>
      </c>
      <c r="K8" s="95">
        <f t="shared" si="2"/>
        <v>128799.20000000001</v>
      </c>
      <c r="L8" s="115" t="str">
        <f t="shared" si="1"/>
        <v>0</v>
      </c>
      <c r="N8" s="133" t="s">
        <v>19</v>
      </c>
      <c r="O8" s="134"/>
      <c r="P8" s="130"/>
      <c r="Q8" s="130"/>
      <c r="R8" s="130"/>
    </row>
    <row r="9" spans="1:18" ht="15.75">
      <c r="A9" s="25">
        <v>5</v>
      </c>
      <c r="B9" s="26" t="s">
        <v>19</v>
      </c>
      <c r="C9" s="27"/>
      <c r="D9" s="28"/>
      <c r="E9" s="29"/>
      <c r="F9" s="66"/>
      <c r="G9" s="30">
        <f t="shared" si="0"/>
        <v>0</v>
      </c>
      <c r="H9" s="31" t="e">
        <f ca="1">1-IF(ISBLANK($C$2),(TODAY()-женщины!$E9)/(женщины!$G9-женщины!$E9),($C$2-женщины!$E9)/(женщины!$G9-женщины!$E9))</f>
        <v>#DIV/0!</v>
      </c>
      <c r="I9" s="109" t="e">
        <f>женщины!$D9*женщины!$H9</f>
        <v>#DIV/0!</v>
      </c>
      <c r="J9" s="109" t="e">
        <f>$I9*мужчины!$J$16</f>
        <v>#DIV/0!</v>
      </c>
      <c r="K9" s="95" t="e">
        <f t="shared" si="2"/>
        <v>#DIV/0!</v>
      </c>
      <c r="L9" s="114" t="e">
        <f t="shared" si="1"/>
        <v>#DIV/0!</v>
      </c>
      <c r="N9" s="132" t="s">
        <v>18</v>
      </c>
      <c r="O9" s="134"/>
      <c r="P9" s="130"/>
      <c r="Q9" s="130"/>
      <c r="R9" s="130"/>
    </row>
    <row r="10" spans="1:18" ht="15.75">
      <c r="A10" s="25">
        <v>6</v>
      </c>
      <c r="B10" s="35" t="s">
        <v>18</v>
      </c>
      <c r="C10" s="33"/>
      <c r="D10" s="36"/>
      <c r="E10" s="37"/>
      <c r="F10" s="67"/>
      <c r="G10" s="38">
        <f t="shared" si="0"/>
        <v>0</v>
      </c>
      <c r="H10" s="31" t="e">
        <f ca="1">1-IF(ISBLANK($C$2),(TODAY()-женщины!$E10)/(женщины!$G10-женщины!$E10),($C$2-женщины!$E10)/(женщины!$G10-женщины!$E10))</f>
        <v>#DIV/0!</v>
      </c>
      <c r="I10" s="129" t="e">
        <f>женщины!$D10*женщины!$H10</f>
        <v>#DIV/0!</v>
      </c>
      <c r="J10" s="109" t="e">
        <f>$I10*мужчины!$J$16</f>
        <v>#DIV/0!</v>
      </c>
      <c r="K10" s="95" t="e">
        <f t="shared" si="2"/>
        <v>#DIV/0!</v>
      </c>
      <c r="L10" s="115" t="e">
        <f t="shared" si="1"/>
        <v>#DIV/0!</v>
      </c>
      <c r="N10" s="133" t="s">
        <v>27</v>
      </c>
      <c r="O10" s="134"/>
      <c r="P10" s="130"/>
      <c r="Q10" s="130"/>
      <c r="R10" s="130"/>
    </row>
    <row r="11" spans="1:18" ht="15">
      <c r="A11" s="25">
        <v>7</v>
      </c>
      <c r="B11" s="26" t="s">
        <v>27</v>
      </c>
      <c r="C11" s="27">
        <v>8527</v>
      </c>
      <c r="D11" s="28">
        <v>82440</v>
      </c>
      <c r="E11" s="29">
        <v>41747</v>
      </c>
      <c r="F11" s="65">
        <v>24</v>
      </c>
      <c r="G11" s="30">
        <f t="shared" si="0"/>
        <v>42467</v>
      </c>
      <c r="H11" s="31">
        <f ca="1">1-IF(ISBLANK($C$2),(TODAY()-женщины!$E11)/(женщины!$G11-женщины!$E11),($C$2-женщины!$E11)/(женщины!$G11-женщины!$E11))</f>
        <v>0.1333333333333333</v>
      </c>
      <c r="I11" s="109">
        <f>женщины!$D11*женщины!$H11</f>
        <v>10991.999999999998</v>
      </c>
      <c r="J11" s="109">
        <f>$I11*мужчины!$J$16</f>
        <v>2198.3999999999996</v>
      </c>
      <c r="K11" s="95">
        <f t="shared" si="2"/>
        <v>13190.399999999998</v>
      </c>
      <c r="L11" s="114" t="str">
        <f t="shared" si="1"/>
        <v>0</v>
      </c>
      <c r="N11" s="130"/>
      <c r="O11" s="130"/>
      <c r="P11" s="130"/>
      <c r="Q11" s="130"/>
      <c r="R11" s="130"/>
    </row>
    <row r="12" spans="1:12" ht="15">
      <c r="A12" s="139" t="s">
        <v>28</v>
      </c>
      <c r="B12" s="140"/>
      <c r="C12" s="140"/>
      <c r="D12" s="140"/>
      <c r="E12" s="140"/>
      <c r="F12" s="140"/>
      <c r="G12" s="140"/>
      <c r="H12" s="140"/>
      <c r="I12" s="140"/>
      <c r="J12" s="141"/>
      <c r="K12" s="96" t="e">
        <f>SUBTOTAL(109,K5:K11)</f>
        <v>#DIV/0!</v>
      </c>
      <c r="L12" s="117"/>
    </row>
    <row r="13" spans="1:11" ht="15.75" thickBot="1">
      <c r="A13" s="97"/>
      <c r="B13" s="98"/>
      <c r="C13" s="98"/>
      <c r="D13" s="98"/>
      <c r="E13" s="98"/>
      <c r="F13" s="105"/>
      <c r="G13" s="98"/>
      <c r="H13" s="98"/>
      <c r="I13" s="98"/>
      <c r="J13" s="98"/>
      <c r="K13" s="99"/>
    </row>
    <row r="14" spans="14:19" ht="15.75" thickBot="1">
      <c r="N14" s="137" t="s">
        <v>42</v>
      </c>
      <c r="O14" s="137"/>
      <c r="P14" s="137"/>
      <c r="Q14" s="137"/>
      <c r="R14" s="137"/>
      <c r="S14" s="137"/>
    </row>
    <row r="15" spans="1:19" ht="15">
      <c r="A15" s="85" t="s">
        <v>26</v>
      </c>
      <c r="B15" s="86"/>
      <c r="C15" s="86"/>
      <c r="D15" s="86"/>
      <c r="E15" s="86"/>
      <c r="F15" s="103" t="s">
        <v>24</v>
      </c>
      <c r="G15" s="86"/>
      <c r="H15" s="87"/>
      <c r="I15" s="87"/>
      <c r="J15" s="87"/>
      <c r="K15" s="88"/>
      <c r="N15" s="137"/>
      <c r="O15" s="137"/>
      <c r="P15" s="137"/>
      <c r="Q15" s="137"/>
      <c r="R15" s="137"/>
      <c r="S15" s="137"/>
    </row>
    <row r="16" spans="1:26" ht="15">
      <c r="A16" s="89"/>
      <c r="B16" s="90" t="s">
        <v>1</v>
      </c>
      <c r="C16" s="138"/>
      <c r="D16" s="138"/>
      <c r="E16" s="138"/>
      <c r="F16" s="63" t="s">
        <v>2</v>
      </c>
      <c r="G16" s="10">
        <v>170</v>
      </c>
      <c r="H16" s="4" t="s">
        <v>3</v>
      </c>
      <c r="I16" s="5">
        <v>56</v>
      </c>
      <c r="J16" s="4" t="s">
        <v>4</v>
      </c>
      <c r="K16" s="91">
        <v>41</v>
      </c>
      <c r="N16" s="136" t="s">
        <v>41</v>
      </c>
      <c r="O16" s="136"/>
      <c r="P16" s="136"/>
      <c r="Q16" s="136"/>
      <c r="R16" s="136"/>
      <c r="S16" s="136"/>
      <c r="V16" s="100"/>
      <c r="W16"/>
      <c r="X16"/>
      <c r="Y16"/>
      <c r="Z16"/>
    </row>
    <row r="17" spans="1:26" ht="15">
      <c r="A17" s="89"/>
      <c r="B17" s="92"/>
      <c r="C17" s="92"/>
      <c r="D17" s="92"/>
      <c r="E17" s="92"/>
      <c r="F17" s="104"/>
      <c r="G17" s="92"/>
      <c r="H17" s="92"/>
      <c r="I17" s="92"/>
      <c r="J17" s="92"/>
      <c r="K17" s="93"/>
      <c r="N17" s="137" t="s">
        <v>40</v>
      </c>
      <c r="O17" s="137"/>
      <c r="P17" s="137"/>
      <c r="Q17" s="137"/>
      <c r="R17" s="137"/>
      <c r="S17" s="137"/>
      <c r="V17" s="100"/>
      <c r="W17"/>
      <c r="X17"/>
      <c r="Y17"/>
      <c r="Z17"/>
    </row>
    <row r="18" spans="1:26" ht="25.5">
      <c r="A18" s="21" t="s">
        <v>5</v>
      </c>
      <c r="B18" s="22" t="s">
        <v>6</v>
      </c>
      <c r="C18" s="22" t="s">
        <v>7</v>
      </c>
      <c r="D18" s="22" t="s">
        <v>8</v>
      </c>
      <c r="E18" s="22" t="s">
        <v>9</v>
      </c>
      <c r="F18" s="22" t="s">
        <v>10</v>
      </c>
      <c r="G18" s="22" t="s">
        <v>11</v>
      </c>
      <c r="H18" s="23" t="s">
        <v>12</v>
      </c>
      <c r="I18" s="24" t="s">
        <v>13</v>
      </c>
      <c r="J18" s="7" t="s">
        <v>14</v>
      </c>
      <c r="K18" s="94" t="s">
        <v>15</v>
      </c>
      <c r="L18" s="102" t="s">
        <v>37</v>
      </c>
      <c r="N18" s="137"/>
      <c r="O18" s="137"/>
      <c r="P18" s="137"/>
      <c r="Q18" s="137"/>
      <c r="R18" s="137"/>
      <c r="S18" s="137"/>
      <c r="V18" s="126"/>
      <c r="W18"/>
      <c r="X18"/>
      <c r="Y18"/>
      <c r="Z18"/>
    </row>
    <row r="19" spans="1:26" ht="15">
      <c r="A19" s="25">
        <v>1</v>
      </c>
      <c r="B19" s="26" t="s">
        <v>16</v>
      </c>
      <c r="C19" s="27">
        <v>6417</v>
      </c>
      <c r="D19" s="28">
        <v>270000</v>
      </c>
      <c r="E19" s="29">
        <v>41199</v>
      </c>
      <c r="F19" s="65">
        <v>36</v>
      </c>
      <c r="G19" s="30">
        <f aca="true" t="shared" si="3" ref="G19:G24">E19+F19*30</f>
        <v>42279</v>
      </c>
      <c r="H19" s="31">
        <f ca="1">1-IF(ISBLANK($C$16),(TODAY()-женщины!$E19)/(женщины!$G19-женщины!$E19),($C$16-женщины!$E19)/(женщины!$G19-женщины!$E19))</f>
        <v>-0.08518518518518525</v>
      </c>
      <c r="I19" s="109">
        <f>женщины!$D19*женщины!$H19</f>
        <v>-23000.00000000002</v>
      </c>
      <c r="J19" s="119">
        <f>$I19*мужчины!$J$16</f>
        <v>-4600.000000000004</v>
      </c>
      <c r="K19" s="116">
        <f aca="true" t="shared" si="4" ref="K19:K24">I19+J19</f>
        <v>-27600.000000000022</v>
      </c>
      <c r="L19" s="116" t="str">
        <f aca="true" t="shared" si="5" ref="L19:L24">IF(K19&lt;0,"1","0")</f>
        <v>1</v>
      </c>
      <c r="N19" s="137" t="s">
        <v>39</v>
      </c>
      <c r="O19" s="137"/>
      <c r="P19" s="137"/>
      <c r="Q19" s="137"/>
      <c r="R19" s="137"/>
      <c r="S19" s="137"/>
      <c r="V19" s="126"/>
      <c r="W19"/>
      <c r="X19"/>
      <c r="Y19"/>
      <c r="Z19"/>
    </row>
    <row r="20" spans="1:26" ht="15">
      <c r="A20" s="25">
        <v>2</v>
      </c>
      <c r="B20" s="26" t="s">
        <v>17</v>
      </c>
      <c r="C20" s="27"/>
      <c r="D20" s="28"/>
      <c r="E20" s="29"/>
      <c r="F20" s="66"/>
      <c r="G20" s="30">
        <f t="shared" si="3"/>
        <v>0</v>
      </c>
      <c r="H20" s="31" t="e">
        <f ca="1">1-IF(ISBLANK($C$16),(TODAY()-женщины!$E20)/(женщины!$G20-женщины!$E20),($C$16-женщины!$E20)/(женщины!$G20-женщины!$E20))</f>
        <v>#DIV/0!</v>
      </c>
      <c r="I20" s="109" t="e">
        <f>женщины!$D20*женщины!$H20</f>
        <v>#DIV/0!</v>
      </c>
      <c r="J20" s="119" t="e">
        <f>$I20*мужчины!$J$16</f>
        <v>#DIV/0!</v>
      </c>
      <c r="K20" s="116" t="e">
        <f t="shared" si="4"/>
        <v>#DIV/0!</v>
      </c>
      <c r="L20" s="116" t="e">
        <f t="shared" si="5"/>
        <v>#DIV/0!</v>
      </c>
      <c r="N20" s="137"/>
      <c r="O20" s="137"/>
      <c r="P20" s="137"/>
      <c r="Q20" s="137"/>
      <c r="R20" s="137"/>
      <c r="S20" s="137"/>
      <c r="V20" s="126"/>
      <c r="W20"/>
      <c r="X20"/>
      <c r="Y20"/>
      <c r="Z20"/>
    </row>
    <row r="21" spans="1:26" ht="15">
      <c r="A21" s="25">
        <v>3</v>
      </c>
      <c r="B21" s="26" t="s">
        <v>20</v>
      </c>
      <c r="C21" s="33"/>
      <c r="D21" s="28"/>
      <c r="E21" s="29"/>
      <c r="F21" s="66"/>
      <c r="G21" s="30">
        <f t="shared" si="3"/>
        <v>0</v>
      </c>
      <c r="H21" s="31" t="e">
        <f ca="1">1-IF(ISBLANK($C$16),(TODAY()-женщины!$E21)/(женщины!$G21-женщины!$E21),($C$16-женщины!$E21)/(женщины!$G21-женщины!$E21))</f>
        <v>#DIV/0!</v>
      </c>
      <c r="I21" s="109" t="e">
        <f>женщины!$D21*женщины!$H21</f>
        <v>#DIV/0!</v>
      </c>
      <c r="J21" s="119" t="e">
        <f>$I21*мужчины!$J$16</f>
        <v>#DIV/0!</v>
      </c>
      <c r="K21" s="116" t="e">
        <f t="shared" si="4"/>
        <v>#DIV/0!</v>
      </c>
      <c r="L21" s="116" t="e">
        <f t="shared" si="5"/>
        <v>#DIV/0!</v>
      </c>
      <c r="N21" s="137" t="s">
        <v>43</v>
      </c>
      <c r="O21" s="137"/>
      <c r="P21" s="137"/>
      <c r="Q21" s="137"/>
      <c r="R21" s="137"/>
      <c r="S21" s="137"/>
      <c r="V21" s="126"/>
      <c r="W21"/>
      <c r="X21"/>
      <c r="Y21"/>
      <c r="Z21"/>
    </row>
    <row r="22" spans="1:26" ht="15">
      <c r="A22" s="25">
        <v>4</v>
      </c>
      <c r="B22" s="26" t="s">
        <v>19</v>
      </c>
      <c r="C22" s="27">
        <v>8532</v>
      </c>
      <c r="D22" s="41">
        <v>257570.38</v>
      </c>
      <c r="E22" s="29">
        <v>41821</v>
      </c>
      <c r="F22" s="66">
        <v>12</v>
      </c>
      <c r="G22" s="30">
        <f t="shared" si="3"/>
        <v>42181</v>
      </c>
      <c r="H22" s="31">
        <f ca="1">1-IF(ISBLANK($C$16),(TODAY()-женщины!$E22)/(женщины!$G22-женщины!$E22),($C$16-женщины!$E22)/(женщины!$G22-женщины!$E22))</f>
        <v>-0.5277777777777777</v>
      </c>
      <c r="I22" s="109">
        <f>женщины!$D22*женщины!$H22</f>
        <v>-135939.92277777774</v>
      </c>
      <c r="J22" s="119">
        <f>$I22*мужчины!$J$16</f>
        <v>-27187.98455555555</v>
      </c>
      <c r="K22" s="116">
        <f t="shared" si="4"/>
        <v>-163127.90733333328</v>
      </c>
      <c r="L22" s="116" t="str">
        <f t="shared" si="5"/>
        <v>1</v>
      </c>
      <c r="N22" s="137"/>
      <c r="O22" s="137"/>
      <c r="P22" s="137"/>
      <c r="Q22" s="137"/>
      <c r="R22" s="137"/>
      <c r="S22" s="137"/>
      <c r="V22" s="126"/>
      <c r="W22"/>
      <c r="X22"/>
      <c r="Y22"/>
      <c r="Z22"/>
    </row>
    <row r="23" spans="1:26" ht="15">
      <c r="A23" s="25">
        <v>5</v>
      </c>
      <c r="B23" s="26" t="s">
        <v>18</v>
      </c>
      <c r="C23" s="27"/>
      <c r="D23" s="28"/>
      <c r="E23" s="29"/>
      <c r="F23" s="66"/>
      <c r="G23" s="30">
        <f t="shared" si="3"/>
        <v>0</v>
      </c>
      <c r="H23" s="31" t="e">
        <f ca="1">1-IF(ISBLANK($C$16),(TODAY()-женщины!$E23)/(женщины!$G23-женщины!$E23),($C$16-женщины!$E23)/(женщины!$G23-женщины!$E23))</f>
        <v>#DIV/0!</v>
      </c>
      <c r="I23" s="109" t="e">
        <f>женщины!$D23*женщины!$H23</f>
        <v>#DIV/0!</v>
      </c>
      <c r="J23" s="119" t="e">
        <f>$I23*мужчины!$J$16</f>
        <v>#DIV/0!</v>
      </c>
      <c r="K23" s="116" t="e">
        <f t="shared" si="4"/>
        <v>#DIV/0!</v>
      </c>
      <c r="L23" s="116" t="e">
        <f t="shared" si="5"/>
        <v>#DIV/0!</v>
      </c>
      <c r="V23" s="126"/>
      <c r="W23"/>
      <c r="X23"/>
      <c r="Y23"/>
      <c r="Z23"/>
    </row>
    <row r="24" spans="1:26" ht="15">
      <c r="A24" s="34">
        <v>6</v>
      </c>
      <c r="B24" s="35" t="s">
        <v>27</v>
      </c>
      <c r="C24" s="33">
        <v>8527</v>
      </c>
      <c r="D24" s="36">
        <v>82440</v>
      </c>
      <c r="E24" s="37">
        <v>41821</v>
      </c>
      <c r="F24" s="67">
        <v>12</v>
      </c>
      <c r="G24" s="38">
        <f t="shared" si="3"/>
        <v>42181</v>
      </c>
      <c r="H24" s="31">
        <f ca="1">1-IF(ISBLANK($C$16),(TODAY()-женщины!$E24)/(женщины!$G24-женщины!$E24),($C$16-женщины!$E24)/(женщины!$G24-женщины!$E24))</f>
        <v>-0.5277777777777777</v>
      </c>
      <c r="I24" s="39">
        <f>женщины!$D24*женщины!$H24</f>
        <v>-43509.99999999999</v>
      </c>
      <c r="J24" s="16">
        <f>$I24*мужчины!$J$16</f>
        <v>-8701.999999999998</v>
      </c>
      <c r="K24" s="116">
        <f t="shared" si="4"/>
        <v>-52211.99999999999</v>
      </c>
      <c r="L24" s="96" t="str">
        <f t="shared" si="5"/>
        <v>1</v>
      </c>
      <c r="V24" s="126"/>
      <c r="W24"/>
      <c r="X24"/>
      <c r="Y24"/>
      <c r="Z24"/>
    </row>
    <row r="25" spans="1:26" ht="15">
      <c r="A25" s="142" t="s">
        <v>28</v>
      </c>
      <c r="B25" s="143"/>
      <c r="C25" s="143"/>
      <c r="D25" s="143"/>
      <c r="E25" s="143"/>
      <c r="F25" s="143"/>
      <c r="G25" s="143"/>
      <c r="H25" s="143"/>
      <c r="I25" s="143"/>
      <c r="J25" s="143"/>
      <c r="K25" s="96" t="e">
        <f>SUBTOTAL(109,K19:K24)</f>
        <v>#DIV/0!</v>
      </c>
      <c r="L25" s="118"/>
      <c r="V25" s="126"/>
      <c r="W25"/>
      <c r="X25"/>
      <c r="Y25"/>
      <c r="Z25"/>
    </row>
    <row r="26" spans="1:26" ht="15.75" thickBot="1">
      <c r="A26" s="97"/>
      <c r="B26" s="98"/>
      <c r="C26" s="98"/>
      <c r="D26" s="98"/>
      <c r="E26" s="98"/>
      <c r="F26" s="105"/>
      <c r="G26" s="98"/>
      <c r="H26" s="98"/>
      <c r="I26" s="98"/>
      <c r="J26" s="98"/>
      <c r="K26" s="99"/>
      <c r="V26" s="126"/>
      <c r="W26"/>
      <c r="X26"/>
      <c r="Y26"/>
      <c r="Z26"/>
    </row>
    <row r="29" ht="15" hidden="1">
      <c r="H29" s="152" t="str">
        <f>IF(G5&lt;=$N$1,"СПИСАНО",($C$2-(E5/G5)-E5)/100000)</f>
        <v>СПИСАНО</v>
      </c>
    </row>
    <row r="30" ht="15" hidden="1">
      <c r="H30" s="152">
        <f>IF(G6&lt;=$N$1,"СПИСАНО",($C$2-(E6/G6)-E6)/100000)</f>
        <v>-0.41747974782263525</v>
      </c>
    </row>
    <row r="31" ht="15" hidden="1">
      <c r="H31" s="152" t="str">
        <f>IF(G7&lt;=$N$1,"СПИСАНО",($C$2-(E7/G7)-E7)/100000)</f>
        <v>СПИСАНО</v>
      </c>
    </row>
    <row r="32" ht="15" hidden="1">
      <c r="H32" s="155">
        <f>IF(G8&lt;=$N$1,"СПИСАНО",($C$2-(E8/G8)-E8)/100000)</f>
        <v>-0.4214299152981036</v>
      </c>
    </row>
    <row r="33" ht="15" hidden="1">
      <c r="H33" s="152" t="str">
        <f aca="true" t="shared" si="6" ref="H30:H37">IF(G9&lt;=$N$1,"СПИСАНО",($C$2-(E9/G9)-E9)/100000)</f>
        <v>СПИСАНО</v>
      </c>
    </row>
    <row r="34" ht="15" hidden="1">
      <c r="H34" s="152" t="str">
        <f t="shared" si="6"/>
        <v>СПИСАНО</v>
      </c>
    </row>
    <row r="35" ht="15" hidden="1">
      <c r="H35" s="155">
        <f ca="1">IF(G11&lt;=$N$1,"СПИСАНО",(TODAY()-E11)/(G11-E11)/($C$2-(E11/G11)-E11)/100000)</f>
        <v>-2.0759485930585186E-10</v>
      </c>
    </row>
    <row r="36" ht="15">
      <c r="H36" s="152"/>
    </row>
    <row r="37" ht="15">
      <c r="H37" s="152"/>
    </row>
  </sheetData>
  <sheetProtection/>
  <autoFilter ref="L4:L11"/>
  <mergeCells count="8">
    <mergeCell ref="A25:J25"/>
    <mergeCell ref="C16:E16"/>
    <mergeCell ref="N14:S15"/>
    <mergeCell ref="N17:S18"/>
    <mergeCell ref="N19:S20"/>
    <mergeCell ref="N21:S22"/>
    <mergeCell ref="C2:E2"/>
    <mergeCell ref="A12:J12"/>
  </mergeCells>
  <conditionalFormatting sqref="H19:H24">
    <cfRule type="colorScale" priority="108" dxfId="1">
      <colorScale>
        <cfvo type="num" val="0"/>
        <cfvo type="num" val="0.5"/>
        <cfvo type="num" val="1"/>
        <color rgb="FFFF0000"/>
        <color rgb="FFFFFF00"/>
        <color rgb="FF00FF00"/>
      </colorScale>
    </cfRule>
  </conditionalFormatting>
  <conditionalFormatting sqref="H5:H11">
    <cfRule type="colorScale" priority="7" dxfId="1">
      <colorScale>
        <cfvo type="num" val="0"/>
        <cfvo type="num" val="0.5"/>
        <cfvo type="num" val="1"/>
        <color rgb="FFFF0000"/>
        <color rgb="FFFFFF00"/>
        <color rgb="FF00FF00"/>
      </colorScale>
    </cfRule>
  </conditionalFormatting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75" r:id="rId3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zoomScaleSheetLayoutView="100" zoomScalePageLayoutView="0" workbookViewId="0" topLeftCell="A1">
      <selection activeCell="O23" sqref="O23"/>
    </sheetView>
  </sheetViews>
  <sheetFormatPr defaultColWidth="9.140625" defaultRowHeight="12.75"/>
  <cols>
    <col min="2" max="2" width="19.421875" style="0" bestFit="1" customWidth="1"/>
    <col min="3" max="3" width="9.140625" style="84" customWidth="1"/>
    <col min="4" max="4" width="11.00390625" style="84" customWidth="1"/>
    <col min="5" max="5" width="11.8515625" style="84" bestFit="1" customWidth="1"/>
    <col min="6" max="6" width="10.7109375" style="84" customWidth="1"/>
    <col min="7" max="7" width="15.28125" style="68" customWidth="1"/>
    <col min="8" max="11" width="14.7109375" style="0" customWidth="1"/>
    <col min="12" max="12" width="15.28125" style="124" customWidth="1"/>
    <col min="14" max="14" width="21.8515625" style="0" bestFit="1" customWidth="1"/>
    <col min="15" max="15" width="12.57421875" style="0" bestFit="1" customWidth="1"/>
    <col min="16" max="16" width="10.00390625" style="0" bestFit="1" customWidth="1"/>
  </cols>
  <sheetData>
    <row r="1" spans="1:12" s="2" customFormat="1" ht="20.25">
      <c r="A1" s="60" t="s">
        <v>21</v>
      </c>
      <c r="B1" s="40"/>
      <c r="C1" s="72"/>
      <c r="D1" s="73"/>
      <c r="E1" s="73"/>
      <c r="F1" s="62" t="s">
        <v>22</v>
      </c>
      <c r="G1" s="62"/>
      <c r="L1" s="122"/>
    </row>
    <row r="2" spans="1:12" s="2" customFormat="1" ht="14.25" customHeight="1">
      <c r="A2" s="17"/>
      <c r="B2" s="18" t="s">
        <v>1</v>
      </c>
      <c r="C2" s="144"/>
      <c r="D2" s="145"/>
      <c r="E2" s="145"/>
      <c r="F2" s="63" t="s">
        <v>2</v>
      </c>
      <c r="G2" s="63">
        <v>176</v>
      </c>
      <c r="H2" s="4" t="s">
        <v>3</v>
      </c>
      <c r="I2" s="5">
        <v>52</v>
      </c>
      <c r="J2" s="4" t="s">
        <v>4</v>
      </c>
      <c r="K2" s="5">
        <v>43</v>
      </c>
      <c r="L2" s="122"/>
    </row>
    <row r="3" spans="1:12" s="2" customFormat="1" ht="15">
      <c r="A3" s="17"/>
      <c r="B3" s="19"/>
      <c r="C3" s="83"/>
      <c r="D3" s="83"/>
      <c r="E3" s="83"/>
      <c r="F3" s="83"/>
      <c r="G3" s="64"/>
      <c r="H3" s="19"/>
      <c r="I3" s="20"/>
      <c r="L3" s="122"/>
    </row>
    <row r="4" spans="1:15" s="2" customFormat="1" ht="25.5">
      <c r="A4" s="21" t="s">
        <v>5</v>
      </c>
      <c r="B4" s="22" t="s">
        <v>6</v>
      </c>
      <c r="C4" s="22" t="s">
        <v>7</v>
      </c>
      <c r="D4" s="22" t="s">
        <v>8</v>
      </c>
      <c r="E4" s="22" t="s">
        <v>9</v>
      </c>
      <c r="F4" s="22" t="s">
        <v>10</v>
      </c>
      <c r="G4" s="22" t="s">
        <v>11</v>
      </c>
      <c r="H4" s="23" t="s">
        <v>12</v>
      </c>
      <c r="I4" s="24" t="s">
        <v>13</v>
      </c>
      <c r="J4" s="7" t="s">
        <v>14</v>
      </c>
      <c r="K4" s="111" t="s">
        <v>15</v>
      </c>
      <c r="L4" s="110" t="s">
        <v>37</v>
      </c>
      <c r="M4" s="128"/>
      <c r="N4" s="131"/>
      <c r="O4" s="135" t="s">
        <v>38</v>
      </c>
    </row>
    <row r="5" spans="1:15" s="2" customFormat="1" ht="15.75">
      <c r="A5" s="25">
        <v>1</v>
      </c>
      <c r="B5" s="26" t="s">
        <v>16</v>
      </c>
      <c r="C5" s="74"/>
      <c r="D5" s="75"/>
      <c r="E5" s="76"/>
      <c r="F5" s="65"/>
      <c r="G5" s="69">
        <f aca="true" t="shared" si="0" ref="G5:G10">E5+F5*30</f>
        <v>0</v>
      </c>
      <c r="H5" s="31" t="e">
        <f ca="1">1-IF(ISBLANK($C$2),(TODAY()-мужчины!$E5)/(мужчины!$G5-мужчины!$E5),($C$2-мужчины!$E5)/(мужчины!$G5-мужчины!$E5))</f>
        <v>#DIV/0!</v>
      </c>
      <c r="I5" s="32" t="e">
        <f>мужчины!$D5*мужчины!$H5</f>
        <v>#DIV/0!</v>
      </c>
      <c r="J5" s="16" t="e">
        <f aca="true" t="shared" si="1" ref="J5:J10">$I5*J3</f>
        <v>#DIV/0!</v>
      </c>
      <c r="K5" s="15" t="e">
        <f aca="true" t="shared" si="2" ref="K5:K10">I5+J5</f>
        <v>#DIV/0!</v>
      </c>
      <c r="L5" s="113" t="e">
        <f aca="true" t="shared" si="3" ref="L5:L10">IF(K5&lt;0,"1","0")</f>
        <v>#DIV/0!</v>
      </c>
      <c r="N5" s="132" t="s">
        <v>16</v>
      </c>
      <c r="O5" s="134"/>
    </row>
    <row r="6" spans="1:15" s="2" customFormat="1" ht="15.75">
      <c r="A6" s="25">
        <v>2</v>
      </c>
      <c r="B6" s="26" t="s">
        <v>17</v>
      </c>
      <c r="C6" s="74">
        <v>8534</v>
      </c>
      <c r="D6" s="75">
        <v>225720</v>
      </c>
      <c r="E6" s="76">
        <v>42339</v>
      </c>
      <c r="F6" s="66">
        <v>36</v>
      </c>
      <c r="G6" s="69">
        <f t="shared" si="0"/>
        <v>43419</v>
      </c>
      <c r="H6" s="31">
        <f ca="1">1-IF(ISBLANK($C$2),(TODAY()-мужчины!$E6)/(мужчины!$G6-мужчины!$E6),($C$2-мужчины!$E6)/(мужчины!$G6-мужчины!$E6))</f>
        <v>0.9703703703703703</v>
      </c>
      <c r="I6" s="32">
        <f>мужчины!$D6*мужчины!$H6</f>
        <v>219032</v>
      </c>
      <c r="J6" s="15">
        <f t="shared" si="1"/>
        <v>43806.4</v>
      </c>
      <c r="K6" s="15">
        <f t="shared" si="2"/>
        <v>262838.4</v>
      </c>
      <c r="L6" s="123" t="str">
        <f>IF(K6&lt;0,"1","0")</f>
        <v>0</v>
      </c>
      <c r="N6" s="133" t="s">
        <v>17</v>
      </c>
      <c r="O6" s="134"/>
    </row>
    <row r="7" spans="1:15" s="2" customFormat="1" ht="15.75">
      <c r="A7" s="25">
        <v>3</v>
      </c>
      <c r="B7" s="26" t="s">
        <v>20</v>
      </c>
      <c r="C7" s="77"/>
      <c r="D7" s="75"/>
      <c r="E7" s="76"/>
      <c r="F7" s="66"/>
      <c r="G7" s="69">
        <f t="shared" si="0"/>
        <v>0</v>
      </c>
      <c r="H7" s="31" t="e">
        <f ca="1">1-IF(ISBLANK($C$2),(TODAY()-мужчины!$E7)/(мужчины!$G7-мужчины!$E7),($C$2-мужчины!$E7)/(мужчины!$G7-мужчины!$E7))</f>
        <v>#DIV/0!</v>
      </c>
      <c r="I7" s="32" t="e">
        <f>мужчины!$D7*мужчины!$H7</f>
        <v>#DIV/0!</v>
      </c>
      <c r="J7" s="15" t="e">
        <f t="shared" si="1"/>
        <v>#DIV/0!</v>
      </c>
      <c r="K7" s="15" t="e">
        <f t="shared" si="2"/>
        <v>#DIV/0!</v>
      </c>
      <c r="L7" s="113" t="e">
        <f t="shared" si="3"/>
        <v>#DIV/0!</v>
      </c>
      <c r="N7" s="132" t="s">
        <v>20</v>
      </c>
      <c r="O7" s="134"/>
    </row>
    <row r="8" spans="1:15" s="2" customFormat="1" ht="15.75">
      <c r="A8" s="25">
        <v>4</v>
      </c>
      <c r="B8" s="26" t="s">
        <v>19</v>
      </c>
      <c r="C8" s="74"/>
      <c r="D8" s="75"/>
      <c r="E8" s="76"/>
      <c r="F8" s="66"/>
      <c r="G8" s="69">
        <f t="shared" si="0"/>
        <v>0</v>
      </c>
      <c r="H8" s="31" t="e">
        <f ca="1">1-IF(ISBLANK($C$2),(TODAY()-мужчины!$E8)/(мужчины!$G8-мужчины!$E8),($C$2-мужчины!$E8)/(мужчины!$G8-мужчины!$E8))</f>
        <v>#DIV/0!</v>
      </c>
      <c r="I8" s="32" t="e">
        <f>мужчины!$D8*мужчины!$H8</f>
        <v>#DIV/0!</v>
      </c>
      <c r="J8" s="15" t="e">
        <f t="shared" si="1"/>
        <v>#DIV/0!</v>
      </c>
      <c r="K8" s="15" t="e">
        <f t="shared" si="2"/>
        <v>#DIV/0!</v>
      </c>
      <c r="L8" s="123" t="e">
        <f t="shared" si="3"/>
        <v>#DIV/0!</v>
      </c>
      <c r="N8" s="133" t="s">
        <v>19</v>
      </c>
      <c r="O8" s="134"/>
    </row>
    <row r="9" spans="1:15" s="2" customFormat="1" ht="15.75">
      <c r="A9" s="25">
        <v>5</v>
      </c>
      <c r="B9" s="26" t="s">
        <v>18</v>
      </c>
      <c r="C9" s="74"/>
      <c r="D9" s="75"/>
      <c r="E9" s="76"/>
      <c r="F9" s="66"/>
      <c r="G9" s="69">
        <f t="shared" si="0"/>
        <v>0</v>
      </c>
      <c r="H9" s="31" t="e">
        <f ca="1">1-IF(ISBLANK($C$2),(TODAY()-мужчины!$E9)/(мужчины!$G9-мужчины!$E9),($C$2-мужчины!$E9)/(мужчины!$G9-мужчины!$E9))</f>
        <v>#DIV/0!</v>
      </c>
      <c r="I9" s="32" t="e">
        <f>мужчины!$D9*мужчины!$H9</f>
        <v>#DIV/0!</v>
      </c>
      <c r="J9" s="15" t="e">
        <f t="shared" si="1"/>
        <v>#DIV/0!</v>
      </c>
      <c r="K9" s="15" t="e">
        <f t="shared" si="2"/>
        <v>#DIV/0!</v>
      </c>
      <c r="L9" s="113" t="e">
        <f t="shared" si="3"/>
        <v>#DIV/0!</v>
      </c>
      <c r="N9" s="132" t="s">
        <v>18</v>
      </c>
      <c r="O9" s="134"/>
    </row>
    <row r="10" spans="1:15" s="2" customFormat="1" ht="15.75">
      <c r="A10" s="34">
        <v>6</v>
      </c>
      <c r="B10" s="35" t="s">
        <v>27</v>
      </c>
      <c r="C10" s="77"/>
      <c r="D10" s="78"/>
      <c r="E10" s="79"/>
      <c r="F10" s="67"/>
      <c r="G10" s="70">
        <f t="shared" si="0"/>
        <v>0</v>
      </c>
      <c r="H10" s="31" t="e">
        <f ca="1">1-IF(ISBLANK($C$2),(TODAY()-мужчины!$E10)/(мужчины!$G10-мужчины!$E10),($C$2-мужчины!$E10)/(мужчины!$G10-мужчины!$E10))</f>
        <v>#DIV/0!</v>
      </c>
      <c r="I10" s="39" t="e">
        <f>мужчины!$D10*мужчины!$H10</f>
        <v>#DIV/0!</v>
      </c>
      <c r="J10" s="15" t="e">
        <f t="shared" si="1"/>
        <v>#DIV/0!</v>
      </c>
      <c r="K10" s="15" t="e">
        <f t="shared" si="2"/>
        <v>#DIV/0!</v>
      </c>
      <c r="L10" s="123" t="e">
        <f t="shared" si="3"/>
        <v>#DIV/0!</v>
      </c>
      <c r="N10" s="133" t="s">
        <v>27</v>
      </c>
      <c r="O10" s="134"/>
    </row>
    <row r="11" spans="1:12" s="2" customFormat="1" ht="15">
      <c r="A11" s="143" t="s">
        <v>28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12">
        <f>SUMIF(K5:K10,"&lt;500000",K5:K10)</f>
        <v>262838.4</v>
      </c>
      <c r="L11" s="119"/>
    </row>
    <row r="12" spans="1:12" s="2" customFormat="1" ht="15">
      <c r="A12" s="13"/>
      <c r="B12" s="12"/>
      <c r="C12" s="80"/>
      <c r="D12" s="81"/>
      <c r="E12" s="82"/>
      <c r="F12" s="13"/>
      <c r="G12" s="71"/>
      <c r="H12" s="11"/>
      <c r="I12" s="14"/>
      <c r="L12" s="122"/>
    </row>
    <row r="13" spans="1:12" s="2" customFormat="1" ht="15">
      <c r="A13" s="1" t="s">
        <v>0</v>
      </c>
      <c r="B13" s="1"/>
      <c r="C13" s="62"/>
      <c r="D13" s="62"/>
      <c r="E13" s="62"/>
      <c r="F13" s="62" t="s">
        <v>22</v>
      </c>
      <c r="G13" s="62"/>
      <c r="L13" s="122"/>
    </row>
    <row r="14" spans="1:12" s="2" customFormat="1" ht="15">
      <c r="A14" s="148" t="s">
        <v>1</v>
      </c>
      <c r="B14" s="148"/>
      <c r="C14" s="146"/>
      <c r="D14" s="146"/>
      <c r="E14" s="147"/>
      <c r="F14" s="63" t="s">
        <v>2</v>
      </c>
      <c r="G14" s="63">
        <v>182</v>
      </c>
      <c r="H14" s="4" t="s">
        <v>3</v>
      </c>
      <c r="I14" s="5">
        <v>58</v>
      </c>
      <c r="J14" s="4" t="s">
        <v>4</v>
      </c>
      <c r="K14" s="5">
        <v>45</v>
      </c>
      <c r="L14" s="122"/>
    </row>
    <row r="15" spans="3:12" s="2" customFormat="1" ht="15">
      <c r="C15" s="3"/>
      <c r="D15" s="3"/>
      <c r="E15" s="3"/>
      <c r="F15" s="3"/>
      <c r="G15" s="61"/>
      <c r="L15" s="122"/>
    </row>
    <row r="16" spans="1:12" s="2" customFormat="1" ht="25.5">
      <c r="A16" s="21" t="s">
        <v>5</v>
      </c>
      <c r="B16" s="22" t="s">
        <v>6</v>
      </c>
      <c r="C16" s="22" t="s">
        <v>7</v>
      </c>
      <c r="D16" s="22" t="s">
        <v>8</v>
      </c>
      <c r="E16" s="22" t="s">
        <v>9</v>
      </c>
      <c r="F16" s="22" t="s">
        <v>10</v>
      </c>
      <c r="G16" s="22" t="s">
        <v>11</v>
      </c>
      <c r="H16" s="23" t="s">
        <v>12</v>
      </c>
      <c r="I16" s="24" t="s">
        <v>13</v>
      </c>
      <c r="J16" s="7" t="s">
        <v>14</v>
      </c>
      <c r="K16" s="6" t="s">
        <v>15</v>
      </c>
      <c r="L16" s="110" t="s">
        <v>37</v>
      </c>
    </row>
    <row r="17" spans="1:12" s="2" customFormat="1" ht="15">
      <c r="A17" s="25">
        <v>1</v>
      </c>
      <c r="B17" s="26" t="s">
        <v>16</v>
      </c>
      <c r="C17" s="74">
        <v>8533</v>
      </c>
      <c r="D17" s="75">
        <v>365030</v>
      </c>
      <c r="E17" s="76">
        <v>42081</v>
      </c>
      <c r="F17" s="65">
        <v>36</v>
      </c>
      <c r="G17" s="69">
        <f aca="true" t="shared" si="4" ref="G17:G22">E17+F17*30</f>
        <v>43161</v>
      </c>
      <c r="H17" s="31">
        <f ca="1">1-IF(ISBLANK($C$14),(TODAY()-мужчины!$E17)/(мужчины!$G17-мужчины!$E17),($C$14-мужчины!$E17)/(мужчины!$G17-мужчины!$E17))</f>
        <v>0.7314814814814814</v>
      </c>
      <c r="I17" s="32">
        <f>мужчины!$D17*мужчины!$H17</f>
        <v>267012.68518518517</v>
      </c>
      <c r="J17" s="16">
        <f aca="true" t="shared" si="5" ref="J17:J22">$I17*$J$16</f>
        <v>53402.53703703704</v>
      </c>
      <c r="K17" s="117">
        <f aca="true" t="shared" si="6" ref="K17:K22">I17+J17</f>
        <v>320415.2222222222</v>
      </c>
      <c r="L17" s="120" t="str">
        <f aca="true" t="shared" si="7" ref="L17:L22">IF(K17&lt;0,"1","0")</f>
        <v>0</v>
      </c>
    </row>
    <row r="18" spans="1:15" s="2" customFormat="1" ht="15">
      <c r="A18" s="25">
        <v>2</v>
      </c>
      <c r="B18" s="26" t="s">
        <v>17</v>
      </c>
      <c r="C18" s="74"/>
      <c r="D18" s="75"/>
      <c r="E18" s="76"/>
      <c r="F18" s="66"/>
      <c r="G18" s="69">
        <f t="shared" si="4"/>
        <v>0</v>
      </c>
      <c r="H18" s="31" t="e">
        <f ca="1">1-IF(ISBLANK($C$14),(TODAY()-мужчины!$E18)/(мужчины!$G18-мужчины!$E18),($C$14-мужчины!$E18)/(мужчины!$G18-мужчины!$E18))</f>
        <v>#DIV/0!</v>
      </c>
      <c r="I18" s="32" t="e">
        <f>мужчины!$D18*мужчины!$H18</f>
        <v>#DIV/0!</v>
      </c>
      <c r="J18" s="16" t="e">
        <f t="shared" si="5"/>
        <v>#DIV/0!</v>
      </c>
      <c r="K18" s="117" t="e">
        <f t="shared" si="6"/>
        <v>#DIV/0!</v>
      </c>
      <c r="L18" s="121" t="e">
        <f t="shared" si="7"/>
        <v>#DIV/0!</v>
      </c>
      <c r="O18" s="127"/>
    </row>
    <row r="19" spans="1:15" s="2" customFormat="1" ht="15">
      <c r="A19" s="25">
        <v>3</v>
      </c>
      <c r="B19" s="26" t="s">
        <v>20</v>
      </c>
      <c r="C19" s="77"/>
      <c r="D19" s="75"/>
      <c r="E19" s="76"/>
      <c r="F19" s="66"/>
      <c r="G19" s="69">
        <f t="shared" si="4"/>
        <v>0</v>
      </c>
      <c r="H19" s="31" t="e">
        <f ca="1">1-IF(ISBLANK($C$14),(TODAY()-мужчины!$E19)/(мужчины!$G19-мужчины!$E19),($C$14-мужчины!$E19)/(мужчины!$G19-мужчины!$E19))</f>
        <v>#DIV/0!</v>
      </c>
      <c r="I19" s="32" t="e">
        <f>мужчины!$D19*мужчины!$H19</f>
        <v>#DIV/0!</v>
      </c>
      <c r="J19" s="16" t="e">
        <f t="shared" si="5"/>
        <v>#DIV/0!</v>
      </c>
      <c r="K19" s="117" t="e">
        <f t="shared" si="6"/>
        <v>#DIV/0!</v>
      </c>
      <c r="L19" s="120" t="e">
        <f t="shared" si="7"/>
        <v>#DIV/0!</v>
      </c>
      <c r="O19" s="107"/>
    </row>
    <row r="20" spans="1:12" s="2" customFormat="1" ht="15">
      <c r="A20" s="25">
        <v>4</v>
      </c>
      <c r="B20" s="26" t="s">
        <v>19</v>
      </c>
      <c r="C20" s="74">
        <v>9013</v>
      </c>
      <c r="D20" s="75">
        <v>236400</v>
      </c>
      <c r="E20" s="76">
        <v>42081</v>
      </c>
      <c r="F20" s="66">
        <v>12</v>
      </c>
      <c r="G20" s="69">
        <f t="shared" si="4"/>
        <v>42441</v>
      </c>
      <c r="H20" s="31">
        <f ca="1">1-IF(ISBLANK($C$14),(TODAY()-мужчины!$E20)/(мужчины!$G20-мужчины!$E20),($C$14-мужчины!$E20)/(мужчины!$G20-мужчины!$E20))</f>
        <v>0.19444444444444442</v>
      </c>
      <c r="I20" s="32">
        <f>мужчины!$D20*мужчины!$H20</f>
        <v>45966.666666666664</v>
      </c>
      <c r="J20" s="16">
        <f t="shared" si="5"/>
        <v>9193.333333333334</v>
      </c>
      <c r="K20" s="15">
        <f t="shared" si="6"/>
        <v>55160</v>
      </c>
      <c r="L20" s="121" t="str">
        <f t="shared" si="7"/>
        <v>0</v>
      </c>
    </row>
    <row r="21" spans="1:12" s="2" customFormat="1" ht="15">
      <c r="A21" s="25">
        <v>5</v>
      </c>
      <c r="B21" s="26" t="s">
        <v>18</v>
      </c>
      <c r="C21" s="74">
        <v>9389</v>
      </c>
      <c r="D21" s="75">
        <v>294960</v>
      </c>
      <c r="E21" s="76">
        <v>42142</v>
      </c>
      <c r="F21" s="66">
        <v>12</v>
      </c>
      <c r="G21" s="69">
        <f t="shared" si="4"/>
        <v>42502</v>
      </c>
      <c r="H21" s="31">
        <f ca="1">1-IF(ISBLANK($C$14),(TODAY()-мужчины!$E21)/(мужчины!$G21-мужчины!$E21),($C$14-мужчины!$E21)/(мужчины!$G21-мужчины!$E21))</f>
        <v>0.36388888888888893</v>
      </c>
      <c r="I21" s="32">
        <f>мужчины!$D21*мужчины!$H21</f>
        <v>107332.66666666667</v>
      </c>
      <c r="J21" s="16">
        <f t="shared" si="5"/>
        <v>21466.533333333336</v>
      </c>
      <c r="K21" s="15">
        <f t="shared" si="6"/>
        <v>128799.20000000001</v>
      </c>
      <c r="L21" s="120" t="str">
        <f t="shared" si="7"/>
        <v>0</v>
      </c>
    </row>
    <row r="22" spans="1:12" s="2" customFormat="1" ht="15">
      <c r="A22" s="34">
        <v>6</v>
      </c>
      <c r="B22" s="35" t="s">
        <v>27</v>
      </c>
      <c r="C22" s="77">
        <v>7832</v>
      </c>
      <c r="D22" s="78">
        <v>72480</v>
      </c>
      <c r="E22" s="79">
        <v>42009</v>
      </c>
      <c r="F22" s="67">
        <v>12</v>
      </c>
      <c r="G22" s="70">
        <f t="shared" si="4"/>
        <v>42369</v>
      </c>
      <c r="H22" s="31">
        <f ca="1">1-IF(ISBLANK($C$14),(TODAY()-мужчины!$E22)/(мужчины!$G22-мужчины!$E22),($C$14-мужчины!$E22)/(мужчины!$G22-мужчины!$E22))</f>
        <v>-0.005555555555555536</v>
      </c>
      <c r="I22" s="39">
        <f>мужчины!$D22*мужчины!$H22</f>
        <v>-402.66666666666526</v>
      </c>
      <c r="J22" s="16">
        <f t="shared" si="5"/>
        <v>-80.53333333333306</v>
      </c>
      <c r="K22" s="108">
        <f t="shared" si="6"/>
        <v>-483.19999999999834</v>
      </c>
      <c r="L22" s="121" t="str">
        <f t="shared" si="7"/>
        <v>1</v>
      </c>
    </row>
    <row r="23" spans="1:12" s="2" customFormat="1" ht="15">
      <c r="A23" s="143" t="s">
        <v>28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06">
        <f>SUMIF(K17:K22,"&lt;500000")</f>
        <v>503891.2222222222</v>
      </c>
      <c r="L23" s="119"/>
    </row>
    <row r="24" spans="3:16" s="2" customFormat="1" ht="15">
      <c r="C24" s="3"/>
      <c r="D24" s="3"/>
      <c r="E24" s="3"/>
      <c r="F24" s="3"/>
      <c r="G24" s="61"/>
      <c r="L24" s="122"/>
      <c r="P24" s="107"/>
    </row>
    <row r="25" spans="1:16" s="2" customFormat="1" ht="15">
      <c r="A25" s="9" t="s">
        <v>23</v>
      </c>
      <c r="B25" s="1"/>
      <c r="C25" s="62"/>
      <c r="D25" s="62"/>
      <c r="E25" s="62"/>
      <c r="F25" s="62" t="s">
        <v>24</v>
      </c>
      <c r="G25" s="62"/>
      <c r="L25" s="122"/>
      <c r="P25" s="107"/>
    </row>
    <row r="26" spans="2:12" s="2" customFormat="1" ht="15">
      <c r="B26" s="8" t="s">
        <v>1</v>
      </c>
      <c r="C26" s="146"/>
      <c r="D26" s="146"/>
      <c r="E26" s="146"/>
      <c r="F26" s="63" t="s">
        <v>2</v>
      </c>
      <c r="G26" s="63">
        <v>176</v>
      </c>
      <c r="H26" s="4" t="s">
        <v>3</v>
      </c>
      <c r="I26" s="5">
        <v>48</v>
      </c>
      <c r="J26" s="4" t="s">
        <v>4</v>
      </c>
      <c r="K26" s="5">
        <v>42</v>
      </c>
      <c r="L26" s="122"/>
    </row>
    <row r="27" spans="3:12" s="2" customFormat="1" ht="15">
      <c r="C27" s="3"/>
      <c r="D27" s="3"/>
      <c r="E27" s="3"/>
      <c r="F27" s="3"/>
      <c r="G27" s="61"/>
      <c r="L27" s="122"/>
    </row>
    <row r="28" spans="1:12" s="2" customFormat="1" ht="25.5">
      <c r="A28" s="21" t="s">
        <v>5</v>
      </c>
      <c r="B28" s="22" t="s">
        <v>6</v>
      </c>
      <c r="C28" s="22" t="s">
        <v>7</v>
      </c>
      <c r="D28" s="22" t="s">
        <v>8</v>
      </c>
      <c r="E28" s="22" t="s">
        <v>9</v>
      </c>
      <c r="F28" s="22" t="s">
        <v>10</v>
      </c>
      <c r="G28" s="22" t="s">
        <v>11</v>
      </c>
      <c r="H28" s="23" t="s">
        <v>12</v>
      </c>
      <c r="I28" s="24" t="s">
        <v>13</v>
      </c>
      <c r="J28" s="7" t="s">
        <v>14</v>
      </c>
      <c r="K28" s="6" t="s">
        <v>15</v>
      </c>
      <c r="L28" s="110" t="s">
        <v>37</v>
      </c>
    </row>
    <row r="29" spans="1:12" s="2" customFormat="1" ht="15">
      <c r="A29" s="25">
        <v>1</v>
      </c>
      <c r="B29" s="26" t="s">
        <v>16</v>
      </c>
      <c r="C29" s="74"/>
      <c r="D29" s="75"/>
      <c r="E29" s="76"/>
      <c r="F29" s="65"/>
      <c r="G29" s="69">
        <f aca="true" t="shared" si="8" ref="G29:G34">E29+F29*30</f>
        <v>0</v>
      </c>
      <c r="H29" s="31" t="e">
        <f ca="1">1-IF(ISBLANK($C$26),(TODAY()-мужчины!$E29)/(мужчины!$G29-мужчины!$E29),($C$26-мужчины!$E29)/(мужчины!$G29-мужчины!$E29))</f>
        <v>#DIV/0!</v>
      </c>
      <c r="I29" s="32" t="e">
        <f>мужчины!$D29*мужчины!$H29</f>
        <v>#DIV/0!</v>
      </c>
      <c r="J29" s="16" t="e">
        <f aca="true" t="shared" si="9" ref="J29:J34">$I29*$J$16</f>
        <v>#DIV/0!</v>
      </c>
      <c r="K29" s="15" t="e">
        <f aca="true" t="shared" si="10" ref="K29:K34">I29+J29</f>
        <v>#DIV/0!</v>
      </c>
      <c r="L29" s="120" t="e">
        <f aca="true" t="shared" si="11" ref="L29:L34">IF(K29&lt;0,"1","0")</f>
        <v>#DIV/0!</v>
      </c>
    </row>
    <row r="30" spans="1:12" s="2" customFormat="1" ht="15">
      <c r="A30" s="25">
        <v>2</v>
      </c>
      <c r="B30" s="26" t="s">
        <v>17</v>
      </c>
      <c r="C30" s="74"/>
      <c r="D30" s="75"/>
      <c r="E30" s="76"/>
      <c r="F30" s="66"/>
      <c r="G30" s="69">
        <f t="shared" si="8"/>
        <v>0</v>
      </c>
      <c r="H30" s="31" t="e">
        <f ca="1">1-IF(ISBLANK($C$26),(TODAY()-мужчины!$E30)/(мужчины!$G30-мужчины!$E30),($C$26-мужчины!$E30)/(мужчины!$G30-мужчины!$E30))</f>
        <v>#DIV/0!</v>
      </c>
      <c r="I30" s="32" t="e">
        <f>мужчины!$D30*мужчины!$H30</f>
        <v>#DIV/0!</v>
      </c>
      <c r="J30" s="16" t="e">
        <f t="shared" si="9"/>
        <v>#DIV/0!</v>
      </c>
      <c r="K30" s="15" t="e">
        <f t="shared" si="10"/>
        <v>#DIV/0!</v>
      </c>
      <c r="L30" s="121" t="e">
        <f t="shared" si="11"/>
        <v>#DIV/0!</v>
      </c>
    </row>
    <row r="31" spans="1:12" s="2" customFormat="1" ht="15">
      <c r="A31" s="25">
        <v>3</v>
      </c>
      <c r="B31" s="26" t="s">
        <v>20</v>
      </c>
      <c r="C31" s="77"/>
      <c r="D31" s="75"/>
      <c r="E31" s="76"/>
      <c r="F31" s="66"/>
      <c r="G31" s="69">
        <f t="shared" si="8"/>
        <v>0</v>
      </c>
      <c r="H31" s="31" t="e">
        <f ca="1">1-IF(ISBLANK($C$26),(TODAY()-мужчины!$E31)/(мужчины!$G31-мужчины!$E31),($C$26-мужчины!$E31)/(мужчины!$G31-мужчины!$E31))</f>
        <v>#DIV/0!</v>
      </c>
      <c r="I31" s="32" t="e">
        <f>мужчины!$D31*мужчины!$H31</f>
        <v>#DIV/0!</v>
      </c>
      <c r="J31" s="16" t="e">
        <f t="shared" si="9"/>
        <v>#DIV/0!</v>
      </c>
      <c r="K31" s="15" t="e">
        <f t="shared" si="10"/>
        <v>#DIV/0!</v>
      </c>
      <c r="L31" s="120" t="e">
        <f t="shared" si="11"/>
        <v>#DIV/0!</v>
      </c>
    </row>
    <row r="32" spans="1:12" s="2" customFormat="1" ht="15">
      <c r="A32" s="25">
        <v>4</v>
      </c>
      <c r="B32" s="26" t="s">
        <v>19</v>
      </c>
      <c r="C32" s="74"/>
      <c r="D32" s="75"/>
      <c r="E32" s="76"/>
      <c r="F32" s="66"/>
      <c r="G32" s="69">
        <f t="shared" si="8"/>
        <v>0</v>
      </c>
      <c r="H32" s="31" t="e">
        <f ca="1">1-IF(ISBLANK($C$26),(TODAY()-мужчины!$E32)/(мужчины!$G32-мужчины!$E32),($C$26-мужчины!$E32)/(мужчины!$G32-мужчины!$E32))</f>
        <v>#DIV/0!</v>
      </c>
      <c r="I32" s="32" t="e">
        <f>мужчины!$D32*мужчины!$H32</f>
        <v>#DIV/0!</v>
      </c>
      <c r="J32" s="16" t="e">
        <f t="shared" si="9"/>
        <v>#DIV/0!</v>
      </c>
      <c r="K32" s="15" t="e">
        <f t="shared" si="10"/>
        <v>#DIV/0!</v>
      </c>
      <c r="L32" s="121" t="e">
        <f t="shared" si="11"/>
        <v>#DIV/0!</v>
      </c>
    </row>
    <row r="33" spans="1:12" s="2" customFormat="1" ht="15">
      <c r="A33" s="25">
        <v>5</v>
      </c>
      <c r="B33" s="26" t="s">
        <v>18</v>
      </c>
      <c r="C33" s="74">
        <v>9389</v>
      </c>
      <c r="D33" s="75">
        <v>294960</v>
      </c>
      <c r="E33" s="76">
        <v>42200</v>
      </c>
      <c r="F33" s="66">
        <v>12</v>
      </c>
      <c r="G33" s="69">
        <f t="shared" si="8"/>
        <v>42560</v>
      </c>
      <c r="H33" s="31">
        <f ca="1">1-IF(ISBLANK($C$26),(TODAY()-мужчины!$E33)/(мужчины!$G33-мужчины!$E33),($C$26-мужчины!$E33)/(мужчины!$G33-мужчины!$E33))</f>
        <v>0.525</v>
      </c>
      <c r="I33" s="32">
        <f>мужчины!$D33*мужчины!$H33</f>
        <v>154854</v>
      </c>
      <c r="J33" s="16">
        <f t="shared" si="9"/>
        <v>30970.800000000003</v>
      </c>
      <c r="K33" s="15">
        <f t="shared" si="10"/>
        <v>185824.8</v>
      </c>
      <c r="L33" s="120" t="str">
        <f t="shared" si="11"/>
        <v>0</v>
      </c>
    </row>
    <row r="34" spans="1:12" s="2" customFormat="1" ht="15">
      <c r="A34" s="34">
        <v>6</v>
      </c>
      <c r="B34" s="35" t="s">
        <v>27</v>
      </c>
      <c r="C34" s="77"/>
      <c r="D34" s="78"/>
      <c r="E34" s="79"/>
      <c r="F34" s="67"/>
      <c r="G34" s="70">
        <f t="shared" si="8"/>
        <v>0</v>
      </c>
      <c r="H34" s="31" t="e">
        <f ca="1">1-IF(ISBLANK($C$26),(TODAY()-мужчины!$E34)/(мужчины!$G34-мужчины!$E34),($C$26-мужчины!$E34)/(мужчины!$G34-мужчины!$E34))</f>
        <v>#DIV/0!</v>
      </c>
      <c r="I34" s="39" t="e">
        <f>мужчины!$D34*мужчины!$H34</f>
        <v>#DIV/0!</v>
      </c>
      <c r="J34" s="16" t="e">
        <f t="shared" si="9"/>
        <v>#DIV/0!</v>
      </c>
      <c r="K34" s="15" t="e">
        <f t="shared" si="10"/>
        <v>#DIV/0!</v>
      </c>
      <c r="L34" s="121" t="e">
        <f t="shared" si="11"/>
        <v>#DIV/0!</v>
      </c>
    </row>
    <row r="35" spans="1:12" s="2" customFormat="1" ht="15">
      <c r="A35" s="143" t="s">
        <v>28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06">
        <f>SUMIF(K29:K34,"&lt;500000",K29:K34)</f>
        <v>185824.8</v>
      </c>
      <c r="L35" s="122"/>
    </row>
    <row r="36" spans="3:12" s="2" customFormat="1" ht="15">
      <c r="C36" s="3"/>
      <c r="D36" s="3"/>
      <c r="E36" s="3"/>
      <c r="F36" s="3"/>
      <c r="G36" s="61"/>
      <c r="L36" s="122"/>
    </row>
  </sheetData>
  <sheetProtection/>
  <mergeCells count="7">
    <mergeCell ref="C2:E2"/>
    <mergeCell ref="A11:J11"/>
    <mergeCell ref="A23:J23"/>
    <mergeCell ref="A35:J35"/>
    <mergeCell ref="C14:E14"/>
    <mergeCell ref="C26:E26"/>
    <mergeCell ref="A14:B14"/>
  </mergeCells>
  <conditionalFormatting sqref="H5:H10 H12">
    <cfRule type="colorScale" priority="108" dxfId="1">
      <colorScale>
        <cfvo type="num" val="0"/>
        <cfvo type="num" val="0.5"/>
        <cfvo type="num" val="1"/>
        <color rgb="FFFF0000"/>
        <color rgb="FFFFFF00"/>
        <color rgb="FF00FF00"/>
      </colorScale>
    </cfRule>
  </conditionalFormatting>
  <conditionalFormatting sqref="H17:H22">
    <cfRule type="colorScale" priority="107" dxfId="1">
      <colorScale>
        <cfvo type="num" val="0"/>
        <cfvo type="num" val="0.5"/>
        <cfvo type="num" val="1"/>
        <color rgb="FFFF0000"/>
        <color rgb="FFFFFF00"/>
        <color rgb="FF00FF00"/>
      </colorScale>
    </cfRule>
  </conditionalFormatting>
  <conditionalFormatting sqref="H29:H34">
    <cfRule type="colorScale" priority="106" dxfId="1">
      <colorScale>
        <cfvo type="num" val="0"/>
        <cfvo type="num" val="0.5"/>
        <cfvo type="num" val="1"/>
        <color rgb="FFFF0000"/>
        <color rgb="FFFFFF00"/>
        <color rgb="FF00FF00"/>
      </colorScale>
    </cfRule>
  </conditionalFormatting>
  <conditionalFormatting sqref="L17:L22">
    <cfRule type="colorScale" priority="73" dxfId="1">
      <colorScale>
        <cfvo type="num" val="0"/>
        <cfvo type="num" val="0.5"/>
        <cfvo type="num" val="1"/>
        <color rgb="FFFF0000"/>
        <color rgb="FFFFFF00"/>
        <color rgb="FF00FF00"/>
      </colorScale>
    </cfRule>
  </conditionalFormatting>
  <conditionalFormatting sqref="R18">
    <cfRule type="colorScale" priority="72" dxfId="1">
      <colorScale>
        <cfvo type="num" val="мужчины!$O$19"/>
        <cfvo type="num" val="&quot;0+R18C15&quot;"/>
        <cfvo type="num" val="&quot;0+R17C15&quot;"/>
        <color rgb="FFFF7128"/>
        <color rgb="FFFFEB84"/>
        <color rgb="FF92D050"/>
      </colorScale>
    </cfRule>
  </conditionalFormatting>
  <conditionalFormatting sqref="L17">
    <cfRule type="colorScale" priority="70" dxfId="1">
      <colorScale>
        <cfvo type="num" val="-1"/>
        <cfvo type="num" val="0"/>
        <cfvo type="num" val="1"/>
        <color rgb="FFFF0000"/>
        <color theme="0"/>
        <color rgb="FF63BE7B"/>
      </colorScale>
    </cfRule>
  </conditionalFormatting>
  <conditionalFormatting sqref="L5:L10">
    <cfRule type="colorScale" priority="69" dxfId="1">
      <colorScale>
        <cfvo type="num" val="0"/>
        <cfvo type="num" val="0.5"/>
        <cfvo type="num" val="1"/>
        <color rgb="FFFF0000"/>
        <color rgb="FFFFFF00"/>
        <color rgb="FF00FF00"/>
      </colorScale>
    </cfRule>
  </conditionalFormatting>
  <conditionalFormatting sqref="L5">
    <cfRule type="colorScale" priority="68" dxfId="1">
      <colorScale>
        <cfvo type="num" val="-1"/>
        <cfvo type="num" val="0"/>
        <cfvo type="num" val="1"/>
        <color rgb="FFFF0000"/>
        <color theme="0"/>
        <color rgb="FF63BE7B"/>
      </colorScale>
    </cfRule>
  </conditionalFormatting>
  <conditionalFormatting sqref="L29:L34">
    <cfRule type="colorScale" priority="67" dxfId="1">
      <colorScale>
        <cfvo type="num" val="0"/>
        <cfvo type="num" val="0.5"/>
        <cfvo type="num" val="1"/>
        <color rgb="FFFF0000"/>
        <color rgb="FFFFFF00"/>
        <color rgb="FF00FF00"/>
      </colorScale>
    </cfRule>
  </conditionalFormatting>
  <conditionalFormatting sqref="L29">
    <cfRule type="colorScale" priority="66" dxfId="1">
      <colorScale>
        <cfvo type="num" val="-1"/>
        <cfvo type="num" val="0"/>
        <cfvo type="num" val="1"/>
        <color rgb="FFFF0000"/>
        <color theme="0"/>
        <color rgb="FF63BE7B"/>
      </colorScale>
    </cfRule>
  </conditionalFormatting>
  <printOptions horizontalCentered="1"/>
  <pageMargins left="0.3937007874015748" right="0.3937007874015748" top="0.5905511811023623" bottom="0.3937007874015748" header="0" footer="0"/>
  <pageSetup orientation="landscape" paperSize="9" scale="81" r:id="rId4"/>
  <tableParts>
    <tablePart r:id="rId3"/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Z60"/>
  <sheetViews>
    <sheetView view="pageBreakPreview" zoomScale="55" zoomScaleNormal="55" zoomScaleSheetLayoutView="55" zoomScalePageLayoutView="0" workbookViewId="0" topLeftCell="A1">
      <selection activeCell="H42" sqref="H42"/>
    </sheetView>
  </sheetViews>
  <sheetFormatPr defaultColWidth="9.140625" defaultRowHeight="12.75"/>
  <cols>
    <col min="3" max="3" width="11.28125" style="0" bestFit="1" customWidth="1"/>
  </cols>
  <sheetData>
    <row r="1" spans="1:26" ht="18.75">
      <c r="A1" s="150" t="s">
        <v>36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 t="s">
        <v>29</v>
      </c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</row>
    <row r="2" spans="1:26" ht="56.25">
      <c r="A2" s="42" t="s">
        <v>5</v>
      </c>
      <c r="B2" s="42" t="s">
        <v>30</v>
      </c>
      <c r="C2" s="43">
        <v>44</v>
      </c>
      <c r="D2" s="43">
        <v>46</v>
      </c>
      <c r="E2" s="43">
        <v>48</v>
      </c>
      <c r="F2" s="44">
        <v>50</v>
      </c>
      <c r="G2" s="44">
        <v>52</v>
      </c>
      <c r="H2" s="43">
        <v>54</v>
      </c>
      <c r="I2" s="43">
        <v>56</v>
      </c>
      <c r="J2" s="43">
        <v>58</v>
      </c>
      <c r="K2" s="43">
        <v>60</v>
      </c>
      <c r="L2" s="43">
        <v>62</v>
      </c>
      <c r="M2" s="45">
        <v>64</v>
      </c>
      <c r="N2" s="46" t="s">
        <v>5</v>
      </c>
      <c r="O2" s="42" t="s">
        <v>30</v>
      </c>
      <c r="P2" s="43">
        <v>44</v>
      </c>
      <c r="Q2" s="43">
        <v>46</v>
      </c>
      <c r="R2" s="43">
        <v>48</v>
      </c>
      <c r="S2" s="44">
        <v>50</v>
      </c>
      <c r="T2" s="44">
        <v>52</v>
      </c>
      <c r="U2" s="43">
        <v>54</v>
      </c>
      <c r="V2" s="43">
        <v>56</v>
      </c>
      <c r="W2" s="43">
        <v>58</v>
      </c>
      <c r="X2" s="43">
        <v>60</v>
      </c>
      <c r="Y2" s="43">
        <v>62</v>
      </c>
      <c r="Z2" s="43">
        <v>64</v>
      </c>
    </row>
    <row r="3" spans="1:26" ht="18.75">
      <c r="A3" s="47">
        <v>1</v>
      </c>
      <c r="B3" s="48">
        <v>155</v>
      </c>
      <c r="C3" s="101"/>
      <c r="D3" s="49"/>
      <c r="E3" s="49"/>
      <c r="F3" s="49"/>
      <c r="G3" s="49"/>
      <c r="H3" s="49"/>
      <c r="I3" s="50"/>
      <c r="J3" s="49"/>
      <c r="K3" s="49"/>
      <c r="L3" s="50"/>
      <c r="M3" s="51"/>
      <c r="N3" s="52">
        <v>1</v>
      </c>
      <c r="O3" s="48">
        <v>155</v>
      </c>
      <c r="P3" s="49"/>
      <c r="Q3" s="49"/>
      <c r="R3" s="49"/>
      <c r="S3" s="49"/>
      <c r="T3" s="49"/>
      <c r="U3" s="49"/>
      <c r="V3" s="50"/>
      <c r="W3" s="49"/>
      <c r="X3" s="49"/>
      <c r="Y3" s="50"/>
      <c r="Z3" s="49"/>
    </row>
    <row r="4" spans="1:26" ht="18.75">
      <c r="A4" s="47">
        <v>2</v>
      </c>
      <c r="B4" s="48">
        <v>160</v>
      </c>
      <c r="C4" s="101"/>
      <c r="D4" s="53"/>
      <c r="E4" s="53"/>
      <c r="F4" s="53"/>
      <c r="G4" s="53"/>
      <c r="H4" s="53"/>
      <c r="I4" s="53"/>
      <c r="J4" s="53"/>
      <c r="K4" s="53"/>
      <c r="L4" s="53"/>
      <c r="M4" s="54"/>
      <c r="N4" s="52">
        <v>2</v>
      </c>
      <c r="O4" s="48">
        <v>160</v>
      </c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</row>
    <row r="5" spans="1:26" ht="18.75">
      <c r="A5" s="47">
        <v>3</v>
      </c>
      <c r="B5" s="48">
        <v>162</v>
      </c>
      <c r="C5" s="101"/>
      <c r="D5" s="55"/>
      <c r="E5" s="55"/>
      <c r="F5" s="55"/>
      <c r="G5" s="55"/>
      <c r="H5" s="55"/>
      <c r="I5" s="55"/>
      <c r="J5" s="55"/>
      <c r="K5" s="55"/>
      <c r="L5" s="55"/>
      <c r="M5" s="56"/>
      <c r="N5" s="52">
        <v>3</v>
      </c>
      <c r="O5" s="48">
        <v>162</v>
      </c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spans="1:26" ht="18.75">
      <c r="A6" s="47">
        <v>4</v>
      </c>
      <c r="B6" s="57">
        <v>164</v>
      </c>
      <c r="C6" s="101"/>
      <c r="D6" s="58"/>
      <c r="E6" s="58"/>
      <c r="F6" s="58"/>
      <c r="G6" s="58"/>
      <c r="H6" s="58"/>
      <c r="I6" s="58"/>
      <c r="J6" s="58"/>
      <c r="K6" s="58"/>
      <c r="L6" s="58"/>
      <c r="M6" s="59"/>
      <c r="N6" s="52">
        <v>4</v>
      </c>
      <c r="O6" s="57">
        <v>164</v>
      </c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1:26" ht="18.75">
      <c r="A7" s="47">
        <v>5</v>
      </c>
      <c r="B7" s="57">
        <v>166</v>
      </c>
      <c r="C7" s="101"/>
      <c r="D7" s="58"/>
      <c r="E7" s="58"/>
      <c r="F7" s="58"/>
      <c r="G7" s="58"/>
      <c r="H7" s="58"/>
      <c r="I7" s="58"/>
      <c r="J7" s="58"/>
      <c r="K7" s="58"/>
      <c r="L7" s="58"/>
      <c r="M7" s="59"/>
      <c r="N7" s="52">
        <v>5</v>
      </c>
      <c r="O7" s="57">
        <v>166</v>
      </c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</row>
    <row r="8" spans="1:26" ht="18.75">
      <c r="A8" s="47">
        <v>6</v>
      </c>
      <c r="B8" s="57">
        <v>168</v>
      </c>
      <c r="C8" s="101"/>
      <c r="D8" s="58"/>
      <c r="E8" s="58"/>
      <c r="F8" s="58"/>
      <c r="G8" s="58"/>
      <c r="H8" s="58"/>
      <c r="I8" s="58"/>
      <c r="J8" s="58"/>
      <c r="K8" s="58"/>
      <c r="L8" s="58"/>
      <c r="M8" s="59"/>
      <c r="N8" s="52">
        <v>6</v>
      </c>
      <c r="O8" s="57">
        <v>168</v>
      </c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</row>
    <row r="9" spans="1:26" ht="18.75">
      <c r="A9" s="47">
        <v>7</v>
      </c>
      <c r="B9" s="57">
        <v>170</v>
      </c>
      <c r="C9" s="101"/>
      <c r="D9" s="58"/>
      <c r="E9" s="58"/>
      <c r="F9" s="58"/>
      <c r="G9" s="58"/>
      <c r="H9" s="58"/>
      <c r="I9" s="58"/>
      <c r="J9" s="58"/>
      <c r="K9" s="58"/>
      <c r="L9" s="58"/>
      <c r="M9" s="59"/>
      <c r="N9" s="52">
        <v>7</v>
      </c>
      <c r="O9" s="57">
        <v>170</v>
      </c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</row>
    <row r="10" spans="1:26" ht="18.75">
      <c r="A10" s="47">
        <v>8</v>
      </c>
      <c r="B10" s="57">
        <v>172</v>
      </c>
      <c r="C10" s="101"/>
      <c r="D10" s="58"/>
      <c r="E10" s="58"/>
      <c r="F10" s="58"/>
      <c r="G10" s="58"/>
      <c r="H10" s="58"/>
      <c r="I10" s="58"/>
      <c r="J10" s="58"/>
      <c r="K10" s="58"/>
      <c r="L10" s="58"/>
      <c r="M10" s="59"/>
      <c r="N10" s="52">
        <v>8</v>
      </c>
      <c r="O10" s="57">
        <v>172</v>
      </c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</row>
    <row r="11" spans="1:26" ht="18.75">
      <c r="A11" s="47">
        <v>9</v>
      </c>
      <c r="B11" s="57">
        <v>174</v>
      </c>
      <c r="C11" s="101"/>
      <c r="D11" s="58"/>
      <c r="E11" s="58"/>
      <c r="F11" s="58"/>
      <c r="G11" s="58"/>
      <c r="H11" s="58"/>
      <c r="I11" s="58"/>
      <c r="J11" s="58"/>
      <c r="K11" s="58"/>
      <c r="L11" s="58"/>
      <c r="M11" s="59"/>
      <c r="N11" s="52">
        <v>9</v>
      </c>
      <c r="O11" s="57">
        <v>174</v>
      </c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</row>
    <row r="12" spans="1:26" ht="18.75">
      <c r="A12" s="47">
        <v>10</v>
      </c>
      <c r="B12" s="57">
        <v>176</v>
      </c>
      <c r="C12" s="101"/>
      <c r="D12" s="58"/>
      <c r="E12" s="58"/>
      <c r="F12" s="58"/>
      <c r="G12" s="58"/>
      <c r="H12" s="58"/>
      <c r="I12" s="58"/>
      <c r="J12" s="58"/>
      <c r="K12" s="58"/>
      <c r="L12" s="58"/>
      <c r="M12" s="59"/>
      <c r="N12" s="52">
        <v>10</v>
      </c>
      <c r="O12" s="57">
        <v>176</v>
      </c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</row>
    <row r="13" spans="1:26" ht="18.75">
      <c r="A13" s="47">
        <v>11</v>
      </c>
      <c r="B13" s="57">
        <v>180</v>
      </c>
      <c r="C13" s="101"/>
      <c r="D13" s="58"/>
      <c r="E13" s="58"/>
      <c r="F13" s="58"/>
      <c r="G13" s="58"/>
      <c r="H13" s="58"/>
      <c r="I13" s="58"/>
      <c r="J13" s="58"/>
      <c r="K13" s="58"/>
      <c r="L13" s="58"/>
      <c r="M13" s="59"/>
      <c r="N13" s="52">
        <v>11</v>
      </c>
      <c r="O13" s="57">
        <v>180</v>
      </c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</row>
    <row r="14" spans="1:26" ht="18.75">
      <c r="A14" s="47">
        <v>12</v>
      </c>
      <c r="B14" s="57">
        <v>182</v>
      </c>
      <c r="C14" s="101"/>
      <c r="D14" s="58"/>
      <c r="E14" s="58"/>
      <c r="F14" s="58"/>
      <c r="G14" s="58"/>
      <c r="H14" s="58"/>
      <c r="I14" s="58"/>
      <c r="J14" s="58"/>
      <c r="K14" s="58"/>
      <c r="L14" s="58"/>
      <c r="M14" s="59"/>
      <c r="N14" s="52">
        <v>12</v>
      </c>
      <c r="O14" s="57">
        <v>182</v>
      </c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</row>
    <row r="15" spans="1:26" ht="18.75">
      <c r="A15" s="47">
        <v>13</v>
      </c>
      <c r="B15" s="57">
        <v>190</v>
      </c>
      <c r="C15" s="101"/>
      <c r="D15" s="58"/>
      <c r="E15" s="58"/>
      <c r="F15" s="58"/>
      <c r="G15" s="58"/>
      <c r="H15" s="58"/>
      <c r="I15" s="58"/>
      <c r="J15" s="58"/>
      <c r="K15" s="58"/>
      <c r="L15" s="58"/>
      <c r="M15" s="59"/>
      <c r="N15" s="52">
        <v>13</v>
      </c>
      <c r="O15" s="57">
        <v>190</v>
      </c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</row>
    <row r="16" spans="1:26" ht="18.75">
      <c r="A16" s="150" t="s">
        <v>16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 t="s">
        <v>31</v>
      </c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</row>
    <row r="17" spans="1:26" ht="56.25">
      <c r="A17" s="42" t="s">
        <v>5</v>
      </c>
      <c r="B17" s="42" t="s">
        <v>30</v>
      </c>
      <c r="C17" s="43">
        <v>44</v>
      </c>
      <c r="D17" s="43">
        <v>46</v>
      </c>
      <c r="E17" s="43">
        <v>48</v>
      </c>
      <c r="F17" s="44">
        <v>50</v>
      </c>
      <c r="G17" s="44">
        <v>52</v>
      </c>
      <c r="H17" s="43">
        <v>54</v>
      </c>
      <c r="I17" s="43">
        <v>56</v>
      </c>
      <c r="J17" s="43">
        <v>58</v>
      </c>
      <c r="K17" s="43">
        <v>60</v>
      </c>
      <c r="L17" s="43">
        <v>62</v>
      </c>
      <c r="M17" s="45">
        <v>64</v>
      </c>
      <c r="N17" s="46" t="s">
        <v>5</v>
      </c>
      <c r="O17" s="42" t="s">
        <v>30</v>
      </c>
      <c r="P17" s="43">
        <v>44</v>
      </c>
      <c r="Q17" s="43">
        <v>46</v>
      </c>
      <c r="R17" s="43">
        <v>48</v>
      </c>
      <c r="S17" s="44">
        <v>50</v>
      </c>
      <c r="T17" s="44">
        <v>52</v>
      </c>
      <c r="U17" s="43">
        <v>54</v>
      </c>
      <c r="V17" s="43">
        <v>56</v>
      </c>
      <c r="W17" s="43">
        <v>58</v>
      </c>
      <c r="X17" s="43">
        <v>60</v>
      </c>
      <c r="Y17" s="43">
        <v>62</v>
      </c>
      <c r="Z17" s="43">
        <v>64</v>
      </c>
    </row>
    <row r="18" spans="1:26" ht="18.75">
      <c r="A18" s="47">
        <v>1</v>
      </c>
      <c r="B18" s="48">
        <v>155</v>
      </c>
      <c r="C18" s="49"/>
      <c r="D18" s="49"/>
      <c r="E18" s="49"/>
      <c r="F18" s="49"/>
      <c r="G18" s="49"/>
      <c r="H18" s="49"/>
      <c r="I18" s="50"/>
      <c r="J18" s="49"/>
      <c r="K18" s="49"/>
      <c r="L18" s="50"/>
      <c r="M18" s="51"/>
      <c r="N18" s="52">
        <v>1</v>
      </c>
      <c r="O18" s="48">
        <v>155</v>
      </c>
      <c r="P18" s="49"/>
      <c r="Q18" s="49"/>
      <c r="R18" s="49"/>
      <c r="S18" s="49"/>
      <c r="T18" s="49"/>
      <c r="U18" s="49"/>
      <c r="V18" s="50"/>
      <c r="W18" s="49"/>
      <c r="X18" s="49"/>
      <c r="Y18" s="50"/>
      <c r="Z18" s="49"/>
    </row>
    <row r="19" spans="1:26" ht="18.75">
      <c r="A19" s="47">
        <v>2</v>
      </c>
      <c r="B19" s="48">
        <v>160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4"/>
      <c r="N19" s="52">
        <v>2</v>
      </c>
      <c r="O19" s="48">
        <v>160</v>
      </c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</row>
    <row r="20" spans="1:26" ht="18.75">
      <c r="A20" s="47">
        <v>3</v>
      </c>
      <c r="B20" s="48">
        <v>162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6"/>
      <c r="N20" s="52">
        <v>3</v>
      </c>
      <c r="O20" s="48">
        <v>162</v>
      </c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</row>
    <row r="21" spans="1:26" ht="18.75">
      <c r="A21" s="47">
        <v>4</v>
      </c>
      <c r="B21" s="57">
        <v>164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9"/>
      <c r="N21" s="52">
        <v>4</v>
      </c>
      <c r="O21" s="57">
        <v>164</v>
      </c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</row>
    <row r="22" spans="1:26" ht="18.75">
      <c r="A22" s="47">
        <v>5</v>
      </c>
      <c r="B22" s="57">
        <v>166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9"/>
      <c r="N22" s="52">
        <v>5</v>
      </c>
      <c r="O22" s="57">
        <v>166</v>
      </c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</row>
    <row r="23" spans="1:26" ht="18.75">
      <c r="A23" s="47">
        <v>6</v>
      </c>
      <c r="B23" s="57">
        <v>168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9"/>
      <c r="N23" s="52">
        <v>6</v>
      </c>
      <c r="O23" s="57">
        <v>168</v>
      </c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</row>
    <row r="24" spans="1:26" ht="18.75">
      <c r="A24" s="47">
        <v>7</v>
      </c>
      <c r="B24" s="57">
        <v>170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9"/>
      <c r="N24" s="52">
        <v>7</v>
      </c>
      <c r="O24" s="57">
        <v>170</v>
      </c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</row>
    <row r="25" spans="1:26" ht="18.75">
      <c r="A25" s="47">
        <v>8</v>
      </c>
      <c r="B25" s="57">
        <v>172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9"/>
      <c r="N25" s="52">
        <v>8</v>
      </c>
      <c r="O25" s="57">
        <v>172</v>
      </c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</row>
    <row r="26" spans="1:26" ht="18.75">
      <c r="A26" s="47">
        <v>9</v>
      </c>
      <c r="B26" s="57">
        <v>174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9"/>
      <c r="N26" s="52">
        <v>9</v>
      </c>
      <c r="O26" s="57">
        <v>174</v>
      </c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</row>
    <row r="27" spans="1:26" ht="18.75">
      <c r="A27" s="47">
        <v>10</v>
      </c>
      <c r="B27" s="57">
        <v>176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9"/>
      <c r="N27" s="52">
        <v>10</v>
      </c>
      <c r="O27" s="57">
        <v>176</v>
      </c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</row>
    <row r="28" spans="1:26" ht="18.75">
      <c r="A28" s="47">
        <v>11</v>
      </c>
      <c r="B28" s="57">
        <v>180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9"/>
      <c r="N28" s="52">
        <v>11</v>
      </c>
      <c r="O28" s="57">
        <v>180</v>
      </c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</row>
    <row r="29" spans="1:26" ht="18.75">
      <c r="A29" s="47">
        <v>12</v>
      </c>
      <c r="B29" s="57">
        <v>182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9"/>
      <c r="N29" s="52">
        <v>12</v>
      </c>
      <c r="O29" s="57">
        <v>182</v>
      </c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</row>
    <row r="30" spans="1:26" ht="18.75">
      <c r="A30" s="47">
        <v>13</v>
      </c>
      <c r="B30" s="57">
        <v>190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9"/>
      <c r="N30" s="52">
        <v>13</v>
      </c>
      <c r="O30" s="57">
        <v>190</v>
      </c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</row>
    <row r="31" spans="1:26" ht="18.75">
      <c r="A31" s="149" t="s">
        <v>32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51" t="s">
        <v>35</v>
      </c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</row>
    <row r="32" spans="1:26" ht="56.25">
      <c r="A32" s="42" t="s">
        <v>5</v>
      </c>
      <c r="B32" s="42" t="s">
        <v>30</v>
      </c>
      <c r="C32" s="43">
        <v>44</v>
      </c>
      <c r="D32" s="43">
        <v>46</v>
      </c>
      <c r="E32" s="43">
        <v>48</v>
      </c>
      <c r="F32" s="44">
        <v>50</v>
      </c>
      <c r="G32" s="44">
        <v>52</v>
      </c>
      <c r="H32" s="43">
        <v>54</v>
      </c>
      <c r="I32" s="43">
        <v>56</v>
      </c>
      <c r="J32" s="43">
        <v>58</v>
      </c>
      <c r="K32" s="43">
        <v>60</v>
      </c>
      <c r="L32" s="43">
        <v>62</v>
      </c>
      <c r="M32" s="45">
        <v>64</v>
      </c>
      <c r="N32" s="46" t="s">
        <v>5</v>
      </c>
      <c r="O32" s="42" t="s">
        <v>30</v>
      </c>
      <c r="P32" s="43">
        <v>44</v>
      </c>
      <c r="Q32" s="43">
        <v>46</v>
      </c>
      <c r="R32" s="43">
        <v>48</v>
      </c>
      <c r="S32" s="44">
        <v>50</v>
      </c>
      <c r="T32" s="44">
        <v>52</v>
      </c>
      <c r="U32" s="43">
        <v>54</v>
      </c>
      <c r="V32" s="43">
        <v>56</v>
      </c>
      <c r="W32" s="43">
        <v>58</v>
      </c>
      <c r="X32" s="43">
        <v>60</v>
      </c>
      <c r="Y32" s="43">
        <v>62</v>
      </c>
      <c r="Z32" s="43">
        <v>64</v>
      </c>
    </row>
    <row r="33" spans="1:26" ht="18.75">
      <c r="A33" s="47">
        <v>1</v>
      </c>
      <c r="B33" s="48">
        <v>155</v>
      </c>
      <c r="C33" s="49"/>
      <c r="D33" s="49"/>
      <c r="E33" s="49"/>
      <c r="F33" s="49"/>
      <c r="G33" s="49"/>
      <c r="H33" s="49"/>
      <c r="I33" s="50"/>
      <c r="J33" s="49"/>
      <c r="K33" s="49"/>
      <c r="L33" s="50"/>
      <c r="M33" s="51"/>
      <c r="N33" s="52">
        <v>1</v>
      </c>
      <c r="O33" s="48">
        <v>155</v>
      </c>
      <c r="P33" s="49"/>
      <c r="Q33" s="49"/>
      <c r="R33" s="49"/>
      <c r="S33" s="49"/>
      <c r="T33" s="49"/>
      <c r="U33" s="49"/>
      <c r="V33" s="50"/>
      <c r="W33" s="49"/>
      <c r="X33" s="49"/>
      <c r="Y33" s="50"/>
      <c r="Z33" s="49"/>
    </row>
    <row r="34" spans="1:26" ht="18.75">
      <c r="A34" s="47">
        <v>2</v>
      </c>
      <c r="B34" s="48">
        <v>160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4"/>
      <c r="N34" s="52">
        <v>2</v>
      </c>
      <c r="O34" s="48">
        <v>160</v>
      </c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</row>
    <row r="35" spans="1:26" ht="18.75">
      <c r="A35" s="47">
        <v>3</v>
      </c>
      <c r="B35" s="48">
        <v>162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6"/>
      <c r="N35" s="52">
        <v>3</v>
      </c>
      <c r="O35" s="48">
        <v>162</v>
      </c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</row>
    <row r="36" spans="1:26" ht="18.75">
      <c r="A36" s="47">
        <v>4</v>
      </c>
      <c r="B36" s="57">
        <v>164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9"/>
      <c r="N36" s="52">
        <v>4</v>
      </c>
      <c r="O36" s="57">
        <v>164</v>
      </c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</row>
    <row r="37" spans="1:26" ht="18.75">
      <c r="A37" s="47">
        <v>5</v>
      </c>
      <c r="B37" s="57">
        <v>166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9"/>
      <c r="N37" s="52">
        <v>5</v>
      </c>
      <c r="O37" s="57">
        <v>166</v>
      </c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</row>
    <row r="38" spans="1:26" ht="18.75">
      <c r="A38" s="47">
        <v>6</v>
      </c>
      <c r="B38" s="57">
        <v>168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9"/>
      <c r="N38" s="52">
        <v>6</v>
      </c>
      <c r="O38" s="57">
        <v>168</v>
      </c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</row>
    <row r="39" spans="1:26" ht="18.75">
      <c r="A39" s="47">
        <v>7</v>
      </c>
      <c r="B39" s="57">
        <v>170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9"/>
      <c r="N39" s="52">
        <v>7</v>
      </c>
      <c r="O39" s="57">
        <v>170</v>
      </c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</row>
    <row r="40" spans="1:26" ht="18.75">
      <c r="A40" s="47">
        <v>8</v>
      </c>
      <c r="B40" s="57">
        <v>172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9"/>
      <c r="N40" s="52">
        <v>8</v>
      </c>
      <c r="O40" s="57">
        <v>172</v>
      </c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>
      <c r="A41" s="47">
        <v>9</v>
      </c>
      <c r="B41" s="57">
        <v>174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9"/>
      <c r="N41" s="52">
        <v>9</v>
      </c>
      <c r="O41" s="57">
        <v>174</v>
      </c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>
      <c r="A42" s="47">
        <v>10</v>
      </c>
      <c r="B42" s="57">
        <v>176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9"/>
      <c r="N42" s="52">
        <v>10</v>
      </c>
      <c r="O42" s="57">
        <v>176</v>
      </c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>
      <c r="A43" s="47">
        <v>11</v>
      </c>
      <c r="B43" s="57">
        <v>180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9"/>
      <c r="N43" s="52">
        <v>11</v>
      </c>
      <c r="O43" s="57">
        <v>180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>
      <c r="A44" s="47">
        <v>12</v>
      </c>
      <c r="B44" s="57">
        <v>182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9"/>
      <c r="N44" s="52">
        <v>12</v>
      </c>
      <c r="O44" s="57">
        <v>182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>
      <c r="A45" s="47">
        <v>13</v>
      </c>
      <c r="B45" s="57">
        <v>190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9"/>
      <c r="N45" s="52">
        <v>13</v>
      </c>
      <c r="O45" s="57">
        <v>190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>
      <c r="A46" s="149" t="s">
        <v>34</v>
      </c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 t="s">
        <v>33</v>
      </c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</row>
    <row r="47" spans="1:26" ht="56.25">
      <c r="A47" s="42" t="s">
        <v>5</v>
      </c>
      <c r="B47" s="42" t="s">
        <v>30</v>
      </c>
      <c r="C47" s="43">
        <v>44</v>
      </c>
      <c r="D47" s="43">
        <v>46</v>
      </c>
      <c r="E47" s="43">
        <v>48</v>
      </c>
      <c r="F47" s="44">
        <v>50</v>
      </c>
      <c r="G47" s="44">
        <v>52</v>
      </c>
      <c r="H47" s="43">
        <v>54</v>
      </c>
      <c r="I47" s="43">
        <v>56</v>
      </c>
      <c r="J47" s="43">
        <v>58</v>
      </c>
      <c r="K47" s="43">
        <v>60</v>
      </c>
      <c r="L47" s="43">
        <v>62</v>
      </c>
      <c r="M47" s="45">
        <v>64</v>
      </c>
      <c r="N47" s="46" t="s">
        <v>5</v>
      </c>
      <c r="O47" s="42" t="s">
        <v>30</v>
      </c>
      <c r="P47" s="43">
        <v>44</v>
      </c>
      <c r="Q47" s="43">
        <v>46</v>
      </c>
      <c r="R47" s="43">
        <v>48</v>
      </c>
      <c r="S47" s="44">
        <v>50</v>
      </c>
      <c r="T47" s="44">
        <v>52</v>
      </c>
      <c r="U47" s="43">
        <v>54</v>
      </c>
      <c r="V47" s="43">
        <v>56</v>
      </c>
      <c r="W47" s="43">
        <v>58</v>
      </c>
      <c r="X47" s="43">
        <v>60</v>
      </c>
      <c r="Y47" s="43">
        <v>62</v>
      </c>
      <c r="Z47" s="43">
        <v>64</v>
      </c>
    </row>
    <row r="48" spans="1:26" ht="18.75">
      <c r="A48" s="47">
        <v>1</v>
      </c>
      <c r="B48" s="48">
        <v>155</v>
      </c>
      <c r="C48" s="49"/>
      <c r="D48" s="49"/>
      <c r="E48" s="49"/>
      <c r="F48" s="49"/>
      <c r="G48" s="49"/>
      <c r="H48" s="49"/>
      <c r="I48" s="50"/>
      <c r="J48" s="49"/>
      <c r="K48" s="49"/>
      <c r="L48" s="50"/>
      <c r="M48" s="51"/>
      <c r="N48" s="52">
        <v>1</v>
      </c>
      <c r="O48" s="48">
        <v>155</v>
      </c>
      <c r="P48" s="49"/>
      <c r="Q48" s="49"/>
      <c r="R48" s="49"/>
      <c r="S48" s="49"/>
      <c r="T48" s="49"/>
      <c r="U48" s="49"/>
      <c r="V48" s="50"/>
      <c r="W48" s="49"/>
      <c r="X48" s="49"/>
      <c r="Y48" s="50"/>
      <c r="Z48" s="49"/>
    </row>
    <row r="49" spans="1:26" ht="18.75">
      <c r="A49" s="47">
        <v>2</v>
      </c>
      <c r="B49" s="48">
        <v>160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4"/>
      <c r="N49" s="52">
        <v>2</v>
      </c>
      <c r="O49" s="48">
        <v>160</v>
      </c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</row>
    <row r="50" spans="1:26" ht="18.75">
      <c r="A50" s="47">
        <v>3</v>
      </c>
      <c r="B50" s="48">
        <v>162</v>
      </c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6"/>
      <c r="N50" s="52">
        <v>3</v>
      </c>
      <c r="O50" s="48">
        <v>162</v>
      </c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</row>
    <row r="51" spans="1:26" ht="18.75">
      <c r="A51" s="47">
        <v>4</v>
      </c>
      <c r="B51" s="57">
        <v>164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9"/>
      <c r="N51" s="52">
        <v>4</v>
      </c>
      <c r="O51" s="57">
        <v>164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>
      <c r="A52" s="47">
        <v>5</v>
      </c>
      <c r="B52" s="57">
        <v>166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9"/>
      <c r="N52" s="52">
        <v>5</v>
      </c>
      <c r="O52" s="57">
        <v>166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>
      <c r="A53" s="47">
        <v>6</v>
      </c>
      <c r="B53" s="57">
        <v>168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9"/>
      <c r="N53" s="52">
        <v>6</v>
      </c>
      <c r="O53" s="57">
        <v>168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8.75">
      <c r="A54" s="47">
        <v>7</v>
      </c>
      <c r="B54" s="57">
        <v>170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9"/>
      <c r="N54" s="52">
        <v>7</v>
      </c>
      <c r="O54" s="57">
        <v>170</v>
      </c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</row>
    <row r="55" spans="1:26" ht="18.75">
      <c r="A55" s="47">
        <v>8</v>
      </c>
      <c r="B55" s="57">
        <v>172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9"/>
      <c r="N55" s="52">
        <v>8</v>
      </c>
      <c r="O55" s="57">
        <v>172</v>
      </c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</row>
    <row r="56" spans="1:26" ht="18.75">
      <c r="A56" s="47">
        <v>9</v>
      </c>
      <c r="B56" s="57">
        <v>174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9"/>
      <c r="N56" s="52">
        <v>9</v>
      </c>
      <c r="O56" s="57">
        <v>174</v>
      </c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</row>
    <row r="57" spans="1:26" ht="18.75">
      <c r="A57" s="47">
        <v>10</v>
      </c>
      <c r="B57" s="57">
        <v>176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9"/>
      <c r="N57" s="52">
        <v>10</v>
      </c>
      <c r="O57" s="57">
        <v>176</v>
      </c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</row>
    <row r="58" spans="1:26" ht="18.75">
      <c r="A58" s="47">
        <v>11</v>
      </c>
      <c r="B58" s="57">
        <v>180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9"/>
      <c r="N58" s="52">
        <v>11</v>
      </c>
      <c r="O58" s="57">
        <v>180</v>
      </c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</row>
    <row r="59" spans="1:26" ht="18.75">
      <c r="A59" s="47">
        <v>12</v>
      </c>
      <c r="B59" s="57">
        <v>182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9"/>
      <c r="N59" s="52">
        <v>12</v>
      </c>
      <c r="O59" s="57">
        <v>182</v>
      </c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</row>
    <row r="60" spans="1:26" ht="18.75">
      <c r="A60" s="47">
        <v>13</v>
      </c>
      <c r="B60" s="57">
        <v>190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9"/>
      <c r="N60" s="52">
        <v>13</v>
      </c>
      <c r="O60" s="57">
        <v>190</v>
      </c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</row>
  </sheetData>
  <sheetProtection/>
  <mergeCells count="8">
    <mergeCell ref="A46:M46"/>
    <mergeCell ref="N46:Z46"/>
    <mergeCell ref="A1:M1"/>
    <mergeCell ref="N1:Z1"/>
    <mergeCell ref="A16:M16"/>
    <mergeCell ref="N16:Z16"/>
    <mergeCell ref="A31:M31"/>
    <mergeCell ref="N31:Z31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  <rowBreaks count="3" manualBreakCount="3">
    <brk id="15" max="255" man="1"/>
    <brk id="30" max="255" man="1"/>
    <brk id="45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Kate</cp:lastModifiedBy>
  <cp:lastPrinted>2016-01-01T13:27:32Z</cp:lastPrinted>
  <dcterms:created xsi:type="dcterms:W3CDTF">1996-10-08T23:32:33Z</dcterms:created>
  <dcterms:modified xsi:type="dcterms:W3CDTF">2016-01-02T19:05:50Z</dcterms:modified>
  <cp:category/>
  <cp:version/>
  <cp:contentType/>
  <cp:contentStatus/>
</cp:coreProperties>
</file>