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9095" windowHeight="11760"/>
  </bookViews>
  <sheets>
    <sheet name="26.08.2015" sheetId="1" r:id="rId1"/>
    <sheet name="Лист2" sheetId="2" r:id="rId2"/>
    <sheet name="Лист3" sheetId="3" r:id="rId3"/>
  </sheets>
  <definedNames>
    <definedName name="_xlnm._FilterDatabase" localSheetId="0" hidden="1">'26.08.2015'!$L$2:$Q$177</definedName>
    <definedName name="_xlnm.Print_Area" localSheetId="1">Лист2!$A$1:$H$32</definedName>
  </definedNames>
  <calcPr calcId="125725"/>
</workbook>
</file>

<file path=xl/calcChain.xml><?xml version="1.0" encoding="utf-8"?>
<calcChain xmlns="http://schemas.openxmlformats.org/spreadsheetml/2006/main">
  <c r="F59" i="1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"/>
  <c r="H58"/>
  <c r="I58" s="1"/>
  <c r="H59"/>
  <c r="I59" s="1"/>
  <c r="H57"/>
  <c r="I57" s="1"/>
  <c r="O113"/>
  <c r="P113" s="1"/>
  <c r="Q113" s="1"/>
  <c r="O116"/>
  <c r="P116" s="1"/>
  <c r="Q116" s="1"/>
  <c r="O117"/>
  <c r="P117" s="1"/>
  <c r="Q117" s="1"/>
  <c r="G56"/>
  <c r="H55"/>
  <c r="I55" s="1"/>
  <c r="H54"/>
  <c r="I54" s="1"/>
  <c r="H53"/>
  <c r="I53" s="1"/>
  <c r="A12" i="2"/>
  <c r="H52" i="1"/>
  <c r="I52" s="1"/>
  <c r="A18" i="2"/>
  <c r="H51" i="1"/>
  <c r="I51" s="1"/>
  <c r="O7"/>
  <c r="O8"/>
  <c r="E3" i="2"/>
  <c r="F3" s="1"/>
  <c r="E4"/>
  <c r="F4" s="1"/>
  <c r="E5"/>
  <c r="F5" s="1"/>
  <c r="E6"/>
  <c r="F6" s="1"/>
  <c r="E7"/>
  <c r="F7" s="1"/>
  <c r="E8"/>
  <c r="F8" s="1"/>
  <c r="E9"/>
  <c r="F9" s="1"/>
  <c r="E2"/>
  <c r="F2" s="1"/>
  <c r="D9"/>
  <c r="D8"/>
  <c r="D7"/>
  <c r="D6"/>
  <c r="D5"/>
  <c r="D4"/>
  <c r="D3"/>
  <c r="D2"/>
  <c r="H50" i="1"/>
  <c r="I50" s="1"/>
  <c r="I56"/>
  <c r="H60"/>
  <c r="I60" s="1"/>
  <c r="H61"/>
  <c r="I61" s="1"/>
  <c r="H62"/>
  <c r="I62" s="1"/>
  <c r="H63"/>
  <c r="I63" s="1"/>
  <c r="H64"/>
  <c r="I64" s="1"/>
  <c r="H65"/>
  <c r="I65" s="1"/>
  <c r="H66"/>
  <c r="I66" s="1"/>
  <c r="H67"/>
  <c r="I67" s="1"/>
  <c r="H68"/>
  <c r="I68" s="1"/>
  <c r="H49"/>
  <c r="I49" s="1"/>
  <c r="H48"/>
  <c r="I48" s="1"/>
  <c r="O50"/>
  <c r="P50" s="1"/>
  <c r="Q50" s="1"/>
  <c r="O86"/>
  <c r="P86" s="1"/>
  <c r="Q86" s="1"/>
  <c r="O91"/>
  <c r="P91" s="1"/>
  <c r="Q91" s="1"/>
  <c r="H47"/>
  <c r="I47" s="1"/>
  <c r="H46"/>
  <c r="I46" s="1"/>
  <c r="H45"/>
  <c r="I45" s="1"/>
  <c r="H44"/>
  <c r="I44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I33" s="1"/>
  <c r="H34"/>
  <c r="I34" s="1"/>
  <c r="H35"/>
  <c r="I35" s="1"/>
  <c r="H36"/>
  <c r="I36" s="1"/>
  <c r="H37"/>
  <c r="I37" s="1"/>
  <c r="H38"/>
  <c r="I38" s="1"/>
  <c r="H39"/>
  <c r="I39" s="1"/>
  <c r="H40"/>
  <c r="I40" s="1"/>
  <c r="H41"/>
  <c r="I41" s="1"/>
  <c r="H42"/>
  <c r="I42" s="1"/>
  <c r="H43"/>
  <c r="I43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17"/>
  <c r="I17" s="1"/>
  <c r="I16"/>
  <c r="H16"/>
  <c r="O42" s="1"/>
  <c r="P42" s="1"/>
  <c r="Q42" s="1"/>
  <c r="H15"/>
  <c r="I15" s="1"/>
  <c r="H14"/>
  <c r="I14" s="1"/>
  <c r="H13"/>
  <c r="I13" s="1"/>
  <c r="H12"/>
  <c r="I12" s="1"/>
  <c r="H11"/>
  <c r="I11" s="1"/>
  <c r="H10"/>
  <c r="H9"/>
  <c r="I9" s="1"/>
  <c r="H8"/>
  <c r="I8" s="1"/>
  <c r="H7"/>
  <c r="I7" s="1"/>
  <c r="H6"/>
  <c r="I6" s="1"/>
  <c r="H5"/>
  <c r="I5" s="1"/>
  <c r="H4"/>
  <c r="I4" s="1"/>
  <c r="H3"/>
  <c r="I3" s="1"/>
  <c r="O112" l="1"/>
  <c r="P112" s="1"/>
  <c r="Q112" s="1"/>
  <c r="O72"/>
  <c r="P72" s="1"/>
  <c r="Q72" s="1"/>
  <c r="O9"/>
  <c r="O5"/>
  <c r="P5" s="1"/>
  <c r="Q5" s="1"/>
  <c r="O114"/>
  <c r="P114" s="1"/>
  <c r="Q114" s="1"/>
  <c r="O73"/>
  <c r="P73" s="1"/>
  <c r="Q73" s="1"/>
  <c r="O4"/>
  <c r="P4" s="1"/>
  <c r="Q4" s="1"/>
  <c r="O6"/>
  <c r="P6" s="1"/>
  <c r="Q6" s="1"/>
  <c r="O115"/>
  <c r="P115" s="1"/>
  <c r="Q115" s="1"/>
  <c r="O155"/>
  <c r="P155" s="1"/>
  <c r="Q155" s="1"/>
  <c r="O158"/>
  <c r="O156"/>
  <c r="P156" s="1"/>
  <c r="Q156" s="1"/>
  <c r="O157"/>
  <c r="P157" s="1"/>
  <c r="Q157" s="1"/>
  <c r="O153"/>
  <c r="P153" s="1"/>
  <c r="Q153" s="1"/>
  <c r="O154"/>
  <c r="P154" s="1"/>
  <c r="Q154" s="1"/>
  <c r="O152"/>
  <c r="P152" s="1"/>
  <c r="Q152" s="1"/>
  <c r="O151"/>
  <c r="P151" s="1"/>
  <c r="Q151" s="1"/>
  <c r="O148"/>
  <c r="P148" s="1"/>
  <c r="Q148" s="1"/>
  <c r="O150"/>
  <c r="P150" s="1"/>
  <c r="Q150" s="1"/>
  <c r="O149"/>
  <c r="P149" s="1"/>
  <c r="Q149" s="1"/>
  <c r="O144"/>
  <c r="P144" s="1"/>
  <c r="Q144" s="1"/>
  <c r="O145"/>
  <c r="P145" s="1"/>
  <c r="Q145" s="1"/>
  <c r="O146"/>
  <c r="P146" s="1"/>
  <c r="Q146" s="1"/>
  <c r="O147"/>
  <c r="P147" s="1"/>
  <c r="Q147" s="1"/>
  <c r="O142"/>
  <c r="P142" s="1"/>
  <c r="Q142" s="1"/>
  <c r="O143"/>
  <c r="P143" s="1"/>
  <c r="Q143" s="1"/>
  <c r="O140"/>
  <c r="P140" s="1"/>
  <c r="Q140" s="1"/>
  <c r="O141"/>
  <c r="P141" s="1"/>
  <c r="Q141" s="1"/>
  <c r="O137"/>
  <c r="P137" s="1"/>
  <c r="Q137" s="1"/>
  <c r="O138"/>
  <c r="P138" s="1"/>
  <c r="Q138" s="1"/>
  <c r="O139"/>
  <c r="P139" s="1"/>
  <c r="Q139" s="1"/>
  <c r="O132"/>
  <c r="P132" s="1"/>
  <c r="Q132" s="1"/>
  <c r="O134"/>
  <c r="P134" s="1"/>
  <c r="Q134" s="1"/>
  <c r="O135"/>
  <c r="P135" s="1"/>
  <c r="Q135" s="1"/>
  <c r="O136"/>
  <c r="P136" s="1"/>
  <c r="Q136" s="1"/>
  <c r="O133"/>
  <c r="P133" s="1"/>
  <c r="Q133" s="1"/>
  <c r="O131"/>
  <c r="P131" s="1"/>
  <c r="Q131" s="1"/>
  <c r="O129"/>
  <c r="P129" s="1"/>
  <c r="Q129" s="1"/>
  <c r="O128"/>
  <c r="P128" s="1"/>
  <c r="Q128" s="1"/>
  <c r="O130"/>
  <c r="P130" s="1"/>
  <c r="Q130" s="1"/>
  <c r="O127"/>
  <c r="P127" s="1"/>
  <c r="Q127" s="1"/>
  <c r="O126"/>
  <c r="P126" s="1"/>
  <c r="Q126" s="1"/>
  <c r="O118"/>
  <c r="P118" s="1"/>
  <c r="Q118" s="1"/>
  <c r="O119"/>
  <c r="P119" s="1"/>
  <c r="Q119" s="1"/>
  <c r="O111"/>
  <c r="P111" s="1"/>
  <c r="Q111" s="1"/>
  <c r="O124"/>
  <c r="P124" s="1"/>
  <c r="Q124" s="1"/>
  <c r="O120"/>
  <c r="P120" s="1"/>
  <c r="Q120" s="1"/>
  <c r="O122"/>
  <c r="P122" s="1"/>
  <c r="Q122" s="1"/>
  <c r="O123"/>
  <c r="P123" s="1"/>
  <c r="Q123" s="1"/>
  <c r="O125"/>
  <c r="P125" s="1"/>
  <c r="Q125" s="1"/>
  <c r="O121"/>
  <c r="P121" s="1"/>
  <c r="Q121" s="1"/>
  <c r="O110"/>
  <c r="P110" s="1"/>
  <c r="Q110" s="1"/>
  <c r="O109"/>
  <c r="P109" s="1"/>
  <c r="Q109" s="1"/>
  <c r="O92"/>
  <c r="P92" s="1"/>
  <c r="Q92" s="1"/>
  <c r="O108"/>
  <c r="P108" s="1"/>
  <c r="Q108" s="1"/>
  <c r="O101"/>
  <c r="P101" s="1"/>
  <c r="Q101" s="1"/>
  <c r="O106"/>
  <c r="P106" s="1"/>
  <c r="Q106" s="1"/>
  <c r="O102"/>
  <c r="P102" s="1"/>
  <c r="Q102" s="1"/>
  <c r="O107"/>
  <c r="P107" s="1"/>
  <c r="Q107" s="1"/>
  <c r="O105"/>
  <c r="P105" s="1"/>
  <c r="Q105" s="1"/>
  <c r="O99"/>
  <c r="P99" s="1"/>
  <c r="Q99" s="1"/>
  <c r="O100"/>
  <c r="P100" s="1"/>
  <c r="Q100" s="1"/>
  <c r="O103"/>
  <c r="P103" s="1"/>
  <c r="Q103" s="1"/>
  <c r="O104"/>
  <c r="P104" s="1"/>
  <c r="Q104" s="1"/>
  <c r="O95"/>
  <c r="P95" s="1"/>
  <c r="Q95" s="1"/>
  <c r="O96"/>
  <c r="P96" s="1"/>
  <c r="Q96" s="1"/>
  <c r="O97"/>
  <c r="P97" s="1"/>
  <c r="Q97" s="1"/>
  <c r="O93"/>
  <c r="P93" s="1"/>
  <c r="Q93" s="1"/>
  <c r="O98"/>
  <c r="P98" s="1"/>
  <c r="Q98" s="1"/>
  <c r="O94"/>
  <c r="P94" s="1"/>
  <c r="Q94" s="1"/>
  <c r="O89"/>
  <c r="P89" s="1"/>
  <c r="Q89" s="1"/>
  <c r="O90"/>
  <c r="P90" s="1"/>
  <c r="Q90" s="1"/>
  <c r="O82"/>
  <c r="P82" s="1"/>
  <c r="Q82" s="1"/>
  <c r="O85"/>
  <c r="P85" s="1"/>
  <c r="Q85" s="1"/>
  <c r="O87"/>
  <c r="P87" s="1"/>
  <c r="Q87" s="1"/>
  <c r="O83"/>
  <c r="P83" s="1"/>
  <c r="Q83" s="1"/>
  <c r="O88"/>
  <c r="P88" s="1"/>
  <c r="Q88" s="1"/>
  <c r="O84"/>
  <c r="P84" s="1"/>
  <c r="Q84" s="1"/>
  <c r="O79"/>
  <c r="P79" s="1"/>
  <c r="Q79" s="1"/>
  <c r="O80"/>
  <c r="P80" s="1"/>
  <c r="Q80" s="1"/>
  <c r="O81"/>
  <c r="P81" s="1"/>
  <c r="Q81" s="1"/>
  <c r="O78"/>
  <c r="P78" s="1"/>
  <c r="Q78" s="1"/>
  <c r="O77"/>
  <c r="P77" s="1"/>
  <c r="Q77" s="1"/>
  <c r="O74"/>
  <c r="P74" s="1"/>
  <c r="Q74" s="1"/>
  <c r="O75"/>
  <c r="P75" s="1"/>
  <c r="Q75" s="1"/>
  <c r="O76"/>
  <c r="P76" s="1"/>
  <c r="Q76" s="1"/>
  <c r="O15"/>
  <c r="P15" s="1"/>
  <c r="Q15" s="1"/>
  <c r="O25"/>
  <c r="P25" s="1"/>
  <c r="Q25" s="1"/>
  <c r="O19"/>
  <c r="P19" s="1"/>
  <c r="Q19" s="1"/>
  <c r="O20"/>
  <c r="P20" s="1"/>
  <c r="Q20" s="1"/>
  <c r="O21"/>
  <c r="P21" s="1"/>
  <c r="Q21" s="1"/>
  <c r="O11"/>
  <c r="P11" s="1"/>
  <c r="Q11" s="1"/>
  <c r="O23"/>
  <c r="P23" s="1"/>
  <c r="Q23" s="1"/>
  <c r="O24"/>
  <c r="P24" s="1"/>
  <c r="Q24" s="1"/>
  <c r="O16"/>
  <c r="P16" s="1"/>
  <c r="Q16" s="1"/>
  <c r="O12"/>
  <c r="P12" s="1"/>
  <c r="Q12" s="1"/>
  <c r="O17"/>
  <c r="P17" s="1"/>
  <c r="Q17" s="1"/>
  <c r="O13"/>
  <c r="P13" s="1"/>
  <c r="Q13" s="1"/>
  <c r="O68"/>
  <c r="P68" s="1"/>
  <c r="Q68" s="1"/>
  <c r="O22"/>
  <c r="P22" s="1"/>
  <c r="Q22" s="1"/>
  <c r="O18"/>
  <c r="P18" s="1"/>
  <c r="Q18" s="1"/>
  <c r="O14"/>
  <c r="P14" s="1"/>
  <c r="Q14" s="1"/>
  <c r="O10"/>
  <c r="P10" s="1"/>
  <c r="Q10" s="1"/>
  <c r="O70"/>
  <c r="P70" s="1"/>
  <c r="Q70" s="1"/>
  <c r="O55"/>
  <c r="P55" s="1"/>
  <c r="Q55" s="1"/>
  <c r="O67"/>
  <c r="P67" s="1"/>
  <c r="Q67" s="1"/>
  <c r="O39"/>
  <c r="P39" s="1"/>
  <c r="Q39" s="1"/>
  <c r="O59"/>
  <c r="P59" s="1"/>
  <c r="Q59" s="1"/>
  <c r="O71"/>
  <c r="P71" s="1"/>
  <c r="Q71" s="1"/>
  <c r="O66"/>
  <c r="P66" s="1"/>
  <c r="Q66" s="1"/>
  <c r="O58"/>
  <c r="P58" s="1"/>
  <c r="Q58" s="1"/>
  <c r="O54"/>
  <c r="P54" s="1"/>
  <c r="Q54" s="1"/>
  <c r="P7"/>
  <c r="Q7" s="1"/>
  <c r="O63"/>
  <c r="P63" s="1"/>
  <c r="Q63" s="1"/>
  <c r="O51"/>
  <c r="P51" s="1"/>
  <c r="Q51" s="1"/>
  <c r="O3"/>
  <c r="Q3" s="1"/>
  <c r="O40"/>
  <c r="P40" s="1"/>
  <c r="Q40" s="1"/>
  <c r="P9"/>
  <c r="Q9" s="1"/>
  <c r="O69"/>
  <c r="P69" s="1"/>
  <c r="Q69" s="1"/>
  <c r="O65"/>
  <c r="P65" s="1"/>
  <c r="Q65" s="1"/>
  <c r="O61"/>
  <c r="P61" s="1"/>
  <c r="Q61" s="1"/>
  <c r="O57"/>
  <c r="P57" s="1"/>
  <c r="Q57" s="1"/>
  <c r="O53"/>
  <c r="P53" s="1"/>
  <c r="Q53" s="1"/>
  <c r="O38"/>
  <c r="P38" s="1"/>
  <c r="Q38" s="1"/>
  <c r="O62"/>
  <c r="P62" s="1"/>
  <c r="Q62" s="1"/>
  <c r="P8"/>
  <c r="Q8" s="1"/>
  <c r="O64"/>
  <c r="P64" s="1"/>
  <c r="Q64" s="1"/>
  <c r="O60"/>
  <c r="P60" s="1"/>
  <c r="Q60" s="1"/>
  <c r="O56"/>
  <c r="P56" s="1"/>
  <c r="Q56" s="1"/>
  <c r="O52"/>
  <c r="P52" s="1"/>
  <c r="Q52" s="1"/>
  <c r="O41"/>
  <c r="P41" s="1"/>
  <c r="Q41" s="1"/>
  <c r="O29"/>
  <c r="P29" s="1"/>
  <c r="Q29" s="1"/>
  <c r="O46"/>
  <c r="P46" s="1"/>
  <c r="Q46" s="1"/>
  <c r="O34"/>
  <c r="P34" s="1"/>
  <c r="Q34" s="1"/>
  <c r="O47"/>
  <c r="P47" s="1"/>
  <c r="Q47" s="1"/>
  <c r="O48"/>
  <c r="P48" s="1"/>
  <c r="Q48" s="1"/>
  <c r="O44"/>
  <c r="P44" s="1"/>
  <c r="Q44" s="1"/>
  <c r="O43"/>
  <c r="P43" s="1"/>
  <c r="Q43" s="1"/>
  <c r="O49"/>
  <c r="P49" s="1"/>
  <c r="Q49" s="1"/>
  <c r="O45"/>
  <c r="P45" s="1"/>
  <c r="Q45" s="1"/>
  <c r="O37"/>
  <c r="P37" s="1"/>
  <c r="Q37" s="1"/>
  <c r="O26"/>
  <c r="P26" s="1"/>
  <c r="Q26" s="1"/>
  <c r="O33"/>
  <c r="P33" s="1"/>
  <c r="Q33" s="1"/>
  <c r="O30"/>
  <c r="P30" s="1"/>
  <c r="Q30" s="1"/>
  <c r="O35"/>
  <c r="P35" s="1"/>
  <c r="Q35" s="1"/>
  <c r="O31"/>
  <c r="P31" s="1"/>
  <c r="Q31" s="1"/>
  <c r="O27"/>
  <c r="P27" s="1"/>
  <c r="Q27" s="1"/>
  <c r="O36"/>
  <c r="P36" s="1"/>
  <c r="Q36" s="1"/>
  <c r="O32"/>
  <c r="P32" s="1"/>
  <c r="Q32" s="1"/>
  <c r="O28"/>
  <c r="P28" s="1"/>
  <c r="Q28" s="1"/>
  <c r="I10"/>
</calcChain>
</file>

<file path=xl/sharedStrings.xml><?xml version="1.0" encoding="utf-8"?>
<sst xmlns="http://schemas.openxmlformats.org/spreadsheetml/2006/main" count="248" uniqueCount="90">
  <si>
    <t>ТОВАР</t>
  </si>
  <si>
    <t>КОЛИЧЕСТВО</t>
  </si>
  <si>
    <t xml:space="preserve">ЦЕНА ЗАКУПКИ </t>
  </si>
  <si>
    <t>ЦЕНА ЗАКУПКИ В $</t>
  </si>
  <si>
    <t>ДАТА ЗАКУПКИ</t>
  </si>
  <si>
    <t>№</t>
  </si>
  <si>
    <t>ПРИХОД (курс  186)</t>
  </si>
  <si>
    <t>РОСТ</t>
  </si>
  <si>
    <t>ЦЕНА ЗАКУПКИ</t>
  </si>
  <si>
    <t>ЦЕНА РОЗНИЦЫ</t>
  </si>
  <si>
    <t>ПРИБЫЛЬ</t>
  </si>
  <si>
    <t>УЧЕТ ТОВАРА (курс  186 закупка, обсчитано продажа по 250)</t>
  </si>
  <si>
    <t>ОСТАТОК</t>
  </si>
  <si>
    <t>ВСЕГО СУММА ЗАКУПКИ</t>
  </si>
  <si>
    <t>сор. д/р Ricardo</t>
  </si>
  <si>
    <t>сор. д/р Amato</t>
  </si>
  <si>
    <t>носовые платки</t>
  </si>
  <si>
    <t>ПРОДАЖА КОЛ-ВО</t>
  </si>
  <si>
    <t>ДАТА ПРОДАЖИ</t>
  </si>
  <si>
    <t>сор. д/р Ricardo1</t>
  </si>
  <si>
    <t>сор. д/р Ricardo2</t>
  </si>
  <si>
    <t>сор. д/р Ricardo3</t>
  </si>
  <si>
    <t>сор. д/р Ricardo4</t>
  </si>
  <si>
    <t>сор. д/р Amato1</t>
  </si>
  <si>
    <t>сор. д/р Amato2</t>
  </si>
  <si>
    <t>носовые платки1</t>
  </si>
  <si>
    <t>ремни YSK1</t>
  </si>
  <si>
    <t>Лена Т.</t>
  </si>
  <si>
    <t xml:space="preserve">  </t>
  </si>
  <si>
    <t>кол-во</t>
  </si>
  <si>
    <t>цена закупки</t>
  </si>
  <si>
    <t>по 186</t>
  </si>
  <si>
    <t>по 250</t>
  </si>
  <si>
    <t>250*3,988%</t>
  </si>
  <si>
    <t>костюм V.VENZI 203 - 80 000</t>
  </si>
  <si>
    <t>костюм V.VENZI 12050 -80 000</t>
  </si>
  <si>
    <t>костюм V.VENZI 8382 - 80 000</t>
  </si>
  <si>
    <t xml:space="preserve">костюм Zeeman 4541 -46 000 </t>
  </si>
  <si>
    <t>костюм P.FIGARO 0336 - 39 500</t>
  </si>
  <si>
    <t>костюм V.VENZI 1316 - 80 000</t>
  </si>
  <si>
    <t>костюм V.VENZI 1486 - 80 000</t>
  </si>
  <si>
    <t>костюм V.VENZI 744-80 000</t>
  </si>
  <si>
    <t>пиджак GIOTELLI 0269 -40 000</t>
  </si>
  <si>
    <t>пиджак GIOTELLI 9061 -42 000</t>
  </si>
  <si>
    <t>костюм GIOTELLI 0327-39 000</t>
  </si>
  <si>
    <t>костюм P.FIGARO 4675-35 000</t>
  </si>
  <si>
    <t>костюм P.FIGARO 6964-40 000</t>
  </si>
  <si>
    <t>костюм P.FIGARO 6967-39 000</t>
  </si>
  <si>
    <t>костюм Zeeman 6968 - 47 000</t>
  </si>
  <si>
    <t>костюм Zeeman 0320-25 000</t>
  </si>
  <si>
    <t>брюки Zeeman-13 000</t>
  </si>
  <si>
    <t>брюки V.Venzi-15 000</t>
  </si>
  <si>
    <t>сор. д/р Ricardo-8 500</t>
  </si>
  <si>
    <t>сор. д/р Ricardo2-13 000</t>
  </si>
  <si>
    <t>сор. д/р Ricardo3-11 000</t>
  </si>
  <si>
    <t>сор. д/р Ricardo4-10 000</t>
  </si>
  <si>
    <t>сор. д/р Ricardo1-11 500</t>
  </si>
  <si>
    <t>сор. д/р Amato-11 000</t>
  </si>
  <si>
    <t>сор. д/р Amato1-10 000</t>
  </si>
  <si>
    <t>сор. д/р Amato2-10 000</t>
  </si>
  <si>
    <t>тр. д/р Amato-9 200</t>
  </si>
  <si>
    <t>пальто Carvelli-32 000</t>
  </si>
  <si>
    <t>пальто Carvelli1-38 000</t>
  </si>
  <si>
    <t>куртка Carvelli  с мехом-42 000</t>
  </si>
  <si>
    <t>куртка Carvelli т.син и черн-38 000</t>
  </si>
  <si>
    <t>бабочки Zeeman-3 000</t>
  </si>
  <si>
    <t>бабочки Romaster-2 000</t>
  </si>
  <si>
    <t>бабочки Ricardo-2 000</t>
  </si>
  <si>
    <t>платок костюмный Romaster-2500</t>
  </si>
  <si>
    <t>галстук Ricardo-2000</t>
  </si>
  <si>
    <t>галстук Ricardo-3000</t>
  </si>
  <si>
    <t>запонки Ricardo-4500</t>
  </si>
  <si>
    <t>ремни YSK5-11000</t>
  </si>
  <si>
    <t>ремни YSK4-5500</t>
  </si>
  <si>
    <t>ремни YSK3-5500</t>
  </si>
  <si>
    <t>ремни YSK2-9000</t>
  </si>
  <si>
    <t>ремни YSK-7500</t>
  </si>
  <si>
    <t>куртка Mirage 158533-64 000</t>
  </si>
  <si>
    <t>куртка Mirage 158532-65 500</t>
  </si>
  <si>
    <t>куртка Mirage 158533-70 000</t>
  </si>
  <si>
    <t>куртка Malidinu 13559 - 48 000</t>
  </si>
  <si>
    <t>галстук вязаный Romaster-4 000</t>
  </si>
  <si>
    <t>брак</t>
  </si>
  <si>
    <t>брюки V-Venzi 17000</t>
  </si>
  <si>
    <t>брюки Huserman 10500</t>
  </si>
  <si>
    <t>куртка Fanfaroni 725 71000</t>
  </si>
  <si>
    <t>куртка  Clasna 01 54 000</t>
  </si>
  <si>
    <t>куртка Shark Forse 15320  60 000</t>
  </si>
  <si>
    <t>майки 2 звезды 1300</t>
  </si>
  <si>
    <t>Лена Л.</t>
  </si>
</sst>
</file>

<file path=xl/styles.xml><?xml version="1.0" encoding="utf-8"?>
<styleSheet xmlns="http://schemas.openxmlformats.org/spreadsheetml/2006/main">
  <numFmts count="2">
    <numFmt numFmtId="164" formatCode="[$Т-43F]#,##0"/>
    <numFmt numFmtId="165" formatCode="dd/mm/yy;@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14" fontId="0" fillId="0" borderId="1" xfId="0" applyNumberFormat="1" applyBorder="1"/>
    <xf numFmtId="164" fontId="0" fillId="0" borderId="1" xfId="0" applyNumberFormat="1" applyBorder="1"/>
    <xf numFmtId="0" fontId="0" fillId="0" borderId="2" xfId="0" applyBorder="1"/>
    <xf numFmtId="0" fontId="1" fillId="0" borderId="2" xfId="0" applyFont="1" applyBorder="1" applyAlignment="1">
      <alignment horizontal="center"/>
    </xf>
    <xf numFmtId="0" fontId="0" fillId="0" borderId="3" xfId="0" applyBorder="1"/>
    <xf numFmtId="14" fontId="0" fillId="0" borderId="3" xfId="0" applyNumberFormat="1" applyBorder="1"/>
    <xf numFmtId="0" fontId="0" fillId="0" borderId="4" xfId="0" applyBorder="1"/>
    <xf numFmtId="0" fontId="0" fillId="0" borderId="5" xfId="0" applyBorder="1"/>
    <xf numFmtId="1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4" fontId="0" fillId="0" borderId="10" xfId="0" applyNumberFormat="1" applyBorder="1"/>
    <xf numFmtId="0" fontId="0" fillId="0" borderId="11" xfId="0" applyBorder="1"/>
    <xf numFmtId="165" fontId="0" fillId="0" borderId="1" xfId="0" applyNumberFormat="1" applyBorder="1"/>
    <xf numFmtId="164" fontId="0" fillId="0" borderId="12" xfId="0" applyNumberFormat="1" applyBorder="1"/>
    <xf numFmtId="165" fontId="0" fillId="0" borderId="1" xfId="0" applyNumberFormat="1" applyBorder="1" applyAlignment="1">
      <alignment horizontal="right"/>
    </xf>
    <xf numFmtId="0" fontId="0" fillId="0" borderId="13" xfId="0" applyBorder="1"/>
    <xf numFmtId="0" fontId="0" fillId="0" borderId="14" xfId="0" applyBorder="1"/>
    <xf numFmtId="1" fontId="0" fillId="0" borderId="1" xfId="0" applyNumberFormat="1" applyBorder="1"/>
    <xf numFmtId="0" fontId="0" fillId="0" borderId="15" xfId="0" applyBorder="1"/>
    <xf numFmtId="1" fontId="0" fillId="0" borderId="15" xfId="0" applyNumberFormat="1" applyBorder="1"/>
    <xf numFmtId="0" fontId="3" fillId="0" borderId="1" xfId="0" applyFont="1" applyBorder="1" applyAlignment="1">
      <alignment horizontal="center"/>
    </xf>
    <xf numFmtId="1" fontId="4" fillId="0" borderId="1" xfId="0" applyNumberFormat="1" applyFont="1" applyBorder="1"/>
    <xf numFmtId="0" fontId="4" fillId="0" borderId="1" xfId="0" applyFont="1" applyBorder="1"/>
    <xf numFmtId="0" fontId="5" fillId="0" borderId="3" xfId="0" applyFont="1" applyBorder="1"/>
    <xf numFmtId="0" fontId="1" fillId="0" borderId="10" xfId="0" applyFont="1" applyBorder="1" applyAlignment="1">
      <alignment horizontal="center"/>
    </xf>
    <xf numFmtId="0" fontId="0" fillId="0" borderId="16" xfId="0" applyFill="1" applyBorder="1"/>
    <xf numFmtId="0" fontId="6" fillId="0" borderId="1" xfId="0" applyFont="1" applyBorder="1"/>
    <xf numFmtId="0" fontId="0" fillId="2" borderId="1" xfId="0" applyFill="1" applyBorder="1"/>
    <xf numFmtId="14" fontId="0" fillId="2" borderId="1" xfId="0" applyNumberFormat="1" applyFill="1" applyBorder="1"/>
    <xf numFmtId="0" fontId="0" fillId="2" borderId="10" xfId="0" applyFill="1" applyBorder="1"/>
    <xf numFmtId="0" fontId="0" fillId="2" borderId="8" xfId="0" applyFill="1" applyBorder="1"/>
    <xf numFmtId="165" fontId="0" fillId="2" borderId="1" xfId="0" applyNumberFormat="1" applyFill="1" applyBorder="1"/>
    <xf numFmtId="164" fontId="0" fillId="2" borderId="12" xfId="0" applyNumberFormat="1" applyFill="1" applyBorder="1"/>
    <xf numFmtId="164" fontId="0" fillId="2" borderId="1" xfId="0" applyNumberFormat="1" applyFill="1" applyBorder="1"/>
    <xf numFmtId="0" fontId="0" fillId="3" borderId="3" xfId="0" applyFill="1" applyBorder="1"/>
    <xf numFmtId="0" fontId="0" fillId="3" borderId="1" xfId="0" applyFill="1" applyBorder="1"/>
    <xf numFmtId="14" fontId="0" fillId="3" borderId="1" xfId="0" applyNumberFormat="1" applyFill="1" applyBorder="1"/>
    <xf numFmtId="0" fontId="0" fillId="3" borderId="10" xfId="0" applyFill="1" applyBorder="1"/>
    <xf numFmtId="0" fontId="0" fillId="3" borderId="8" xfId="0" applyFill="1" applyBorder="1"/>
    <xf numFmtId="165" fontId="0" fillId="3" borderId="1" xfId="0" applyNumberFormat="1" applyFill="1" applyBorder="1"/>
    <xf numFmtId="164" fontId="0" fillId="3" borderId="12" xfId="0" applyNumberFormat="1" applyFill="1" applyBorder="1"/>
    <xf numFmtId="164" fontId="0" fillId="3" borderId="1" xfId="0" applyNumberFormat="1" applyFill="1" applyBorder="1"/>
    <xf numFmtId="0" fontId="0" fillId="4" borderId="1" xfId="0" applyFill="1" applyBorder="1"/>
    <xf numFmtId="165" fontId="0" fillId="4" borderId="1" xfId="0" applyNumberFormat="1" applyFill="1" applyBorder="1"/>
    <xf numFmtId="164" fontId="0" fillId="4" borderId="12" xfId="0" applyNumberFormat="1" applyFill="1" applyBorder="1"/>
    <xf numFmtId="164" fontId="0" fillId="4" borderId="1" xfId="0" applyNumberFormat="1" applyFill="1" applyBorder="1"/>
    <xf numFmtId="14" fontId="0" fillId="4" borderId="1" xfId="0" applyNumberFormat="1" applyFill="1" applyBorder="1"/>
    <xf numFmtId="0" fontId="0" fillId="4" borderId="8" xfId="0" applyFill="1" applyBorder="1"/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77"/>
  <sheetViews>
    <sheetView tabSelected="1" topLeftCell="E112" zoomScale="85" zoomScaleNormal="85" workbookViewId="0">
      <selection activeCell="K125" sqref="K125"/>
    </sheetView>
  </sheetViews>
  <sheetFormatPr defaultRowHeight="15"/>
  <cols>
    <col min="1" max="1" width="3.140625" bestFit="1" customWidth="1"/>
    <col min="2" max="2" width="32.7109375" bestFit="1" customWidth="1"/>
    <col min="3" max="3" width="5.7109375" bestFit="1" customWidth="1"/>
    <col min="4" max="4" width="15" bestFit="1" customWidth="1"/>
    <col min="5" max="5" width="13.42578125" bestFit="1" customWidth="1"/>
    <col min="6" max="6" width="13.42578125" customWidth="1"/>
    <col min="7" max="7" width="18.140625" bestFit="1" customWidth="1"/>
    <col min="8" max="8" width="15.42578125" bestFit="1" customWidth="1"/>
    <col min="9" max="9" width="23.7109375" bestFit="1" customWidth="1"/>
    <col min="11" max="11" width="4.140625" bestFit="1" customWidth="1"/>
    <col min="12" max="12" width="31.7109375" bestFit="1" customWidth="1"/>
    <col min="13" max="13" width="23.5703125" bestFit="1" customWidth="1"/>
    <col min="14" max="14" width="23.5703125" customWidth="1"/>
    <col min="15" max="15" width="15" bestFit="1" customWidth="1"/>
    <col min="16" max="16" width="23.28515625" customWidth="1"/>
    <col min="17" max="17" width="21.28515625" customWidth="1"/>
    <col min="18" max="19" width="15.28515625" customWidth="1"/>
  </cols>
  <sheetData>
    <row r="1" spans="1:17" ht="21">
      <c r="A1" s="1"/>
      <c r="B1" s="55" t="s">
        <v>6</v>
      </c>
      <c r="C1" s="55"/>
      <c r="D1" s="55"/>
      <c r="E1" s="55"/>
      <c r="F1" s="55"/>
      <c r="G1" s="55"/>
      <c r="H1" s="55"/>
      <c r="K1" s="1"/>
      <c r="L1" s="55" t="s">
        <v>11</v>
      </c>
      <c r="M1" s="55"/>
      <c r="N1" s="55"/>
      <c r="O1" s="55"/>
      <c r="P1" s="55"/>
      <c r="Q1" s="55"/>
    </row>
    <row r="2" spans="1:17" ht="15.75" thickBot="1">
      <c r="A2" s="5" t="s">
        <v>5</v>
      </c>
      <c r="B2" s="6" t="s">
        <v>0</v>
      </c>
      <c r="C2" s="6" t="s">
        <v>7</v>
      </c>
      <c r="D2" s="6" t="s">
        <v>4</v>
      </c>
      <c r="E2" s="6" t="s">
        <v>1</v>
      </c>
      <c r="F2" s="31" t="s">
        <v>12</v>
      </c>
      <c r="G2" s="6" t="s">
        <v>3</v>
      </c>
      <c r="H2" s="6" t="s">
        <v>2</v>
      </c>
      <c r="I2" s="6" t="s">
        <v>13</v>
      </c>
      <c r="K2" s="1" t="s">
        <v>5</v>
      </c>
      <c r="L2" s="2" t="s">
        <v>0</v>
      </c>
      <c r="M2" s="2" t="s">
        <v>17</v>
      </c>
      <c r="N2" s="2" t="s">
        <v>18</v>
      </c>
      <c r="O2" s="2" t="s">
        <v>8</v>
      </c>
      <c r="P2" s="2" t="s">
        <v>9</v>
      </c>
      <c r="Q2" s="2" t="s">
        <v>10</v>
      </c>
    </row>
    <row r="3" spans="1:17">
      <c r="A3" s="9">
        <v>1</v>
      </c>
      <c r="B3" s="10" t="s">
        <v>37</v>
      </c>
      <c r="C3" s="10">
        <v>4</v>
      </c>
      <c r="D3" s="11">
        <v>42242</v>
      </c>
      <c r="E3" s="10">
        <v>7</v>
      </c>
      <c r="F3" s="30">
        <f>SUMIF($B$3:$B$158,B3,$E$3:$E$158)-SUMIF($L$3:$L$158,B3,$M$3:$M$158)</f>
        <v>7</v>
      </c>
      <c r="G3" s="10">
        <v>62</v>
      </c>
      <c r="H3" s="10">
        <f>62*186</f>
        <v>11532</v>
      </c>
      <c r="I3" s="12">
        <f>H3*E3</f>
        <v>80724</v>
      </c>
      <c r="K3" s="1">
        <v>1</v>
      </c>
      <c r="L3" s="1" t="s">
        <v>42</v>
      </c>
      <c r="M3" s="1">
        <v>1</v>
      </c>
      <c r="N3" s="19">
        <v>42256</v>
      </c>
      <c r="O3" s="20">
        <f>VLOOKUP(L3:L100,$B$3:$H$100,7,0)</f>
        <v>8370</v>
      </c>
      <c r="P3" s="4" t="s">
        <v>28</v>
      </c>
      <c r="Q3" s="4" t="e">
        <f>P3-O3</f>
        <v>#VALUE!</v>
      </c>
    </row>
    <row r="4" spans="1:17">
      <c r="A4" s="13">
        <v>2</v>
      </c>
      <c r="B4" s="1" t="s">
        <v>35</v>
      </c>
      <c r="C4" s="1">
        <v>4</v>
      </c>
      <c r="D4" s="3">
        <v>42242</v>
      </c>
      <c r="E4" s="1">
        <v>7</v>
      </c>
      <c r="F4" s="30">
        <f t="shared" ref="F4:F59" si="0">SUMIF($B$3:$B$158,B4,$E$3:$E$158)-SUMIF($L$3:$L$158,B4,$M$3:$M$158)</f>
        <v>7</v>
      </c>
      <c r="G4" s="1">
        <v>110</v>
      </c>
      <c r="H4" s="1">
        <f>110*186</f>
        <v>20460</v>
      </c>
      <c r="I4" s="14">
        <f t="shared" ref="I4:I67" si="1">H4*E4</f>
        <v>143220</v>
      </c>
      <c r="K4" s="1">
        <v>2</v>
      </c>
      <c r="L4" s="1" t="s">
        <v>42</v>
      </c>
      <c r="M4" s="1">
        <v>1</v>
      </c>
      <c r="N4" s="19">
        <v>42264</v>
      </c>
      <c r="O4" s="20">
        <f>VLOOKUP(L4:L101,$B$3:$H$100,7,0)</f>
        <v>8370</v>
      </c>
      <c r="P4" s="4">
        <f t="shared" ref="P4:P67" si="2">3.9889*O4</f>
        <v>33387.093000000001</v>
      </c>
      <c r="Q4" s="4">
        <f t="shared" ref="Q4:Q6" si="3">P4-O4</f>
        <v>25017.093000000001</v>
      </c>
    </row>
    <row r="5" spans="1:17">
      <c r="A5" s="13">
        <v>3</v>
      </c>
      <c r="B5" s="1" t="s">
        <v>36</v>
      </c>
      <c r="C5" s="1">
        <v>4</v>
      </c>
      <c r="D5" s="3">
        <v>42242</v>
      </c>
      <c r="E5" s="1">
        <v>6</v>
      </c>
      <c r="F5" s="30">
        <f t="shared" si="0"/>
        <v>5</v>
      </c>
      <c r="G5" s="1">
        <v>110</v>
      </c>
      <c r="H5" s="1">
        <f>110*186</f>
        <v>20460</v>
      </c>
      <c r="I5" s="14">
        <f t="shared" si="1"/>
        <v>122760</v>
      </c>
      <c r="K5" s="1">
        <v>3</v>
      </c>
      <c r="L5" s="1" t="s">
        <v>44</v>
      </c>
      <c r="M5" s="1">
        <v>1</v>
      </c>
      <c r="N5" s="19">
        <v>42252</v>
      </c>
      <c r="O5" s="20">
        <f t="shared" ref="O5:O25" si="4">VLOOKUP(L5:L102,$B$3:$H$100,7,0)</f>
        <v>9300</v>
      </c>
      <c r="P5" s="4">
        <f t="shared" si="2"/>
        <v>37096.770000000004</v>
      </c>
      <c r="Q5" s="4">
        <f t="shared" si="3"/>
        <v>27796.770000000004</v>
      </c>
    </row>
    <row r="6" spans="1:17">
      <c r="A6" s="13">
        <v>4</v>
      </c>
      <c r="B6" s="1" t="s">
        <v>34</v>
      </c>
      <c r="C6" s="1">
        <v>4</v>
      </c>
      <c r="D6" s="3">
        <v>42242</v>
      </c>
      <c r="E6" s="1">
        <v>7</v>
      </c>
      <c r="F6" s="30">
        <f t="shared" si="0"/>
        <v>7</v>
      </c>
      <c r="G6" s="1">
        <v>110</v>
      </c>
      <c r="H6" s="1">
        <f>110*186</f>
        <v>20460</v>
      </c>
      <c r="I6" s="14">
        <f t="shared" si="1"/>
        <v>143220</v>
      </c>
      <c r="K6" s="1">
        <v>4</v>
      </c>
      <c r="L6" s="1" t="s">
        <v>45</v>
      </c>
      <c r="M6" s="1">
        <v>1</v>
      </c>
      <c r="N6" s="19">
        <v>42247</v>
      </c>
      <c r="O6" s="20">
        <f t="shared" si="4"/>
        <v>8928</v>
      </c>
      <c r="P6" s="4">
        <f t="shared" si="2"/>
        <v>35612.8992</v>
      </c>
      <c r="Q6" s="4">
        <f t="shared" si="3"/>
        <v>26684.8992</v>
      </c>
    </row>
    <row r="7" spans="1:17">
      <c r="A7" s="13">
        <v>5</v>
      </c>
      <c r="B7" s="1" t="s">
        <v>38</v>
      </c>
      <c r="C7" s="1">
        <v>4</v>
      </c>
      <c r="D7" s="3">
        <v>42242</v>
      </c>
      <c r="E7" s="1">
        <v>6</v>
      </c>
      <c r="F7" s="30">
        <f t="shared" si="0"/>
        <v>5</v>
      </c>
      <c r="G7" s="1">
        <v>50</v>
      </c>
      <c r="H7" s="1">
        <f>50*186</f>
        <v>9300</v>
      </c>
      <c r="I7" s="14">
        <f t="shared" si="1"/>
        <v>55800</v>
      </c>
      <c r="K7" s="1">
        <v>5</v>
      </c>
      <c r="L7" s="1" t="s">
        <v>46</v>
      </c>
      <c r="M7" s="1">
        <v>1</v>
      </c>
      <c r="N7" s="19">
        <v>42243</v>
      </c>
      <c r="O7" s="20">
        <f t="shared" si="4"/>
        <v>9300</v>
      </c>
      <c r="P7" s="4">
        <f t="shared" si="2"/>
        <v>37096.770000000004</v>
      </c>
      <c r="Q7" s="4">
        <f t="shared" ref="Q7:Q70" si="5">(P7-O7)*M7</f>
        <v>27796.770000000004</v>
      </c>
    </row>
    <row r="8" spans="1:17">
      <c r="A8" s="13">
        <v>6</v>
      </c>
      <c r="B8" s="1" t="s">
        <v>39</v>
      </c>
      <c r="C8" s="1">
        <v>6</v>
      </c>
      <c r="D8" s="3">
        <v>42242</v>
      </c>
      <c r="E8" s="1">
        <v>5</v>
      </c>
      <c r="F8" s="30">
        <f t="shared" si="0"/>
        <v>5</v>
      </c>
      <c r="G8" s="1">
        <v>110</v>
      </c>
      <c r="H8" s="1">
        <f>186*110</f>
        <v>20460</v>
      </c>
      <c r="I8" s="14">
        <f t="shared" si="1"/>
        <v>102300</v>
      </c>
      <c r="K8" s="1">
        <v>6</v>
      </c>
      <c r="L8" s="1" t="s">
        <v>46</v>
      </c>
      <c r="M8" s="1">
        <v>1</v>
      </c>
      <c r="N8" s="19">
        <v>42267</v>
      </c>
      <c r="O8" s="20">
        <f t="shared" si="4"/>
        <v>9300</v>
      </c>
      <c r="P8" s="4">
        <f t="shared" si="2"/>
        <v>37096.770000000004</v>
      </c>
      <c r="Q8" s="4">
        <f t="shared" si="5"/>
        <v>27796.770000000004</v>
      </c>
    </row>
    <row r="9" spans="1:17">
      <c r="A9" s="13">
        <v>7</v>
      </c>
      <c r="B9" s="1" t="s">
        <v>40</v>
      </c>
      <c r="C9" s="1">
        <v>6</v>
      </c>
      <c r="D9" s="3">
        <v>42242</v>
      </c>
      <c r="E9" s="1">
        <v>7</v>
      </c>
      <c r="F9" s="30">
        <f t="shared" si="0"/>
        <v>7</v>
      </c>
      <c r="G9" s="1">
        <v>110</v>
      </c>
      <c r="H9" s="1">
        <f>186*110</f>
        <v>20460</v>
      </c>
      <c r="I9" s="14">
        <f t="shared" si="1"/>
        <v>143220</v>
      </c>
      <c r="K9" s="1">
        <v>7</v>
      </c>
      <c r="L9" s="1" t="s">
        <v>47</v>
      </c>
      <c r="M9" s="1">
        <v>1</v>
      </c>
      <c r="N9" s="19">
        <v>42264</v>
      </c>
      <c r="O9" s="20">
        <f t="shared" si="4"/>
        <v>9300</v>
      </c>
      <c r="P9" s="4">
        <f t="shared" si="2"/>
        <v>37096.770000000004</v>
      </c>
      <c r="Q9" s="4">
        <f t="shared" si="5"/>
        <v>27796.770000000004</v>
      </c>
    </row>
    <row r="10" spans="1:17">
      <c r="A10" s="13">
        <v>8</v>
      </c>
      <c r="B10" s="1" t="s">
        <v>41</v>
      </c>
      <c r="C10" s="1">
        <v>6</v>
      </c>
      <c r="D10" s="3">
        <v>42242</v>
      </c>
      <c r="E10" s="1">
        <v>7</v>
      </c>
      <c r="F10" s="30">
        <f t="shared" si="0"/>
        <v>7</v>
      </c>
      <c r="G10" s="1">
        <v>110</v>
      </c>
      <c r="H10" s="1">
        <f>110*186</f>
        <v>20460</v>
      </c>
      <c r="I10" s="14">
        <f t="shared" si="1"/>
        <v>143220</v>
      </c>
      <c r="K10" s="1">
        <v>8</v>
      </c>
      <c r="L10" s="1" t="s">
        <v>48</v>
      </c>
      <c r="M10" s="1">
        <v>1</v>
      </c>
      <c r="N10" s="19">
        <v>42259</v>
      </c>
      <c r="O10" s="20">
        <f t="shared" si="4"/>
        <v>11532</v>
      </c>
      <c r="P10" s="4">
        <f t="shared" si="2"/>
        <v>45999.9948</v>
      </c>
      <c r="Q10" s="4">
        <f t="shared" si="5"/>
        <v>34467.9948</v>
      </c>
    </row>
    <row r="11" spans="1:17">
      <c r="A11" s="13">
        <v>9</v>
      </c>
      <c r="B11" s="1" t="s">
        <v>42</v>
      </c>
      <c r="C11" s="1">
        <v>6</v>
      </c>
      <c r="D11" s="3">
        <v>42242</v>
      </c>
      <c r="E11" s="1">
        <v>6</v>
      </c>
      <c r="F11" s="30">
        <f t="shared" si="0"/>
        <v>3</v>
      </c>
      <c r="G11" s="1">
        <v>45</v>
      </c>
      <c r="H11" s="1">
        <f>45*186</f>
        <v>8370</v>
      </c>
      <c r="I11" s="14">
        <f t="shared" si="1"/>
        <v>50220</v>
      </c>
      <c r="K11" s="1">
        <v>9</v>
      </c>
      <c r="L11" s="1" t="s">
        <v>49</v>
      </c>
      <c r="M11" s="1">
        <v>1</v>
      </c>
      <c r="N11" s="19">
        <v>42245</v>
      </c>
      <c r="O11" s="20">
        <f t="shared" si="4"/>
        <v>5952</v>
      </c>
      <c r="P11" s="4">
        <f t="shared" si="2"/>
        <v>23741.932800000002</v>
      </c>
      <c r="Q11" s="4">
        <f t="shared" si="5"/>
        <v>17789.932800000002</v>
      </c>
    </row>
    <row r="12" spans="1:17">
      <c r="A12" s="13">
        <v>10</v>
      </c>
      <c r="B12" s="1" t="s">
        <v>43</v>
      </c>
      <c r="C12" s="1">
        <v>6</v>
      </c>
      <c r="D12" s="3">
        <v>42242</v>
      </c>
      <c r="E12" s="1">
        <v>6</v>
      </c>
      <c r="F12" s="30">
        <f t="shared" si="0"/>
        <v>3</v>
      </c>
      <c r="G12" s="1">
        <v>60</v>
      </c>
      <c r="H12" s="1">
        <f>60*186</f>
        <v>11160</v>
      </c>
      <c r="I12" s="14">
        <f t="shared" si="1"/>
        <v>66960</v>
      </c>
      <c r="K12" s="1">
        <v>10</v>
      </c>
      <c r="L12" s="49" t="s">
        <v>50</v>
      </c>
      <c r="M12" s="49">
        <v>1</v>
      </c>
      <c r="N12" s="50">
        <v>42242</v>
      </c>
      <c r="O12" s="20">
        <f t="shared" si="4"/>
        <v>3348</v>
      </c>
      <c r="P12" s="4">
        <f t="shared" si="2"/>
        <v>13354.8372</v>
      </c>
      <c r="Q12" s="4">
        <f t="shared" si="5"/>
        <v>10006.8372</v>
      </c>
    </row>
    <row r="13" spans="1:17">
      <c r="A13" s="13">
        <v>11</v>
      </c>
      <c r="B13" s="1" t="s">
        <v>44</v>
      </c>
      <c r="C13" s="1">
        <v>6</v>
      </c>
      <c r="D13" s="3">
        <v>42242</v>
      </c>
      <c r="E13" s="1">
        <v>6</v>
      </c>
      <c r="F13" s="30">
        <f t="shared" si="0"/>
        <v>5</v>
      </c>
      <c r="G13" s="1">
        <v>50</v>
      </c>
      <c r="H13" s="1">
        <f>50*186</f>
        <v>9300</v>
      </c>
      <c r="I13" s="14">
        <f t="shared" si="1"/>
        <v>55800</v>
      </c>
      <c r="K13" s="1">
        <v>11</v>
      </c>
      <c r="L13" s="49" t="s">
        <v>50</v>
      </c>
      <c r="M13" s="49">
        <v>1</v>
      </c>
      <c r="N13" s="50">
        <v>42244</v>
      </c>
      <c r="O13" s="20">
        <f t="shared" si="4"/>
        <v>3348</v>
      </c>
      <c r="P13" s="4">
        <f t="shared" si="2"/>
        <v>13354.8372</v>
      </c>
      <c r="Q13" s="4">
        <f t="shared" si="5"/>
        <v>10006.8372</v>
      </c>
    </row>
    <row r="14" spans="1:17">
      <c r="A14" s="13">
        <v>12</v>
      </c>
      <c r="B14" s="1" t="s">
        <v>45</v>
      </c>
      <c r="C14" s="1">
        <v>6</v>
      </c>
      <c r="D14" s="3">
        <v>42242</v>
      </c>
      <c r="E14" s="1">
        <v>7</v>
      </c>
      <c r="F14" s="30">
        <f t="shared" si="0"/>
        <v>2</v>
      </c>
      <c r="G14" s="1">
        <v>48</v>
      </c>
      <c r="H14" s="1">
        <f>48*186</f>
        <v>8928</v>
      </c>
      <c r="I14" s="14">
        <f t="shared" si="1"/>
        <v>62496</v>
      </c>
      <c r="K14" s="1">
        <v>12</v>
      </c>
      <c r="L14" s="49" t="s">
        <v>50</v>
      </c>
      <c r="M14" s="49">
        <v>1</v>
      </c>
      <c r="N14" s="50">
        <v>42246</v>
      </c>
      <c r="O14" s="20">
        <f t="shared" si="4"/>
        <v>3348</v>
      </c>
      <c r="P14" s="4">
        <f t="shared" si="2"/>
        <v>13354.8372</v>
      </c>
      <c r="Q14" s="4">
        <f t="shared" si="5"/>
        <v>10006.8372</v>
      </c>
    </row>
    <row r="15" spans="1:17">
      <c r="A15" s="13">
        <v>13</v>
      </c>
      <c r="B15" s="1" t="s">
        <v>46</v>
      </c>
      <c r="C15" s="1">
        <v>6</v>
      </c>
      <c r="D15" s="3">
        <v>42242</v>
      </c>
      <c r="E15" s="1">
        <v>6</v>
      </c>
      <c r="F15" s="30">
        <f t="shared" si="0"/>
        <v>1</v>
      </c>
      <c r="G15" s="1">
        <v>50</v>
      </c>
      <c r="H15" s="1">
        <f>186*50</f>
        <v>9300</v>
      </c>
      <c r="I15" s="14">
        <f t="shared" si="1"/>
        <v>55800</v>
      </c>
      <c r="K15" s="1">
        <v>13</v>
      </c>
      <c r="L15" s="49" t="s">
        <v>50</v>
      </c>
      <c r="M15" s="49">
        <v>1</v>
      </c>
      <c r="N15" s="50">
        <v>42260</v>
      </c>
      <c r="O15" s="20">
        <f t="shared" si="4"/>
        <v>3348</v>
      </c>
      <c r="P15" s="4">
        <f t="shared" si="2"/>
        <v>13354.8372</v>
      </c>
      <c r="Q15" s="4">
        <f t="shared" si="5"/>
        <v>10006.8372</v>
      </c>
    </row>
    <row r="16" spans="1:17">
      <c r="A16" s="13">
        <v>14</v>
      </c>
      <c r="B16" s="1" t="s">
        <v>47</v>
      </c>
      <c r="C16" s="1">
        <v>6</v>
      </c>
      <c r="D16" s="3">
        <v>42242</v>
      </c>
      <c r="E16" s="1">
        <v>6</v>
      </c>
      <c r="F16" s="30">
        <f t="shared" si="0"/>
        <v>1</v>
      </c>
      <c r="G16" s="1">
        <v>50</v>
      </c>
      <c r="H16" s="1">
        <f>186*50</f>
        <v>9300</v>
      </c>
      <c r="I16" s="14">
        <f t="shared" si="1"/>
        <v>55800</v>
      </c>
      <c r="K16" s="1">
        <v>14</v>
      </c>
      <c r="L16" s="49" t="s">
        <v>50</v>
      </c>
      <c r="M16" s="49">
        <v>1</v>
      </c>
      <c r="N16" s="50">
        <v>42253</v>
      </c>
      <c r="O16" s="20">
        <f t="shared" si="4"/>
        <v>3348</v>
      </c>
      <c r="P16" s="4">
        <f t="shared" si="2"/>
        <v>13354.8372</v>
      </c>
      <c r="Q16" s="4">
        <f t="shared" si="5"/>
        <v>10006.8372</v>
      </c>
    </row>
    <row r="17" spans="1:17">
      <c r="A17" s="13">
        <v>15</v>
      </c>
      <c r="B17" s="1" t="s">
        <v>48</v>
      </c>
      <c r="C17" s="1">
        <v>6</v>
      </c>
      <c r="D17" s="3">
        <v>42242</v>
      </c>
      <c r="E17" s="1">
        <v>5</v>
      </c>
      <c r="F17" s="30">
        <f t="shared" si="0"/>
        <v>4</v>
      </c>
      <c r="G17" s="1">
        <v>62</v>
      </c>
      <c r="H17" s="1">
        <f>G17*186</f>
        <v>11532</v>
      </c>
      <c r="I17" s="14">
        <f t="shared" si="1"/>
        <v>57660</v>
      </c>
      <c r="K17" s="1">
        <v>15</v>
      </c>
      <c r="L17" s="49" t="s">
        <v>50</v>
      </c>
      <c r="M17" s="49">
        <v>1</v>
      </c>
      <c r="N17" s="50">
        <v>42267</v>
      </c>
      <c r="O17" s="20">
        <f t="shared" si="4"/>
        <v>3348</v>
      </c>
      <c r="P17" s="4">
        <f t="shared" si="2"/>
        <v>13354.8372</v>
      </c>
      <c r="Q17" s="4">
        <f t="shared" si="5"/>
        <v>10006.8372</v>
      </c>
    </row>
    <row r="18" spans="1:17">
      <c r="A18" s="13">
        <v>16</v>
      </c>
      <c r="B18" s="1" t="s">
        <v>49</v>
      </c>
      <c r="C18" s="1">
        <v>6</v>
      </c>
      <c r="D18" s="3">
        <v>42242</v>
      </c>
      <c r="E18" s="1">
        <v>7</v>
      </c>
      <c r="F18" s="30">
        <f t="shared" si="0"/>
        <v>5</v>
      </c>
      <c r="G18" s="1">
        <v>32</v>
      </c>
      <c r="H18" s="1">
        <f t="shared" ref="H18:H41" si="6">G18*186</f>
        <v>5952</v>
      </c>
      <c r="I18" s="14">
        <f t="shared" si="1"/>
        <v>41664</v>
      </c>
      <c r="K18" s="1">
        <v>16</v>
      </c>
      <c r="L18" s="49" t="s">
        <v>50</v>
      </c>
      <c r="M18" s="49">
        <v>1</v>
      </c>
      <c r="N18" s="50">
        <v>42265</v>
      </c>
      <c r="O18" s="20">
        <f t="shared" si="4"/>
        <v>3348</v>
      </c>
      <c r="P18" s="4">
        <f t="shared" si="2"/>
        <v>13354.8372</v>
      </c>
      <c r="Q18" s="4">
        <f t="shared" si="5"/>
        <v>10006.8372</v>
      </c>
    </row>
    <row r="19" spans="1:17">
      <c r="A19" s="13">
        <v>17</v>
      </c>
      <c r="B19" s="49" t="s">
        <v>50</v>
      </c>
      <c r="C19" s="49"/>
      <c r="D19" s="53">
        <v>42242</v>
      </c>
      <c r="E19" s="49">
        <v>18</v>
      </c>
      <c r="F19" s="30">
        <f t="shared" si="0"/>
        <v>9</v>
      </c>
      <c r="G19" s="49">
        <v>18</v>
      </c>
      <c r="H19" s="49">
        <f t="shared" si="6"/>
        <v>3348</v>
      </c>
      <c r="I19" s="54">
        <f t="shared" si="1"/>
        <v>60264</v>
      </c>
      <c r="K19" s="1">
        <v>17</v>
      </c>
      <c r="L19" s="1" t="s">
        <v>51</v>
      </c>
      <c r="M19" s="1">
        <v>1</v>
      </c>
      <c r="N19" s="19">
        <v>42267</v>
      </c>
      <c r="O19" s="20">
        <f t="shared" si="4"/>
        <v>3720</v>
      </c>
      <c r="P19" s="4">
        <f t="shared" si="2"/>
        <v>14838.708000000001</v>
      </c>
      <c r="Q19" s="4">
        <f t="shared" si="5"/>
        <v>11118.708000000001</v>
      </c>
    </row>
    <row r="20" spans="1:17">
      <c r="A20" s="13">
        <v>18</v>
      </c>
      <c r="B20" s="1" t="s">
        <v>51</v>
      </c>
      <c r="C20" s="1"/>
      <c r="D20" s="3">
        <v>42242</v>
      </c>
      <c r="E20" s="1">
        <v>50</v>
      </c>
      <c r="F20" s="30">
        <f t="shared" si="0"/>
        <v>47</v>
      </c>
      <c r="G20" s="1">
        <v>20</v>
      </c>
      <c r="H20" s="1">
        <f t="shared" si="6"/>
        <v>3720</v>
      </c>
      <c r="I20" s="14">
        <f t="shared" si="1"/>
        <v>186000</v>
      </c>
      <c r="K20" s="1">
        <v>18</v>
      </c>
      <c r="L20" s="1" t="s">
        <v>51</v>
      </c>
      <c r="M20" s="1">
        <v>1</v>
      </c>
      <c r="N20" s="19">
        <v>42259</v>
      </c>
      <c r="O20" s="20">
        <f t="shared" si="4"/>
        <v>3720</v>
      </c>
      <c r="P20" s="4">
        <f t="shared" si="2"/>
        <v>14838.708000000001</v>
      </c>
      <c r="Q20" s="4">
        <f t="shared" si="5"/>
        <v>11118.708000000001</v>
      </c>
    </row>
    <row r="21" spans="1:17">
      <c r="A21" s="13">
        <v>19</v>
      </c>
      <c r="B21" s="1" t="s">
        <v>52</v>
      </c>
      <c r="C21" s="1"/>
      <c r="D21" s="3">
        <v>42242</v>
      </c>
      <c r="E21" s="1">
        <v>21</v>
      </c>
      <c r="F21" s="30">
        <f t="shared" si="0"/>
        <v>20</v>
      </c>
      <c r="G21" s="1">
        <v>12</v>
      </c>
      <c r="H21" s="1">
        <f t="shared" si="6"/>
        <v>2232</v>
      </c>
      <c r="I21" s="14">
        <f t="shared" si="1"/>
        <v>46872</v>
      </c>
      <c r="K21" s="1">
        <v>19</v>
      </c>
      <c r="L21" s="1" t="s">
        <v>51</v>
      </c>
      <c r="M21" s="1">
        <v>1</v>
      </c>
      <c r="N21" s="19">
        <v>42244</v>
      </c>
      <c r="O21" s="20">
        <f t="shared" si="4"/>
        <v>3720</v>
      </c>
      <c r="P21" s="4">
        <f t="shared" si="2"/>
        <v>14838.708000000001</v>
      </c>
      <c r="Q21" s="4">
        <f>(P21-O21)*M21</f>
        <v>11118.708000000001</v>
      </c>
    </row>
    <row r="22" spans="1:17">
      <c r="A22" s="13">
        <v>20</v>
      </c>
      <c r="B22" s="1" t="s">
        <v>56</v>
      </c>
      <c r="C22" s="1"/>
      <c r="D22" s="3">
        <v>42242</v>
      </c>
      <c r="E22" s="1">
        <v>17</v>
      </c>
      <c r="F22" s="30">
        <f t="shared" si="0"/>
        <v>17</v>
      </c>
      <c r="G22" s="1">
        <v>14.5</v>
      </c>
      <c r="H22" s="1">
        <f t="shared" si="6"/>
        <v>2697</v>
      </c>
      <c r="I22" s="14">
        <f t="shared" si="1"/>
        <v>45849</v>
      </c>
      <c r="K22" s="1">
        <v>20</v>
      </c>
      <c r="L22" s="1" t="s">
        <v>55</v>
      </c>
      <c r="M22" s="1">
        <v>1</v>
      </c>
      <c r="N22" s="19">
        <v>42244</v>
      </c>
      <c r="O22" s="20">
        <f t="shared" si="4"/>
        <v>2511</v>
      </c>
      <c r="P22" s="4">
        <f t="shared" si="2"/>
        <v>10016.127899999999</v>
      </c>
      <c r="Q22" s="4">
        <f t="shared" si="5"/>
        <v>7505.1278999999995</v>
      </c>
    </row>
    <row r="23" spans="1:17">
      <c r="A23" s="13">
        <v>21</v>
      </c>
      <c r="B23" s="1" t="s">
        <v>53</v>
      </c>
      <c r="C23" s="1"/>
      <c r="D23" s="3">
        <v>42242</v>
      </c>
      <c r="E23" s="1">
        <v>40</v>
      </c>
      <c r="F23" s="30">
        <f t="shared" si="0"/>
        <v>29</v>
      </c>
      <c r="G23" s="1">
        <v>16</v>
      </c>
      <c r="H23" s="1">
        <f t="shared" si="6"/>
        <v>2976</v>
      </c>
      <c r="I23" s="14">
        <f t="shared" si="1"/>
        <v>119040</v>
      </c>
      <c r="K23" s="1">
        <v>21</v>
      </c>
      <c r="L23" s="1" t="s">
        <v>55</v>
      </c>
      <c r="M23" s="1">
        <v>1</v>
      </c>
      <c r="N23" s="19">
        <v>42252</v>
      </c>
      <c r="O23" s="20">
        <f t="shared" si="4"/>
        <v>2511</v>
      </c>
      <c r="P23" s="4">
        <f t="shared" si="2"/>
        <v>10016.127899999999</v>
      </c>
      <c r="Q23" s="4">
        <f t="shared" si="5"/>
        <v>7505.1278999999995</v>
      </c>
    </row>
    <row r="24" spans="1:17">
      <c r="A24" s="13">
        <v>22</v>
      </c>
      <c r="B24" s="1" t="s">
        <v>54</v>
      </c>
      <c r="C24" s="1"/>
      <c r="D24" s="3">
        <v>42242</v>
      </c>
      <c r="E24" s="1">
        <v>10</v>
      </c>
      <c r="F24" s="30">
        <f t="shared" si="0"/>
        <v>8</v>
      </c>
      <c r="G24" s="1">
        <v>13</v>
      </c>
      <c r="H24" s="1">
        <f t="shared" si="6"/>
        <v>2418</v>
      </c>
      <c r="I24" s="14">
        <f t="shared" si="1"/>
        <v>24180</v>
      </c>
      <c r="K24" s="1">
        <v>22</v>
      </c>
      <c r="L24" s="1" t="s">
        <v>53</v>
      </c>
      <c r="M24" s="1">
        <v>1</v>
      </c>
      <c r="N24" s="19">
        <v>42247</v>
      </c>
      <c r="O24" s="20">
        <f t="shared" si="4"/>
        <v>2976</v>
      </c>
      <c r="P24" s="4">
        <f t="shared" si="2"/>
        <v>11870.966400000001</v>
      </c>
      <c r="Q24" s="4">
        <f t="shared" si="5"/>
        <v>8894.9664000000012</v>
      </c>
    </row>
    <row r="25" spans="1:17">
      <c r="A25" s="13">
        <v>23</v>
      </c>
      <c r="B25" s="1" t="s">
        <v>55</v>
      </c>
      <c r="C25" s="1"/>
      <c r="D25" s="3">
        <v>42242</v>
      </c>
      <c r="E25" s="1">
        <v>35</v>
      </c>
      <c r="F25" s="30">
        <f t="shared" si="0"/>
        <v>32</v>
      </c>
      <c r="G25" s="1">
        <v>13.5</v>
      </c>
      <c r="H25" s="1">
        <f t="shared" si="6"/>
        <v>2511</v>
      </c>
      <c r="I25" s="14">
        <f t="shared" si="1"/>
        <v>87885</v>
      </c>
      <c r="K25" s="1">
        <v>23</v>
      </c>
      <c r="L25" s="1" t="s">
        <v>54</v>
      </c>
      <c r="M25" s="1">
        <v>1</v>
      </c>
      <c r="N25" s="19">
        <v>42264</v>
      </c>
      <c r="O25" s="20">
        <f t="shared" si="4"/>
        <v>2418</v>
      </c>
      <c r="P25" s="4">
        <f t="shared" si="2"/>
        <v>9645.1602000000003</v>
      </c>
      <c r="Q25" s="4">
        <f t="shared" si="5"/>
        <v>7227.1602000000003</v>
      </c>
    </row>
    <row r="26" spans="1:17">
      <c r="A26" s="13">
        <v>24</v>
      </c>
      <c r="B26" s="1" t="s">
        <v>57</v>
      </c>
      <c r="C26" s="1"/>
      <c r="D26" s="3">
        <v>42242</v>
      </c>
      <c r="E26" s="1">
        <v>12</v>
      </c>
      <c r="F26" s="30">
        <f t="shared" si="0"/>
        <v>5</v>
      </c>
      <c r="G26" s="1">
        <v>15</v>
      </c>
      <c r="H26" s="1">
        <f t="shared" si="6"/>
        <v>2790</v>
      </c>
      <c r="I26" s="14">
        <f t="shared" si="1"/>
        <v>33480</v>
      </c>
      <c r="K26" s="1">
        <v>24</v>
      </c>
      <c r="L26" s="1" t="s">
        <v>58</v>
      </c>
      <c r="M26" s="1">
        <v>2</v>
      </c>
      <c r="N26" s="19">
        <v>42260</v>
      </c>
      <c r="O26" s="20">
        <f t="shared" ref="O26:O70" si="7">VLOOKUP(L26:L123,$B$3:$H$100,7,0)</f>
        <v>2418</v>
      </c>
      <c r="P26" s="4">
        <f t="shared" si="2"/>
        <v>9645.1602000000003</v>
      </c>
      <c r="Q26" s="4">
        <f t="shared" si="5"/>
        <v>14454.320400000001</v>
      </c>
    </row>
    <row r="27" spans="1:17">
      <c r="A27" s="13">
        <v>25</v>
      </c>
      <c r="B27" s="1" t="s">
        <v>58</v>
      </c>
      <c r="C27" s="1"/>
      <c r="D27" s="3">
        <v>42242</v>
      </c>
      <c r="E27" s="1">
        <v>24</v>
      </c>
      <c r="F27" s="30">
        <f t="shared" si="0"/>
        <v>16</v>
      </c>
      <c r="G27" s="1">
        <v>13</v>
      </c>
      <c r="H27" s="1">
        <f t="shared" si="6"/>
        <v>2418</v>
      </c>
      <c r="I27" s="14">
        <f t="shared" si="1"/>
        <v>58032</v>
      </c>
      <c r="K27" s="1">
        <v>25</v>
      </c>
      <c r="L27" s="1" t="s">
        <v>60</v>
      </c>
      <c r="M27" s="1">
        <v>1</v>
      </c>
      <c r="N27" s="19">
        <v>42246</v>
      </c>
      <c r="O27" s="20">
        <f t="shared" si="7"/>
        <v>2232</v>
      </c>
      <c r="P27" s="4">
        <f t="shared" si="2"/>
        <v>8903.2248</v>
      </c>
      <c r="Q27" s="4">
        <f t="shared" si="5"/>
        <v>6671.2248</v>
      </c>
    </row>
    <row r="28" spans="1:17">
      <c r="A28" s="13">
        <v>26</v>
      </c>
      <c r="B28" s="1" t="s">
        <v>59</v>
      </c>
      <c r="C28" s="1"/>
      <c r="D28" s="3">
        <v>42242</v>
      </c>
      <c r="E28" s="1">
        <v>4</v>
      </c>
      <c r="F28" s="30">
        <f t="shared" si="0"/>
        <v>3</v>
      </c>
      <c r="G28" s="1">
        <v>14</v>
      </c>
      <c r="H28" s="1">
        <f t="shared" si="6"/>
        <v>2604</v>
      </c>
      <c r="I28" s="14">
        <f t="shared" si="1"/>
        <v>10416</v>
      </c>
      <c r="K28" s="1">
        <v>26</v>
      </c>
      <c r="L28" s="1" t="s">
        <v>60</v>
      </c>
      <c r="M28" s="1">
        <v>1</v>
      </c>
      <c r="N28" s="19">
        <v>42255</v>
      </c>
      <c r="O28" s="20">
        <f t="shared" si="7"/>
        <v>2232</v>
      </c>
      <c r="P28" s="4">
        <f t="shared" si="2"/>
        <v>8903.2248</v>
      </c>
      <c r="Q28" s="4">
        <f t="shared" si="5"/>
        <v>6671.2248</v>
      </c>
    </row>
    <row r="29" spans="1:17">
      <c r="A29" s="13">
        <v>27</v>
      </c>
      <c r="B29" s="1" t="s">
        <v>60</v>
      </c>
      <c r="C29" s="1"/>
      <c r="D29" s="3">
        <v>42242</v>
      </c>
      <c r="E29" s="1">
        <v>12</v>
      </c>
      <c r="F29" s="30">
        <f t="shared" si="0"/>
        <v>0</v>
      </c>
      <c r="G29" s="1">
        <v>12</v>
      </c>
      <c r="H29" s="1">
        <f t="shared" si="6"/>
        <v>2232</v>
      </c>
      <c r="I29" s="14">
        <f t="shared" si="1"/>
        <v>26784</v>
      </c>
      <c r="K29" s="1">
        <v>27</v>
      </c>
      <c r="L29" s="1" t="s">
        <v>60</v>
      </c>
      <c r="M29" s="1">
        <v>1</v>
      </c>
      <c r="N29" s="19">
        <v>42257</v>
      </c>
      <c r="O29" s="20">
        <f t="shared" si="7"/>
        <v>2232</v>
      </c>
      <c r="P29" s="4">
        <f t="shared" si="2"/>
        <v>8903.2248</v>
      </c>
      <c r="Q29" s="4">
        <f t="shared" si="5"/>
        <v>6671.2248</v>
      </c>
    </row>
    <row r="30" spans="1:17">
      <c r="A30" s="13">
        <v>28</v>
      </c>
      <c r="B30" s="1" t="s">
        <v>61</v>
      </c>
      <c r="C30" s="1"/>
      <c r="D30" s="3">
        <v>42242</v>
      </c>
      <c r="E30" s="1">
        <v>20</v>
      </c>
      <c r="F30" s="30">
        <f t="shared" si="0"/>
        <v>16</v>
      </c>
      <c r="G30" s="1">
        <v>40</v>
      </c>
      <c r="H30" s="1">
        <f t="shared" si="6"/>
        <v>7440</v>
      </c>
      <c r="I30" s="14">
        <f t="shared" si="1"/>
        <v>148800</v>
      </c>
      <c r="K30" s="1">
        <v>28</v>
      </c>
      <c r="L30" s="1" t="s">
        <v>60</v>
      </c>
      <c r="M30" s="1">
        <v>2</v>
      </c>
      <c r="N30" s="19">
        <v>42253</v>
      </c>
      <c r="O30" s="20">
        <f t="shared" si="7"/>
        <v>2232</v>
      </c>
      <c r="P30" s="4">
        <f t="shared" si="2"/>
        <v>8903.2248</v>
      </c>
      <c r="Q30" s="4">
        <f t="shared" si="5"/>
        <v>13342.4496</v>
      </c>
    </row>
    <row r="31" spans="1:17">
      <c r="A31" s="13">
        <v>29</v>
      </c>
      <c r="B31" s="1" t="s">
        <v>62</v>
      </c>
      <c r="C31" s="1"/>
      <c r="D31" s="3">
        <v>42242</v>
      </c>
      <c r="E31" s="1">
        <v>18</v>
      </c>
      <c r="F31" s="30">
        <f t="shared" si="0"/>
        <v>11</v>
      </c>
      <c r="G31" s="1">
        <v>50</v>
      </c>
      <c r="H31" s="1">
        <f t="shared" si="6"/>
        <v>9300</v>
      </c>
      <c r="I31" s="14">
        <f t="shared" si="1"/>
        <v>167400</v>
      </c>
      <c r="K31" s="1">
        <v>29</v>
      </c>
      <c r="L31" s="1" t="s">
        <v>60</v>
      </c>
      <c r="M31" s="1">
        <v>1</v>
      </c>
      <c r="N31" s="19">
        <v>42251</v>
      </c>
      <c r="O31" s="20">
        <f t="shared" si="7"/>
        <v>2232</v>
      </c>
      <c r="P31" s="4">
        <f t="shared" si="2"/>
        <v>8903.2248</v>
      </c>
      <c r="Q31" s="4">
        <f t="shared" si="5"/>
        <v>6671.2248</v>
      </c>
    </row>
    <row r="32" spans="1:17">
      <c r="A32" s="13">
        <v>30</v>
      </c>
      <c r="B32" s="1" t="s">
        <v>63</v>
      </c>
      <c r="C32" s="1"/>
      <c r="D32" s="3">
        <v>42242</v>
      </c>
      <c r="E32" s="1">
        <v>6</v>
      </c>
      <c r="F32" s="30">
        <f t="shared" si="0"/>
        <v>1</v>
      </c>
      <c r="G32" s="1">
        <v>55</v>
      </c>
      <c r="H32" s="1">
        <f t="shared" si="6"/>
        <v>10230</v>
      </c>
      <c r="I32" s="14">
        <f t="shared" si="1"/>
        <v>61380</v>
      </c>
      <c r="K32" s="1">
        <v>30</v>
      </c>
      <c r="L32" s="1" t="s">
        <v>60</v>
      </c>
      <c r="M32" s="1">
        <v>1</v>
      </c>
      <c r="N32" s="19">
        <v>42264</v>
      </c>
      <c r="O32" s="20">
        <f t="shared" si="7"/>
        <v>2232</v>
      </c>
      <c r="P32" s="4">
        <f t="shared" si="2"/>
        <v>8903.2248</v>
      </c>
      <c r="Q32" s="4">
        <f t="shared" si="5"/>
        <v>6671.2248</v>
      </c>
    </row>
    <row r="33" spans="1:17">
      <c r="A33" s="13">
        <v>31</v>
      </c>
      <c r="B33" s="1" t="s">
        <v>64</v>
      </c>
      <c r="C33" s="1"/>
      <c r="D33" s="3">
        <v>42242</v>
      </c>
      <c r="E33" s="1">
        <v>12</v>
      </c>
      <c r="F33" s="30">
        <f t="shared" si="0"/>
        <v>8</v>
      </c>
      <c r="G33" s="1">
        <v>50</v>
      </c>
      <c r="H33" s="1">
        <f t="shared" si="6"/>
        <v>9300</v>
      </c>
      <c r="I33" s="14">
        <f t="shared" si="1"/>
        <v>111600</v>
      </c>
      <c r="K33" s="1">
        <v>31</v>
      </c>
      <c r="L33" s="1" t="s">
        <v>63</v>
      </c>
      <c r="M33" s="1">
        <v>1</v>
      </c>
      <c r="N33" s="19">
        <v>42267</v>
      </c>
      <c r="O33" s="20">
        <f t="shared" si="7"/>
        <v>10230</v>
      </c>
      <c r="P33" s="4">
        <f t="shared" si="2"/>
        <v>40806.447</v>
      </c>
      <c r="Q33" s="4">
        <f t="shared" si="5"/>
        <v>30576.447</v>
      </c>
    </row>
    <row r="34" spans="1:17">
      <c r="A34" s="13">
        <v>32</v>
      </c>
      <c r="B34" s="1" t="s">
        <v>16</v>
      </c>
      <c r="C34" s="1"/>
      <c r="D34" s="3">
        <v>42242</v>
      </c>
      <c r="E34" s="1">
        <v>24</v>
      </c>
      <c r="F34" s="30">
        <f t="shared" si="0"/>
        <v>21</v>
      </c>
      <c r="G34" s="1"/>
      <c r="H34" s="1">
        <f t="shared" si="6"/>
        <v>0</v>
      </c>
      <c r="I34" s="14">
        <f t="shared" si="1"/>
        <v>0</v>
      </c>
      <c r="K34" s="1">
        <v>32</v>
      </c>
      <c r="L34" s="1" t="s">
        <v>62</v>
      </c>
      <c r="M34" s="1">
        <v>1</v>
      </c>
      <c r="N34" s="19">
        <v>42253</v>
      </c>
      <c r="O34" s="20">
        <f t="shared" si="7"/>
        <v>9300</v>
      </c>
      <c r="P34" s="4">
        <f t="shared" si="2"/>
        <v>37096.770000000004</v>
      </c>
      <c r="Q34" s="4">
        <f t="shared" si="5"/>
        <v>27796.770000000004</v>
      </c>
    </row>
    <row r="35" spans="1:17">
      <c r="A35" s="13">
        <v>33</v>
      </c>
      <c r="B35" s="1" t="s">
        <v>25</v>
      </c>
      <c r="C35" s="1"/>
      <c r="D35" s="3">
        <v>42242</v>
      </c>
      <c r="E35" s="1">
        <v>50</v>
      </c>
      <c r="F35" s="30">
        <f t="shared" si="0"/>
        <v>47</v>
      </c>
      <c r="G35" s="1"/>
      <c r="H35" s="1">
        <f t="shared" si="6"/>
        <v>0</v>
      </c>
      <c r="I35" s="14">
        <f t="shared" si="1"/>
        <v>0</v>
      </c>
      <c r="K35" s="1">
        <v>33</v>
      </c>
      <c r="L35" s="1" t="s">
        <v>16</v>
      </c>
      <c r="M35" s="1">
        <v>1</v>
      </c>
      <c r="N35" s="19">
        <v>42270</v>
      </c>
      <c r="O35" s="20">
        <f t="shared" si="7"/>
        <v>0</v>
      </c>
      <c r="P35" s="4">
        <f t="shared" si="2"/>
        <v>0</v>
      </c>
      <c r="Q35" s="4">
        <f t="shared" si="5"/>
        <v>0</v>
      </c>
    </row>
    <row r="36" spans="1:17">
      <c r="A36" s="13">
        <v>34</v>
      </c>
      <c r="B36" s="1" t="s">
        <v>66</v>
      </c>
      <c r="C36" s="1"/>
      <c r="D36" s="3">
        <v>42242</v>
      </c>
      <c r="E36" s="1">
        <v>64</v>
      </c>
      <c r="F36" s="30">
        <f t="shared" si="0"/>
        <v>63</v>
      </c>
      <c r="G36" s="1">
        <v>1</v>
      </c>
      <c r="H36" s="1">
        <f t="shared" si="6"/>
        <v>186</v>
      </c>
      <c r="I36" s="14">
        <f t="shared" si="1"/>
        <v>11904</v>
      </c>
      <c r="K36" s="1">
        <v>34</v>
      </c>
      <c r="L36" s="1" t="s">
        <v>25</v>
      </c>
      <c r="M36" s="1">
        <v>3</v>
      </c>
      <c r="N36" s="19">
        <v>42272</v>
      </c>
      <c r="O36" s="20">
        <f t="shared" si="7"/>
        <v>0</v>
      </c>
      <c r="P36" s="4">
        <f t="shared" si="2"/>
        <v>0</v>
      </c>
      <c r="Q36" s="4">
        <f t="shared" si="5"/>
        <v>0</v>
      </c>
    </row>
    <row r="37" spans="1:17">
      <c r="A37" s="13">
        <v>35</v>
      </c>
      <c r="B37" s="1" t="s">
        <v>67</v>
      </c>
      <c r="C37" s="1"/>
      <c r="D37" s="3">
        <v>42242</v>
      </c>
      <c r="E37" s="1">
        <v>20</v>
      </c>
      <c r="F37" s="30">
        <f t="shared" si="0"/>
        <v>20</v>
      </c>
      <c r="G37" s="1">
        <v>2.5</v>
      </c>
      <c r="H37" s="1">
        <f t="shared" si="6"/>
        <v>465</v>
      </c>
      <c r="I37" s="14">
        <f t="shared" si="1"/>
        <v>9300</v>
      </c>
      <c r="K37" s="1">
        <v>35</v>
      </c>
      <c r="L37" s="1" t="s">
        <v>65</v>
      </c>
      <c r="M37" s="1">
        <v>1</v>
      </c>
      <c r="N37" s="21" t="s">
        <v>27</v>
      </c>
      <c r="O37" s="20">
        <f t="shared" si="7"/>
        <v>558</v>
      </c>
      <c r="P37" s="4">
        <f t="shared" si="2"/>
        <v>2225.8062</v>
      </c>
      <c r="Q37" s="4">
        <f t="shared" si="5"/>
        <v>1667.8062</v>
      </c>
    </row>
    <row r="38" spans="1:17">
      <c r="A38" s="13">
        <v>36</v>
      </c>
      <c r="B38" s="1" t="s">
        <v>65</v>
      </c>
      <c r="C38" s="1"/>
      <c r="D38" s="3">
        <v>42242</v>
      </c>
      <c r="E38" s="1">
        <v>24</v>
      </c>
      <c r="F38" s="30">
        <f t="shared" si="0"/>
        <v>20</v>
      </c>
      <c r="G38" s="1">
        <v>3</v>
      </c>
      <c r="H38" s="1">
        <f t="shared" si="6"/>
        <v>558</v>
      </c>
      <c r="I38" s="14">
        <f t="shared" si="1"/>
        <v>13392</v>
      </c>
      <c r="K38" s="1">
        <v>36</v>
      </c>
      <c r="L38" s="1" t="s">
        <v>74</v>
      </c>
      <c r="M38" s="1">
        <v>1</v>
      </c>
      <c r="N38" s="19">
        <v>42266</v>
      </c>
      <c r="O38" s="20">
        <f t="shared" si="7"/>
        <v>1302</v>
      </c>
      <c r="P38" s="4">
        <f t="shared" si="2"/>
        <v>5193.5478000000003</v>
      </c>
      <c r="Q38" s="4">
        <f t="shared" si="5"/>
        <v>3891.5478000000003</v>
      </c>
    </row>
    <row r="39" spans="1:17">
      <c r="A39" s="13">
        <v>37</v>
      </c>
      <c r="B39" s="1" t="s">
        <v>68</v>
      </c>
      <c r="C39" s="1"/>
      <c r="D39" s="3">
        <v>42242</v>
      </c>
      <c r="E39" s="1">
        <v>7</v>
      </c>
      <c r="F39" s="30">
        <f t="shared" si="0"/>
        <v>6</v>
      </c>
      <c r="G39" s="1">
        <v>3</v>
      </c>
      <c r="H39" s="1">
        <f t="shared" si="6"/>
        <v>558</v>
      </c>
      <c r="I39" s="14">
        <f t="shared" si="1"/>
        <v>3906</v>
      </c>
      <c r="K39" s="1">
        <v>37</v>
      </c>
      <c r="L39" s="1" t="s">
        <v>73</v>
      </c>
      <c r="M39" s="1">
        <v>1</v>
      </c>
      <c r="N39" s="19">
        <v>42260</v>
      </c>
      <c r="O39" s="20">
        <f t="shared" si="7"/>
        <v>1116</v>
      </c>
      <c r="P39" s="4">
        <f t="shared" si="2"/>
        <v>4451.6124</v>
      </c>
      <c r="Q39" s="4">
        <f t="shared" si="5"/>
        <v>3335.6124</v>
      </c>
    </row>
    <row r="40" spans="1:17">
      <c r="A40" s="13">
        <v>38</v>
      </c>
      <c r="B40" s="1" t="s">
        <v>81</v>
      </c>
      <c r="C40" s="1"/>
      <c r="D40" s="3">
        <v>42242</v>
      </c>
      <c r="E40" s="1">
        <v>10</v>
      </c>
      <c r="F40" s="30">
        <f t="shared" si="0"/>
        <v>9</v>
      </c>
      <c r="G40" s="1">
        <v>4</v>
      </c>
      <c r="H40" s="1">
        <f t="shared" si="6"/>
        <v>744</v>
      </c>
      <c r="I40" s="14">
        <f t="shared" si="1"/>
        <v>7440</v>
      </c>
      <c r="K40" s="1">
        <v>38</v>
      </c>
      <c r="L40" s="1" t="s">
        <v>38</v>
      </c>
      <c r="M40" s="1">
        <v>1</v>
      </c>
      <c r="N40" s="19">
        <v>42304</v>
      </c>
      <c r="O40" s="20">
        <f t="shared" si="7"/>
        <v>9300</v>
      </c>
      <c r="P40" s="4">
        <f t="shared" si="2"/>
        <v>37096.770000000004</v>
      </c>
      <c r="Q40" s="4">
        <f t="shared" si="5"/>
        <v>27796.770000000004</v>
      </c>
    </row>
    <row r="41" spans="1:17">
      <c r="A41" s="13">
        <v>39</v>
      </c>
      <c r="B41" s="1" t="s">
        <v>70</v>
      </c>
      <c r="C41" s="1"/>
      <c r="D41" s="3">
        <v>42242</v>
      </c>
      <c r="E41" s="1">
        <v>43</v>
      </c>
      <c r="F41" s="30">
        <f t="shared" si="0"/>
        <v>43</v>
      </c>
      <c r="G41" s="1">
        <v>3</v>
      </c>
      <c r="H41" s="1">
        <f t="shared" si="6"/>
        <v>558</v>
      </c>
      <c r="I41" s="14">
        <f t="shared" si="1"/>
        <v>23994</v>
      </c>
      <c r="K41" s="1">
        <v>39</v>
      </c>
      <c r="L41" s="1" t="s">
        <v>45</v>
      </c>
      <c r="M41" s="1">
        <v>1</v>
      </c>
      <c r="N41" s="19">
        <v>42287</v>
      </c>
      <c r="O41" s="20">
        <f t="shared" si="7"/>
        <v>8928</v>
      </c>
      <c r="P41" s="4">
        <f t="shared" si="2"/>
        <v>35612.8992</v>
      </c>
      <c r="Q41" s="4">
        <f t="shared" si="5"/>
        <v>26684.8992</v>
      </c>
    </row>
    <row r="42" spans="1:17">
      <c r="A42" s="13">
        <v>40</v>
      </c>
      <c r="B42" s="1" t="s">
        <v>71</v>
      </c>
      <c r="C42" s="1"/>
      <c r="D42" s="3">
        <v>42242</v>
      </c>
      <c r="E42" s="1">
        <v>11</v>
      </c>
      <c r="F42" s="30">
        <f t="shared" si="0"/>
        <v>10</v>
      </c>
      <c r="G42" s="1">
        <v>6</v>
      </c>
      <c r="H42" s="1">
        <f t="shared" ref="H42:H48" si="8">G42*186</f>
        <v>1116</v>
      </c>
      <c r="I42" s="14">
        <f t="shared" ref="I42:I50" si="9">H42*E42</f>
        <v>12276</v>
      </c>
      <c r="K42" s="1">
        <v>40</v>
      </c>
      <c r="L42" s="1" t="s">
        <v>47</v>
      </c>
      <c r="M42" s="1">
        <v>2</v>
      </c>
      <c r="N42" s="19">
        <v>42287</v>
      </c>
      <c r="O42" s="20">
        <f t="shared" si="7"/>
        <v>9300</v>
      </c>
      <c r="P42" s="4">
        <f t="shared" si="2"/>
        <v>37096.770000000004</v>
      </c>
      <c r="Q42" s="4">
        <f t="shared" si="5"/>
        <v>55593.540000000008</v>
      </c>
    </row>
    <row r="43" spans="1:17">
      <c r="A43" s="13">
        <v>41</v>
      </c>
      <c r="B43" s="1" t="s">
        <v>76</v>
      </c>
      <c r="C43" s="1"/>
      <c r="D43" s="3">
        <v>42242</v>
      </c>
      <c r="E43" s="1">
        <v>8</v>
      </c>
      <c r="F43" s="30">
        <f t="shared" si="0"/>
        <v>5</v>
      </c>
      <c r="G43" s="1">
        <v>9</v>
      </c>
      <c r="H43" s="1">
        <f t="shared" si="8"/>
        <v>1674</v>
      </c>
      <c r="I43" s="14">
        <f t="shared" si="9"/>
        <v>13392</v>
      </c>
      <c r="K43" s="1">
        <v>41</v>
      </c>
      <c r="L43" s="1" t="s">
        <v>60</v>
      </c>
      <c r="M43" s="1">
        <v>1</v>
      </c>
      <c r="N43" s="19">
        <v>42282</v>
      </c>
      <c r="O43" s="20">
        <f t="shared" si="7"/>
        <v>2232</v>
      </c>
      <c r="P43" s="4">
        <f t="shared" si="2"/>
        <v>8903.2248</v>
      </c>
      <c r="Q43" s="4">
        <f t="shared" si="5"/>
        <v>6671.2248</v>
      </c>
    </row>
    <row r="44" spans="1:17">
      <c r="A44" s="13">
        <v>42</v>
      </c>
      <c r="B44" s="1" t="s">
        <v>26</v>
      </c>
      <c r="C44" s="1"/>
      <c r="D44" s="3">
        <v>42242</v>
      </c>
      <c r="E44" s="1">
        <v>17</v>
      </c>
      <c r="F44" s="30">
        <f t="shared" si="0"/>
        <v>15</v>
      </c>
      <c r="G44" s="1">
        <v>10</v>
      </c>
      <c r="H44" s="1">
        <f t="shared" si="8"/>
        <v>1860</v>
      </c>
      <c r="I44" s="14">
        <f t="shared" si="9"/>
        <v>31620</v>
      </c>
      <c r="K44" s="1">
        <v>42</v>
      </c>
      <c r="L44" s="1" t="s">
        <v>71</v>
      </c>
      <c r="M44" s="1">
        <v>1</v>
      </c>
      <c r="N44" s="19">
        <v>42275</v>
      </c>
      <c r="O44" s="20">
        <f t="shared" si="7"/>
        <v>1116</v>
      </c>
      <c r="P44" s="4">
        <f t="shared" si="2"/>
        <v>4451.6124</v>
      </c>
      <c r="Q44" s="4">
        <f t="shared" si="5"/>
        <v>3335.6124</v>
      </c>
    </row>
    <row r="45" spans="1:17">
      <c r="A45" s="13">
        <v>43</v>
      </c>
      <c r="B45" s="1" t="s">
        <v>75</v>
      </c>
      <c r="C45" s="1"/>
      <c r="D45" s="3">
        <v>42242</v>
      </c>
      <c r="E45" s="1">
        <v>13</v>
      </c>
      <c r="F45" s="30">
        <f t="shared" si="0"/>
        <v>13</v>
      </c>
      <c r="G45" s="1">
        <v>11</v>
      </c>
      <c r="H45" s="1">
        <f t="shared" si="8"/>
        <v>2046</v>
      </c>
      <c r="I45" s="14">
        <f t="shared" si="9"/>
        <v>26598</v>
      </c>
      <c r="K45" s="1">
        <v>43</v>
      </c>
      <c r="L45" s="1" t="s">
        <v>63</v>
      </c>
      <c r="M45" s="1">
        <v>1</v>
      </c>
      <c r="N45" s="19">
        <v>42294</v>
      </c>
      <c r="O45" s="20">
        <f t="shared" si="7"/>
        <v>10230</v>
      </c>
      <c r="P45" s="4">
        <f t="shared" si="2"/>
        <v>40806.447</v>
      </c>
      <c r="Q45" s="4">
        <f t="shared" si="5"/>
        <v>30576.447</v>
      </c>
    </row>
    <row r="46" spans="1:17">
      <c r="A46" s="13">
        <v>44</v>
      </c>
      <c r="B46" s="1" t="s">
        <v>74</v>
      </c>
      <c r="C46" s="1"/>
      <c r="D46" s="3">
        <v>42242</v>
      </c>
      <c r="E46" s="1">
        <v>3</v>
      </c>
      <c r="F46" s="30">
        <f t="shared" si="0"/>
        <v>1</v>
      </c>
      <c r="G46" s="1">
        <v>7</v>
      </c>
      <c r="H46" s="1">
        <f t="shared" si="8"/>
        <v>1302</v>
      </c>
      <c r="I46" s="14">
        <f t="shared" si="9"/>
        <v>3906</v>
      </c>
      <c r="K46" s="1">
        <v>44</v>
      </c>
      <c r="L46" s="1" t="s">
        <v>62</v>
      </c>
      <c r="M46" s="1">
        <v>2</v>
      </c>
      <c r="N46" s="19">
        <v>42288</v>
      </c>
      <c r="O46" s="20">
        <f t="shared" si="7"/>
        <v>9300</v>
      </c>
      <c r="P46" s="4">
        <f t="shared" si="2"/>
        <v>37096.770000000004</v>
      </c>
      <c r="Q46" s="4">
        <f t="shared" si="5"/>
        <v>55593.540000000008</v>
      </c>
    </row>
    <row r="47" spans="1:17">
      <c r="A47" s="13">
        <v>45</v>
      </c>
      <c r="B47" s="1" t="s">
        <v>73</v>
      </c>
      <c r="C47" s="1"/>
      <c r="D47" s="3">
        <v>42242</v>
      </c>
      <c r="E47" s="1">
        <v>3</v>
      </c>
      <c r="F47" s="30">
        <f t="shared" si="0"/>
        <v>2</v>
      </c>
      <c r="G47" s="1">
        <v>6</v>
      </c>
      <c r="H47" s="1">
        <f t="shared" si="8"/>
        <v>1116</v>
      </c>
      <c r="I47" s="14">
        <f t="shared" si="9"/>
        <v>3348</v>
      </c>
      <c r="K47" s="1">
        <v>45</v>
      </c>
      <c r="L47" s="1" t="s">
        <v>62</v>
      </c>
      <c r="M47" s="32">
        <v>1</v>
      </c>
      <c r="N47" s="19">
        <v>42292</v>
      </c>
      <c r="O47" s="20">
        <f t="shared" si="7"/>
        <v>9300</v>
      </c>
      <c r="P47" s="4">
        <f t="shared" si="2"/>
        <v>37096.770000000004</v>
      </c>
      <c r="Q47" s="4">
        <f t="shared" si="5"/>
        <v>27796.770000000004</v>
      </c>
    </row>
    <row r="48" spans="1:17" ht="15.75" thickBot="1">
      <c r="A48" s="15">
        <v>46</v>
      </c>
      <c r="B48" s="16" t="s">
        <v>72</v>
      </c>
      <c r="C48" s="16"/>
      <c r="D48" s="17">
        <v>42242</v>
      </c>
      <c r="E48" s="16">
        <v>4</v>
      </c>
      <c r="F48" s="30">
        <f t="shared" si="0"/>
        <v>4</v>
      </c>
      <c r="G48" s="16">
        <v>14</v>
      </c>
      <c r="H48" s="1">
        <f t="shared" si="8"/>
        <v>2604</v>
      </c>
      <c r="I48" s="18">
        <f t="shared" si="9"/>
        <v>10416</v>
      </c>
      <c r="K48" s="1">
        <v>46</v>
      </c>
      <c r="L48" s="1" t="s">
        <v>61</v>
      </c>
      <c r="M48" s="1">
        <v>1</v>
      </c>
      <c r="N48" s="19">
        <v>42283</v>
      </c>
      <c r="O48" s="20">
        <f t="shared" si="7"/>
        <v>7440</v>
      </c>
      <c r="P48" s="4">
        <f t="shared" si="2"/>
        <v>29677.416000000001</v>
      </c>
      <c r="Q48" s="4">
        <f t="shared" si="5"/>
        <v>22237.416000000001</v>
      </c>
    </row>
    <row r="49" spans="1:17" ht="15.75" thickBot="1">
      <c r="A49" s="7">
        <v>47</v>
      </c>
      <c r="B49" s="7" t="s">
        <v>77</v>
      </c>
      <c r="C49" s="7"/>
      <c r="D49" s="8">
        <v>42300</v>
      </c>
      <c r="E49" s="16">
        <v>7</v>
      </c>
      <c r="F49" s="30">
        <f t="shared" si="0"/>
        <v>1</v>
      </c>
      <c r="G49" s="7">
        <v>135</v>
      </c>
      <c r="H49" s="1">
        <f>G49*278</f>
        <v>37530</v>
      </c>
      <c r="I49" s="14">
        <f t="shared" si="9"/>
        <v>262710</v>
      </c>
      <c r="K49" s="1">
        <v>47</v>
      </c>
      <c r="L49" s="1" t="s">
        <v>61</v>
      </c>
      <c r="M49" s="1">
        <v>1</v>
      </c>
      <c r="N49" s="19">
        <v>42294</v>
      </c>
      <c r="O49" s="20">
        <f t="shared" si="7"/>
        <v>7440</v>
      </c>
      <c r="P49" s="4">
        <f t="shared" si="2"/>
        <v>29677.416000000001</v>
      </c>
      <c r="Q49" s="4">
        <f t="shared" si="5"/>
        <v>22237.416000000001</v>
      </c>
    </row>
    <row r="50" spans="1:17" ht="15.75" thickBot="1">
      <c r="A50" s="1">
        <v>48</v>
      </c>
      <c r="B50" s="7" t="s">
        <v>78</v>
      </c>
      <c r="C50" s="1"/>
      <c r="D50" s="3">
        <v>42300</v>
      </c>
      <c r="E50" s="16">
        <v>3</v>
      </c>
      <c r="F50" s="30">
        <f t="shared" si="0"/>
        <v>1</v>
      </c>
      <c r="G50" s="1">
        <v>136</v>
      </c>
      <c r="H50" s="1">
        <f>G50*278</f>
        <v>37808</v>
      </c>
      <c r="I50" s="14">
        <f t="shared" si="9"/>
        <v>113424</v>
      </c>
      <c r="K50" s="1">
        <v>48</v>
      </c>
      <c r="L50" s="1" t="s">
        <v>43</v>
      </c>
      <c r="M50" s="1">
        <v>1</v>
      </c>
      <c r="N50" s="19">
        <v>42281</v>
      </c>
      <c r="O50" s="20">
        <f t="shared" si="7"/>
        <v>11160</v>
      </c>
      <c r="P50" s="4">
        <f t="shared" si="2"/>
        <v>44516.124000000003</v>
      </c>
      <c r="Q50" s="4">
        <f t="shared" si="5"/>
        <v>33356.124000000003</v>
      </c>
    </row>
    <row r="51" spans="1:17">
      <c r="A51" s="7">
        <v>49</v>
      </c>
      <c r="B51" s="1" t="s">
        <v>69</v>
      </c>
      <c r="C51" s="1"/>
      <c r="D51" s="3">
        <v>42242</v>
      </c>
      <c r="E51" s="1">
        <v>37</v>
      </c>
      <c r="F51" s="30">
        <f t="shared" si="0"/>
        <v>31</v>
      </c>
      <c r="G51" s="1">
        <v>3</v>
      </c>
      <c r="H51" s="1">
        <f t="shared" ref="H51" si="10">G51*186</f>
        <v>558</v>
      </c>
      <c r="I51" s="14">
        <f t="shared" ref="I51" si="11">H51*E51</f>
        <v>20646</v>
      </c>
      <c r="K51" s="1">
        <v>49</v>
      </c>
      <c r="L51" s="1" t="s">
        <v>45</v>
      </c>
      <c r="M51" s="1">
        <v>1</v>
      </c>
      <c r="N51" s="19">
        <v>42278</v>
      </c>
      <c r="O51" s="20">
        <f t="shared" si="7"/>
        <v>8928</v>
      </c>
      <c r="P51" s="4">
        <f t="shared" si="2"/>
        <v>35612.8992</v>
      </c>
      <c r="Q51" s="4">
        <f t="shared" si="5"/>
        <v>26684.8992</v>
      </c>
    </row>
    <row r="52" spans="1:17" ht="15.75" thickBot="1">
      <c r="A52" s="1">
        <v>50</v>
      </c>
      <c r="B52" s="7" t="s">
        <v>79</v>
      </c>
      <c r="C52" s="1"/>
      <c r="D52" s="3">
        <v>42317</v>
      </c>
      <c r="E52" s="16">
        <v>3</v>
      </c>
      <c r="F52" s="30">
        <f t="shared" si="0"/>
        <v>0</v>
      </c>
      <c r="G52" s="1">
        <v>135</v>
      </c>
      <c r="H52" s="1">
        <f>G52*300</f>
        <v>40500</v>
      </c>
      <c r="I52" s="14">
        <f t="shared" si="1"/>
        <v>121500</v>
      </c>
      <c r="K52" s="1">
        <v>50</v>
      </c>
      <c r="L52" s="1" t="s">
        <v>46</v>
      </c>
      <c r="M52" s="1">
        <v>1</v>
      </c>
      <c r="N52" s="19">
        <v>42273</v>
      </c>
      <c r="O52" s="20">
        <f t="shared" si="7"/>
        <v>9300</v>
      </c>
      <c r="P52" s="4">
        <f t="shared" si="2"/>
        <v>37096.770000000004</v>
      </c>
      <c r="Q52" s="4">
        <f t="shared" si="5"/>
        <v>27796.770000000004</v>
      </c>
    </row>
    <row r="53" spans="1:17" ht="15.75" thickBot="1">
      <c r="A53" s="7">
        <v>51</v>
      </c>
      <c r="B53" s="41" t="s">
        <v>80</v>
      </c>
      <c r="C53" s="42"/>
      <c r="D53" s="43">
        <v>42308</v>
      </c>
      <c r="E53" s="44">
        <v>5</v>
      </c>
      <c r="F53" s="30">
        <f t="shared" si="0"/>
        <v>0</v>
      </c>
      <c r="G53" s="42">
        <v>5250</v>
      </c>
      <c r="H53" s="42">
        <f>G53*4.7</f>
        <v>24675</v>
      </c>
      <c r="I53" s="45">
        <f t="shared" si="1"/>
        <v>123375</v>
      </c>
      <c r="K53" s="1">
        <v>51</v>
      </c>
      <c r="L53" s="1" t="s">
        <v>47</v>
      </c>
      <c r="M53" s="1">
        <v>1</v>
      </c>
      <c r="N53" s="19">
        <v>42280</v>
      </c>
      <c r="O53" s="20">
        <f t="shared" si="7"/>
        <v>9300</v>
      </c>
      <c r="P53" s="4">
        <f t="shared" si="2"/>
        <v>37096.770000000004</v>
      </c>
      <c r="Q53" s="4">
        <f t="shared" si="5"/>
        <v>27796.770000000004</v>
      </c>
    </row>
    <row r="54" spans="1:17" ht="15.75" thickBot="1">
      <c r="A54" s="1">
        <v>52</v>
      </c>
      <c r="B54" s="1" t="s">
        <v>84</v>
      </c>
      <c r="C54" s="1"/>
      <c r="D54" s="3">
        <v>42317</v>
      </c>
      <c r="E54" s="16">
        <v>38</v>
      </c>
      <c r="F54" s="30">
        <f t="shared" si="0"/>
        <v>21</v>
      </c>
      <c r="G54" s="1">
        <v>4200</v>
      </c>
      <c r="H54" s="1">
        <f>G54</f>
        <v>4200</v>
      </c>
      <c r="I54" s="14">
        <f t="shared" si="1"/>
        <v>159600</v>
      </c>
      <c r="K54" s="1">
        <v>52</v>
      </c>
      <c r="L54" s="1" t="s">
        <v>53</v>
      </c>
      <c r="M54" s="1">
        <v>2</v>
      </c>
      <c r="N54" s="19">
        <v>42274</v>
      </c>
      <c r="O54" s="20">
        <f t="shared" si="7"/>
        <v>2976</v>
      </c>
      <c r="P54" s="4">
        <f t="shared" si="2"/>
        <v>11870.966400000001</v>
      </c>
      <c r="Q54" s="4">
        <f t="shared" si="5"/>
        <v>17789.932800000002</v>
      </c>
    </row>
    <row r="55" spans="1:17" ht="15.75" thickBot="1">
      <c r="A55" s="7">
        <v>53</v>
      </c>
      <c r="B55" s="1" t="s">
        <v>88</v>
      </c>
      <c r="C55" s="1"/>
      <c r="D55" s="3">
        <v>42317</v>
      </c>
      <c r="E55" s="16">
        <v>30</v>
      </c>
      <c r="F55" s="30">
        <f t="shared" si="0"/>
        <v>24</v>
      </c>
      <c r="G55" s="1">
        <v>500</v>
      </c>
      <c r="H55" s="1">
        <f>G55</f>
        <v>500</v>
      </c>
      <c r="I55" s="14">
        <f t="shared" si="1"/>
        <v>15000</v>
      </c>
      <c r="K55" s="1">
        <v>53</v>
      </c>
      <c r="L55" s="1" t="s">
        <v>66</v>
      </c>
      <c r="M55" s="1">
        <v>1</v>
      </c>
      <c r="N55" s="19">
        <v>42280</v>
      </c>
      <c r="O55" s="20">
        <f t="shared" si="7"/>
        <v>186</v>
      </c>
      <c r="P55" s="4">
        <f t="shared" si="2"/>
        <v>741.93540000000007</v>
      </c>
      <c r="Q55" s="4">
        <f t="shared" si="5"/>
        <v>555.93540000000007</v>
      </c>
    </row>
    <row r="56" spans="1:17" ht="15.75" thickBot="1">
      <c r="A56" s="1">
        <v>54</v>
      </c>
      <c r="B56" s="1" t="s">
        <v>83</v>
      </c>
      <c r="C56" s="1"/>
      <c r="D56" s="3">
        <v>42331</v>
      </c>
      <c r="E56" s="16">
        <v>28</v>
      </c>
      <c r="F56" s="30">
        <f t="shared" si="0"/>
        <v>27</v>
      </c>
      <c r="G56" s="1">
        <f>308*22</f>
        <v>6776</v>
      </c>
      <c r="H56" s="1">
        <v>6776</v>
      </c>
      <c r="I56" s="14">
        <f t="shared" si="1"/>
        <v>189728</v>
      </c>
      <c r="K56" s="1">
        <v>54</v>
      </c>
      <c r="L56" s="1" t="s">
        <v>81</v>
      </c>
      <c r="M56" s="1">
        <v>1</v>
      </c>
      <c r="N56" s="19">
        <v>42274</v>
      </c>
      <c r="O56" s="20">
        <f t="shared" si="7"/>
        <v>744</v>
      </c>
      <c r="P56" s="4">
        <f t="shared" si="2"/>
        <v>2967.7416000000003</v>
      </c>
      <c r="Q56" s="4">
        <f t="shared" si="5"/>
        <v>2223.7416000000003</v>
      </c>
    </row>
    <row r="57" spans="1:17" ht="15.75" thickBot="1">
      <c r="A57" s="1">
        <v>55</v>
      </c>
      <c r="B57" s="1" t="s">
        <v>85</v>
      </c>
      <c r="C57" s="1"/>
      <c r="D57" s="3">
        <v>42322</v>
      </c>
      <c r="E57" s="16">
        <v>5</v>
      </c>
      <c r="F57" s="30">
        <f t="shared" si="0"/>
        <v>4</v>
      </c>
      <c r="G57" s="1">
        <v>39500</v>
      </c>
      <c r="H57" s="1">
        <f>G57*1</f>
        <v>39500</v>
      </c>
      <c r="I57" s="14">
        <f t="shared" si="1"/>
        <v>197500</v>
      </c>
      <c r="K57" s="1">
        <v>55</v>
      </c>
      <c r="L57" s="1" t="s">
        <v>26</v>
      </c>
      <c r="M57" s="1">
        <v>1</v>
      </c>
      <c r="N57" s="19">
        <v>42278</v>
      </c>
      <c r="O57" s="20">
        <f t="shared" si="7"/>
        <v>1860</v>
      </c>
      <c r="P57" s="4">
        <f t="shared" si="2"/>
        <v>7419.3540000000003</v>
      </c>
      <c r="Q57" s="4">
        <f t="shared" si="5"/>
        <v>5559.3540000000003</v>
      </c>
    </row>
    <row r="58" spans="1:17" ht="15.75" thickBot="1">
      <c r="A58" s="1">
        <v>56</v>
      </c>
      <c r="B58" s="1" t="s">
        <v>87</v>
      </c>
      <c r="C58" s="1"/>
      <c r="D58" s="3">
        <v>42322</v>
      </c>
      <c r="E58" s="16">
        <v>5</v>
      </c>
      <c r="F58" s="30">
        <f t="shared" si="0"/>
        <v>4</v>
      </c>
      <c r="G58" s="1">
        <v>29500</v>
      </c>
      <c r="H58" s="1">
        <f t="shared" ref="H58:H59" si="12">G58*1</f>
        <v>29500</v>
      </c>
      <c r="I58" s="14">
        <f t="shared" si="1"/>
        <v>147500</v>
      </c>
      <c r="K58" s="1">
        <v>56</v>
      </c>
      <c r="L58" s="1" t="s">
        <v>26</v>
      </c>
      <c r="M58" s="1">
        <v>1</v>
      </c>
      <c r="N58" s="19">
        <v>42280</v>
      </c>
      <c r="O58" s="20">
        <f t="shared" si="7"/>
        <v>1860</v>
      </c>
      <c r="P58" s="4">
        <f t="shared" si="2"/>
        <v>7419.3540000000003</v>
      </c>
      <c r="Q58" s="4">
        <f t="shared" si="5"/>
        <v>5559.3540000000003</v>
      </c>
    </row>
    <row r="59" spans="1:17" ht="15.75" thickBot="1">
      <c r="A59" s="1">
        <v>57</v>
      </c>
      <c r="B59" s="34" t="s">
        <v>86</v>
      </c>
      <c r="C59" s="34"/>
      <c r="D59" s="35">
        <v>42322</v>
      </c>
      <c r="E59" s="36">
        <v>5</v>
      </c>
      <c r="F59" s="30">
        <f t="shared" si="0"/>
        <v>4</v>
      </c>
      <c r="G59" s="34">
        <v>26000</v>
      </c>
      <c r="H59" s="34">
        <f t="shared" si="12"/>
        <v>26000</v>
      </c>
      <c r="I59" s="37">
        <f t="shared" si="1"/>
        <v>130000</v>
      </c>
      <c r="K59" s="1">
        <v>57</v>
      </c>
      <c r="L59" s="1" t="s">
        <v>58</v>
      </c>
      <c r="M59" s="1">
        <v>1</v>
      </c>
      <c r="N59" s="19">
        <v>42276</v>
      </c>
      <c r="O59" s="20">
        <f t="shared" si="7"/>
        <v>2418</v>
      </c>
      <c r="P59" s="4">
        <f t="shared" si="2"/>
        <v>9645.1602000000003</v>
      </c>
      <c r="Q59" s="4">
        <f t="shared" si="5"/>
        <v>7227.1602000000003</v>
      </c>
    </row>
    <row r="60" spans="1:17" ht="15.75" thickBot="1">
      <c r="A60" s="1"/>
      <c r="B60" s="1"/>
      <c r="C60" s="1"/>
      <c r="D60" s="1"/>
      <c r="E60" s="16"/>
      <c r="F60" s="1"/>
      <c r="G60" s="1"/>
      <c r="H60" s="1">
        <f t="shared" ref="H60:H68" si="13">G60*278</f>
        <v>0</v>
      </c>
      <c r="I60" s="14">
        <f t="shared" si="1"/>
        <v>0</v>
      </c>
      <c r="K60" s="1">
        <v>58</v>
      </c>
      <c r="L60" s="1" t="s">
        <v>58</v>
      </c>
      <c r="M60" s="1">
        <v>1</v>
      </c>
      <c r="N60" s="19">
        <v>42275</v>
      </c>
      <c r="O60" s="20">
        <f t="shared" si="7"/>
        <v>2418</v>
      </c>
      <c r="P60" s="4">
        <f t="shared" si="2"/>
        <v>9645.1602000000003</v>
      </c>
      <c r="Q60" s="4">
        <f t="shared" si="5"/>
        <v>7227.1602000000003</v>
      </c>
    </row>
    <row r="61" spans="1:17" ht="15.75" thickBot="1">
      <c r="A61" s="1"/>
      <c r="B61" s="1"/>
      <c r="C61" s="1"/>
      <c r="D61" s="1"/>
      <c r="E61" s="16"/>
      <c r="F61" s="1"/>
      <c r="G61" s="1"/>
      <c r="H61" s="1">
        <f t="shared" si="13"/>
        <v>0</v>
      </c>
      <c r="I61" s="14">
        <f t="shared" si="1"/>
        <v>0</v>
      </c>
      <c r="K61" s="1">
        <v>59</v>
      </c>
      <c r="L61" s="1" t="s">
        <v>55</v>
      </c>
      <c r="M61" s="1">
        <v>1</v>
      </c>
      <c r="N61" s="19">
        <v>42290</v>
      </c>
      <c r="O61" s="20">
        <f t="shared" si="7"/>
        <v>2511</v>
      </c>
      <c r="P61" s="4">
        <f t="shared" si="2"/>
        <v>10016.127899999999</v>
      </c>
      <c r="Q61" s="4">
        <f t="shared" si="5"/>
        <v>7505.1278999999995</v>
      </c>
    </row>
    <row r="62" spans="1:17" ht="15.75" thickBot="1">
      <c r="A62" s="1"/>
      <c r="B62" s="1"/>
      <c r="C62" s="1"/>
      <c r="D62" s="1"/>
      <c r="E62" s="16"/>
      <c r="F62" s="1"/>
      <c r="G62" s="1"/>
      <c r="H62" s="1">
        <f t="shared" si="13"/>
        <v>0</v>
      </c>
      <c r="I62" s="14">
        <f t="shared" si="1"/>
        <v>0</v>
      </c>
      <c r="K62" s="1">
        <v>60</v>
      </c>
      <c r="L62" s="1" t="s">
        <v>53</v>
      </c>
      <c r="M62" s="1">
        <v>1</v>
      </c>
      <c r="N62" s="19">
        <v>42294</v>
      </c>
      <c r="O62" s="20">
        <f t="shared" si="7"/>
        <v>2976</v>
      </c>
      <c r="P62" s="4">
        <f t="shared" si="2"/>
        <v>11870.966400000001</v>
      </c>
      <c r="Q62" s="4">
        <f t="shared" si="5"/>
        <v>8894.9664000000012</v>
      </c>
    </row>
    <row r="63" spans="1:17" ht="15.75" thickBot="1">
      <c r="A63" s="1"/>
      <c r="B63" s="1"/>
      <c r="C63" s="1"/>
      <c r="D63" s="1"/>
      <c r="E63" s="16"/>
      <c r="F63" s="1"/>
      <c r="G63" s="1"/>
      <c r="H63" s="1">
        <f t="shared" si="13"/>
        <v>0</v>
      </c>
      <c r="I63" s="14">
        <f t="shared" si="1"/>
        <v>0</v>
      </c>
      <c r="K63" s="1">
        <v>61</v>
      </c>
      <c r="L63" s="1" t="s">
        <v>65</v>
      </c>
      <c r="M63" s="1">
        <v>1</v>
      </c>
      <c r="N63" s="19">
        <v>42286</v>
      </c>
      <c r="O63" s="20">
        <f t="shared" si="7"/>
        <v>558</v>
      </c>
      <c r="P63" s="4">
        <f t="shared" si="2"/>
        <v>2225.8062</v>
      </c>
      <c r="Q63" s="4">
        <f t="shared" si="5"/>
        <v>1667.8062</v>
      </c>
    </row>
    <row r="64" spans="1:17" ht="15.75" thickBot="1">
      <c r="A64" s="1"/>
      <c r="B64" s="1"/>
      <c r="C64" s="1"/>
      <c r="D64" s="1"/>
      <c r="E64" s="16"/>
      <c r="F64" s="1"/>
      <c r="G64" s="1"/>
      <c r="H64" s="1">
        <f t="shared" si="13"/>
        <v>0</v>
      </c>
      <c r="I64" s="14">
        <f t="shared" si="1"/>
        <v>0</v>
      </c>
      <c r="K64" s="1">
        <v>62</v>
      </c>
      <c r="L64" s="1" t="s">
        <v>16</v>
      </c>
      <c r="M64" s="1">
        <v>1</v>
      </c>
      <c r="N64" s="19">
        <v>42287</v>
      </c>
      <c r="O64" s="20">
        <f t="shared" si="7"/>
        <v>0</v>
      </c>
      <c r="P64" s="4">
        <f t="shared" si="2"/>
        <v>0</v>
      </c>
      <c r="Q64" s="4">
        <f t="shared" si="5"/>
        <v>0</v>
      </c>
    </row>
    <row r="65" spans="1:17" ht="15.75" thickBot="1">
      <c r="A65" s="1"/>
      <c r="B65" s="1"/>
      <c r="C65" s="1"/>
      <c r="D65" s="1"/>
      <c r="E65" s="16"/>
      <c r="F65" s="1"/>
      <c r="G65" s="1"/>
      <c r="H65" s="1">
        <f t="shared" si="13"/>
        <v>0</v>
      </c>
      <c r="I65" s="14">
        <f t="shared" si="1"/>
        <v>0</v>
      </c>
      <c r="K65" s="1">
        <v>63</v>
      </c>
      <c r="L65" s="1" t="s">
        <v>16</v>
      </c>
      <c r="M65" s="1">
        <v>1</v>
      </c>
      <c r="N65" s="19">
        <v>42304</v>
      </c>
      <c r="O65" s="20">
        <f t="shared" si="7"/>
        <v>0</v>
      </c>
      <c r="P65" s="4">
        <f t="shared" si="2"/>
        <v>0</v>
      </c>
      <c r="Q65" s="4">
        <f t="shared" si="5"/>
        <v>0</v>
      </c>
    </row>
    <row r="66" spans="1:17" ht="15.75" thickBot="1">
      <c r="A66" s="1"/>
      <c r="B66" s="1"/>
      <c r="C66" s="1"/>
      <c r="D66" s="1"/>
      <c r="E66" s="16"/>
      <c r="F66" s="1"/>
      <c r="G66" s="1"/>
      <c r="H66" s="1">
        <f t="shared" si="13"/>
        <v>0</v>
      </c>
      <c r="I66" s="14">
        <f t="shared" si="1"/>
        <v>0</v>
      </c>
      <c r="K66" s="1">
        <v>64</v>
      </c>
      <c r="L66" s="1" t="s">
        <v>74</v>
      </c>
      <c r="M66" s="1">
        <v>1</v>
      </c>
      <c r="N66" s="19">
        <v>42310</v>
      </c>
      <c r="O66" s="20">
        <f t="shared" si="7"/>
        <v>1302</v>
      </c>
      <c r="P66" s="4">
        <f t="shared" si="2"/>
        <v>5193.5478000000003</v>
      </c>
      <c r="Q66" s="4">
        <f t="shared" si="5"/>
        <v>3891.5478000000003</v>
      </c>
    </row>
    <row r="67" spans="1:17" ht="15.75" thickBot="1">
      <c r="A67" s="1"/>
      <c r="B67" s="1"/>
      <c r="C67" s="1"/>
      <c r="D67" s="1"/>
      <c r="E67" s="16"/>
      <c r="F67" s="1"/>
      <c r="G67" s="1"/>
      <c r="H67" s="1">
        <f t="shared" si="13"/>
        <v>0</v>
      </c>
      <c r="I67" s="14">
        <f t="shared" si="1"/>
        <v>0</v>
      </c>
      <c r="K67" s="1">
        <v>65</v>
      </c>
      <c r="L67" s="1" t="s">
        <v>52</v>
      </c>
      <c r="M67" s="1">
        <v>1</v>
      </c>
      <c r="N67" s="19">
        <v>42310</v>
      </c>
      <c r="O67" s="20">
        <f t="shared" si="7"/>
        <v>2232</v>
      </c>
      <c r="P67" s="4">
        <f t="shared" si="2"/>
        <v>8903.2248</v>
      </c>
      <c r="Q67" s="4">
        <f t="shared" si="5"/>
        <v>6671.2248</v>
      </c>
    </row>
    <row r="68" spans="1:17" ht="15.75" thickBot="1">
      <c r="A68" s="1"/>
      <c r="B68" s="1"/>
      <c r="C68" s="1"/>
      <c r="D68" s="1"/>
      <c r="E68" s="16"/>
      <c r="F68" s="1"/>
      <c r="G68" s="1"/>
      <c r="H68" s="1">
        <f t="shared" si="13"/>
        <v>0</v>
      </c>
      <c r="I68" s="14">
        <f t="shared" ref="I68" si="14">H68*E68</f>
        <v>0</v>
      </c>
      <c r="K68" s="1">
        <v>66</v>
      </c>
      <c r="L68" s="1" t="s">
        <v>77</v>
      </c>
      <c r="M68" s="1">
        <v>1</v>
      </c>
      <c r="N68" s="19">
        <v>42312</v>
      </c>
      <c r="O68" s="20">
        <f t="shared" si="7"/>
        <v>37530</v>
      </c>
      <c r="P68" s="4">
        <f t="shared" ref="P68:P100" si="15">3.9889*O68</f>
        <v>149703.41700000002</v>
      </c>
      <c r="Q68" s="4">
        <f t="shared" si="5"/>
        <v>112173.41700000002</v>
      </c>
    </row>
    <row r="69" spans="1:17" ht="15.75" thickBot="1">
      <c r="A69" s="1"/>
      <c r="B69" s="1"/>
      <c r="C69" s="1"/>
      <c r="D69" s="1"/>
      <c r="E69" s="16"/>
      <c r="F69" s="1"/>
      <c r="G69" s="1"/>
      <c r="H69" s="1"/>
      <c r="I69" s="1"/>
      <c r="K69" s="1">
        <v>67</v>
      </c>
      <c r="L69" s="1" t="s">
        <v>62</v>
      </c>
      <c r="M69" s="1">
        <v>1</v>
      </c>
      <c r="N69" s="19">
        <v>42312</v>
      </c>
      <c r="O69" s="20">
        <f t="shared" si="7"/>
        <v>9300</v>
      </c>
      <c r="P69" s="4">
        <f t="shared" si="15"/>
        <v>37096.770000000004</v>
      </c>
      <c r="Q69" s="4">
        <f t="shared" si="5"/>
        <v>27796.770000000004</v>
      </c>
    </row>
    <row r="70" spans="1:17" ht="15.75" thickBot="1">
      <c r="A70" s="1"/>
      <c r="B70" s="1"/>
      <c r="C70" s="1"/>
      <c r="D70" s="1"/>
      <c r="E70" s="16"/>
      <c r="F70" s="1"/>
      <c r="G70" s="1"/>
      <c r="H70" s="1"/>
      <c r="I70" s="1"/>
      <c r="K70" s="1">
        <v>68</v>
      </c>
      <c r="L70" s="1" t="s">
        <v>36</v>
      </c>
      <c r="M70" s="1">
        <v>1</v>
      </c>
      <c r="N70" s="19">
        <v>42312</v>
      </c>
      <c r="O70" s="20">
        <f t="shared" si="7"/>
        <v>20460</v>
      </c>
      <c r="P70" s="4">
        <f t="shared" si="15"/>
        <v>81612.894</v>
      </c>
      <c r="Q70" s="4">
        <f t="shared" si="5"/>
        <v>61152.894</v>
      </c>
    </row>
    <row r="71" spans="1:17" ht="15.75" thickBot="1">
      <c r="A71" s="1"/>
      <c r="B71" s="1"/>
      <c r="C71" s="1"/>
      <c r="D71" s="1"/>
      <c r="E71" s="16"/>
      <c r="F71" s="1"/>
      <c r="G71" s="1"/>
      <c r="H71" s="1"/>
      <c r="I71" s="1"/>
      <c r="K71" s="1">
        <v>69</v>
      </c>
      <c r="L71" s="1" t="s">
        <v>77</v>
      </c>
      <c r="M71" s="1">
        <v>1</v>
      </c>
      <c r="N71" s="19">
        <v>42311</v>
      </c>
      <c r="O71" s="20">
        <f t="shared" ref="O71:O100" si="16">VLOOKUP(L71:L168,$B$3:$H$100,7,0)</f>
        <v>37530</v>
      </c>
      <c r="P71" s="4">
        <f t="shared" si="15"/>
        <v>149703.41700000002</v>
      </c>
      <c r="Q71" s="4">
        <f>(P71-O71)*M71</f>
        <v>112173.41700000002</v>
      </c>
    </row>
    <row r="72" spans="1:17" ht="15.75" thickBot="1">
      <c r="A72" s="1"/>
      <c r="B72" s="1"/>
      <c r="C72" s="1"/>
      <c r="D72" s="1"/>
      <c r="E72" s="16"/>
      <c r="F72" s="1"/>
      <c r="G72" s="1"/>
      <c r="H72" s="1"/>
      <c r="I72" s="1"/>
      <c r="K72" s="1">
        <v>70</v>
      </c>
      <c r="L72" s="1" t="s">
        <v>45</v>
      </c>
      <c r="M72" s="1">
        <v>1</v>
      </c>
      <c r="N72" s="19">
        <v>42300</v>
      </c>
      <c r="O72" s="20">
        <f t="shared" si="16"/>
        <v>8928</v>
      </c>
      <c r="P72" s="4">
        <f t="shared" si="15"/>
        <v>35612.8992</v>
      </c>
      <c r="Q72" s="4">
        <f t="shared" ref="Q72:Q100" si="17">(P72-O72)*M72</f>
        <v>26684.8992</v>
      </c>
    </row>
    <row r="73" spans="1:17" ht="15.75" thickBot="1">
      <c r="A73" s="1"/>
      <c r="B73" s="1"/>
      <c r="C73" s="1"/>
      <c r="D73" s="1"/>
      <c r="E73" s="16"/>
      <c r="F73" s="1"/>
      <c r="G73" s="1"/>
      <c r="H73" s="1"/>
      <c r="I73" s="1"/>
      <c r="K73" s="1">
        <v>71</v>
      </c>
      <c r="L73" s="1" t="s">
        <v>43</v>
      </c>
      <c r="M73" s="1">
        <v>1</v>
      </c>
      <c r="N73" s="19">
        <v>42305</v>
      </c>
      <c r="O73" s="20">
        <f t="shared" si="16"/>
        <v>11160</v>
      </c>
      <c r="P73" s="4">
        <f t="shared" si="15"/>
        <v>44516.124000000003</v>
      </c>
      <c r="Q73" s="4">
        <f t="shared" si="17"/>
        <v>33356.124000000003</v>
      </c>
    </row>
    <row r="74" spans="1:17" ht="15.75" thickBot="1">
      <c r="A74" s="1"/>
      <c r="B74" s="1"/>
      <c r="C74" s="1"/>
      <c r="D74" s="1"/>
      <c r="E74" s="16"/>
      <c r="F74" s="1"/>
      <c r="G74" s="1"/>
      <c r="H74" s="1"/>
      <c r="I74" s="1"/>
      <c r="K74" s="1">
        <v>72</v>
      </c>
      <c r="L74" s="1" t="s">
        <v>57</v>
      </c>
      <c r="M74" s="1">
        <v>1</v>
      </c>
      <c r="N74" s="19">
        <v>42308</v>
      </c>
      <c r="O74" s="20">
        <f t="shared" si="16"/>
        <v>2790</v>
      </c>
      <c r="P74" s="4">
        <f t="shared" si="15"/>
        <v>11129.031000000001</v>
      </c>
      <c r="Q74" s="4">
        <f t="shared" si="17"/>
        <v>8339.0310000000009</v>
      </c>
    </row>
    <row r="75" spans="1:17" ht="15.75" thickBot="1">
      <c r="A75" s="1"/>
      <c r="B75" s="1"/>
      <c r="C75" s="1"/>
      <c r="D75" s="1"/>
      <c r="E75" s="16"/>
      <c r="F75" s="1"/>
      <c r="G75" s="1"/>
      <c r="H75" s="1"/>
      <c r="I75" s="1"/>
      <c r="K75" s="1">
        <v>73</v>
      </c>
      <c r="L75" s="1" t="s">
        <v>58</v>
      </c>
      <c r="M75" s="1">
        <v>1</v>
      </c>
      <c r="N75" s="19">
        <v>42300</v>
      </c>
      <c r="O75" s="20">
        <f t="shared" si="16"/>
        <v>2418</v>
      </c>
      <c r="P75" s="4">
        <f t="shared" si="15"/>
        <v>9645.1602000000003</v>
      </c>
      <c r="Q75" s="4">
        <f t="shared" si="17"/>
        <v>7227.1602000000003</v>
      </c>
    </row>
    <row r="76" spans="1:17" ht="15.75" thickBot="1">
      <c r="A76" s="1"/>
      <c r="B76" s="1"/>
      <c r="C76" s="1"/>
      <c r="D76" s="1"/>
      <c r="E76" s="16"/>
      <c r="F76" s="1"/>
      <c r="G76" s="1"/>
      <c r="H76" s="1"/>
      <c r="I76" s="1"/>
      <c r="K76" s="1">
        <v>74</v>
      </c>
      <c r="L76" s="1" t="s">
        <v>59</v>
      </c>
      <c r="M76" s="1">
        <v>1</v>
      </c>
      <c r="N76" s="19">
        <v>42302</v>
      </c>
      <c r="O76" s="20">
        <f t="shared" si="16"/>
        <v>2604</v>
      </c>
      <c r="P76" s="4">
        <f t="shared" si="15"/>
        <v>10387.095600000001</v>
      </c>
      <c r="Q76" s="4">
        <f t="shared" si="17"/>
        <v>7783.0956000000006</v>
      </c>
    </row>
    <row r="77" spans="1:17" ht="15.75" thickBot="1">
      <c r="A77" s="1"/>
      <c r="B77" s="1"/>
      <c r="C77" s="1"/>
      <c r="D77" s="1"/>
      <c r="E77" s="16"/>
      <c r="F77" s="1"/>
      <c r="G77" s="1"/>
      <c r="H77" s="1"/>
      <c r="I77" s="1"/>
      <c r="K77" s="1">
        <v>75</v>
      </c>
      <c r="L77" s="1" t="s">
        <v>53</v>
      </c>
      <c r="M77" s="1">
        <v>1</v>
      </c>
      <c r="N77" s="19" t="s">
        <v>82</v>
      </c>
      <c r="O77" s="20">
        <f t="shared" si="16"/>
        <v>2976</v>
      </c>
      <c r="P77" s="4">
        <f t="shared" si="15"/>
        <v>11870.966400000001</v>
      </c>
      <c r="Q77" s="4">
        <f t="shared" si="17"/>
        <v>8894.9664000000012</v>
      </c>
    </row>
    <row r="78" spans="1:17" ht="15.75" thickBot="1">
      <c r="A78" s="1"/>
      <c r="B78" s="1"/>
      <c r="C78" s="1"/>
      <c r="D78" s="1"/>
      <c r="E78" s="16"/>
      <c r="F78" s="1"/>
      <c r="G78" s="1"/>
      <c r="H78" s="1"/>
      <c r="I78" s="1"/>
      <c r="K78" s="1">
        <v>76</v>
      </c>
      <c r="L78" s="1" t="s">
        <v>60</v>
      </c>
      <c r="M78" s="1">
        <v>1</v>
      </c>
      <c r="N78" s="19">
        <v>42301</v>
      </c>
      <c r="O78" s="20">
        <f t="shared" si="16"/>
        <v>2232</v>
      </c>
      <c r="P78" s="4">
        <f t="shared" si="15"/>
        <v>8903.2248</v>
      </c>
      <c r="Q78" s="4">
        <f t="shared" si="17"/>
        <v>6671.2248</v>
      </c>
    </row>
    <row r="79" spans="1:17" ht="15.75" thickBot="1">
      <c r="A79" s="1"/>
      <c r="B79" s="1"/>
      <c r="C79" s="1"/>
      <c r="D79" s="1"/>
      <c r="E79" s="16"/>
      <c r="F79" s="1"/>
      <c r="G79" s="1"/>
      <c r="H79" s="1"/>
      <c r="I79" s="1"/>
      <c r="K79" s="1">
        <v>77</v>
      </c>
      <c r="L79" s="1" t="s">
        <v>68</v>
      </c>
      <c r="M79" s="1">
        <v>1</v>
      </c>
      <c r="N79" s="19">
        <v>42295</v>
      </c>
      <c r="O79" s="20">
        <f t="shared" si="16"/>
        <v>558</v>
      </c>
      <c r="P79" s="4">
        <f t="shared" si="15"/>
        <v>2225.8062</v>
      </c>
      <c r="Q79" s="4">
        <f t="shared" si="17"/>
        <v>1667.8062</v>
      </c>
    </row>
    <row r="80" spans="1:17" ht="15.75" thickBot="1">
      <c r="A80" s="1"/>
      <c r="B80" s="1"/>
      <c r="C80" s="1"/>
      <c r="D80" s="1"/>
      <c r="E80" s="16"/>
      <c r="F80" s="1"/>
      <c r="G80" s="1"/>
      <c r="H80" s="1"/>
      <c r="I80" s="1"/>
      <c r="K80" s="1">
        <v>78</v>
      </c>
      <c r="L80" s="1" t="s">
        <v>64</v>
      </c>
      <c r="M80" s="1">
        <v>1</v>
      </c>
      <c r="N80" s="19">
        <v>42297</v>
      </c>
      <c r="O80" s="20">
        <f t="shared" si="16"/>
        <v>9300</v>
      </c>
      <c r="P80" s="4">
        <f t="shared" si="15"/>
        <v>37096.770000000004</v>
      </c>
      <c r="Q80" s="4">
        <f t="shared" si="17"/>
        <v>27796.770000000004</v>
      </c>
    </row>
    <row r="81" spans="1:17" ht="15.75" thickBot="1">
      <c r="A81" s="1"/>
      <c r="B81" s="1"/>
      <c r="C81" s="1"/>
      <c r="D81" s="1"/>
      <c r="E81" s="16"/>
      <c r="F81" s="1"/>
      <c r="G81" s="1"/>
      <c r="H81" s="1"/>
      <c r="I81" s="1"/>
      <c r="K81" s="1">
        <v>79</v>
      </c>
      <c r="L81" s="1" t="s">
        <v>64</v>
      </c>
      <c r="M81" s="1">
        <v>1</v>
      </c>
      <c r="N81" s="19">
        <v>42313</v>
      </c>
      <c r="O81" s="20">
        <f t="shared" si="16"/>
        <v>9300</v>
      </c>
      <c r="P81" s="4">
        <f t="shared" si="15"/>
        <v>37096.770000000004</v>
      </c>
      <c r="Q81" s="4">
        <f t="shared" si="17"/>
        <v>27796.770000000004</v>
      </c>
    </row>
    <row r="82" spans="1:17" ht="15.75" thickBot="1">
      <c r="A82" s="1"/>
      <c r="B82" s="1"/>
      <c r="C82" s="1"/>
      <c r="D82" s="1"/>
      <c r="E82" s="16"/>
      <c r="F82" s="1"/>
      <c r="G82" s="1"/>
      <c r="H82" s="1"/>
      <c r="I82" s="1"/>
      <c r="K82" s="1">
        <v>80</v>
      </c>
      <c r="L82" s="1" t="s">
        <v>62</v>
      </c>
      <c r="M82" s="1">
        <v>2</v>
      </c>
      <c r="N82" s="19">
        <v>42308</v>
      </c>
      <c r="O82" s="20">
        <f t="shared" si="16"/>
        <v>9300</v>
      </c>
      <c r="P82" s="4">
        <f t="shared" si="15"/>
        <v>37096.770000000004</v>
      </c>
      <c r="Q82" s="4">
        <f t="shared" si="17"/>
        <v>55593.540000000008</v>
      </c>
    </row>
    <row r="83" spans="1:17">
      <c r="A83" s="1"/>
      <c r="B83" s="1"/>
      <c r="C83" s="1"/>
      <c r="D83" s="1"/>
      <c r="E83" s="1"/>
      <c r="F83" s="1"/>
      <c r="G83" s="1"/>
      <c r="H83" s="1"/>
      <c r="I83" s="1"/>
      <c r="K83" s="1">
        <v>81</v>
      </c>
      <c r="L83" s="1" t="s">
        <v>77</v>
      </c>
      <c r="M83" s="1">
        <v>1</v>
      </c>
      <c r="N83" s="19">
        <v>42309</v>
      </c>
      <c r="O83" s="20">
        <f t="shared" si="16"/>
        <v>37530</v>
      </c>
      <c r="P83" s="4">
        <f t="shared" si="15"/>
        <v>149703.41700000002</v>
      </c>
      <c r="Q83" s="4">
        <f t="shared" si="17"/>
        <v>112173.41700000002</v>
      </c>
    </row>
    <row r="84" spans="1:17">
      <c r="A84" s="1"/>
      <c r="B84" s="1"/>
      <c r="C84" s="1"/>
      <c r="D84" s="1"/>
      <c r="E84" s="1"/>
      <c r="F84" s="1"/>
      <c r="G84" s="1"/>
      <c r="H84" s="1"/>
      <c r="I84" s="1"/>
      <c r="K84" s="1">
        <v>82</v>
      </c>
      <c r="L84" s="1" t="s">
        <v>77</v>
      </c>
      <c r="M84" s="1">
        <v>1</v>
      </c>
      <c r="N84" s="19">
        <v>42315</v>
      </c>
      <c r="O84" s="20">
        <f t="shared" si="16"/>
        <v>37530</v>
      </c>
      <c r="P84" s="4">
        <f t="shared" si="15"/>
        <v>149703.41700000002</v>
      </c>
      <c r="Q84" s="4">
        <f t="shared" si="17"/>
        <v>112173.41700000002</v>
      </c>
    </row>
    <row r="85" spans="1:17">
      <c r="A85" s="1"/>
      <c r="B85" s="1"/>
      <c r="C85" s="1"/>
      <c r="D85" s="1"/>
      <c r="E85" s="1"/>
      <c r="F85" s="1"/>
      <c r="G85" s="1"/>
      <c r="H85" s="1"/>
      <c r="I85" s="1"/>
      <c r="K85" s="1">
        <v>83</v>
      </c>
      <c r="L85" s="1" t="s">
        <v>77</v>
      </c>
      <c r="M85" s="1">
        <v>1</v>
      </c>
      <c r="N85" s="19">
        <v>42301</v>
      </c>
      <c r="O85" s="20">
        <f t="shared" si="16"/>
        <v>37530</v>
      </c>
      <c r="P85" s="4">
        <f t="shared" si="15"/>
        <v>149703.41700000002</v>
      </c>
      <c r="Q85" s="4">
        <f t="shared" si="17"/>
        <v>112173.41700000002</v>
      </c>
    </row>
    <row r="86" spans="1:17">
      <c r="A86" s="1"/>
      <c r="B86" s="1"/>
      <c r="C86" s="1"/>
      <c r="D86" s="1"/>
      <c r="E86" s="1"/>
      <c r="F86" s="1"/>
      <c r="G86" s="1"/>
      <c r="H86" s="1"/>
      <c r="I86" s="1"/>
      <c r="K86" s="1">
        <v>84</v>
      </c>
      <c r="L86" s="1" t="s">
        <v>78</v>
      </c>
      <c r="M86" s="1">
        <v>1</v>
      </c>
      <c r="N86" s="19">
        <v>42309</v>
      </c>
      <c r="O86" s="20">
        <f t="shared" si="16"/>
        <v>37808</v>
      </c>
      <c r="P86" s="4">
        <f t="shared" si="15"/>
        <v>150812.33120000002</v>
      </c>
      <c r="Q86" s="4">
        <f t="shared" si="17"/>
        <v>113004.33120000002</v>
      </c>
    </row>
    <row r="87" spans="1:17">
      <c r="A87" s="1"/>
      <c r="B87" s="1"/>
      <c r="C87" s="1"/>
      <c r="D87" s="1"/>
      <c r="E87" s="1"/>
      <c r="F87" s="1"/>
      <c r="G87" s="1"/>
      <c r="H87" s="1"/>
      <c r="I87" s="1"/>
      <c r="K87" s="1">
        <v>85</v>
      </c>
      <c r="L87" s="42" t="s">
        <v>80</v>
      </c>
      <c r="M87" s="42">
        <v>1</v>
      </c>
      <c r="N87" s="46">
        <v>42314</v>
      </c>
      <c r="O87" s="47">
        <f t="shared" si="16"/>
        <v>24675</v>
      </c>
      <c r="P87" s="48">
        <f t="shared" si="15"/>
        <v>98426.107499999998</v>
      </c>
      <c r="Q87" s="48">
        <f t="shared" si="17"/>
        <v>73751.107499999998</v>
      </c>
    </row>
    <row r="88" spans="1:17">
      <c r="A88" s="1"/>
      <c r="B88" s="1"/>
      <c r="C88" s="1"/>
      <c r="D88" s="1"/>
      <c r="E88" s="1"/>
      <c r="F88" s="1"/>
      <c r="G88" s="1"/>
      <c r="H88" s="1"/>
      <c r="I88" s="1"/>
      <c r="K88" s="1">
        <v>86</v>
      </c>
      <c r="L88" s="42" t="s">
        <v>80</v>
      </c>
      <c r="M88" s="42">
        <v>1</v>
      </c>
      <c r="N88" s="46">
        <v>42315</v>
      </c>
      <c r="O88" s="47">
        <f t="shared" si="16"/>
        <v>24675</v>
      </c>
      <c r="P88" s="48">
        <f t="shared" si="15"/>
        <v>98426.107499999998</v>
      </c>
      <c r="Q88" s="48">
        <f t="shared" si="17"/>
        <v>73751.107499999998</v>
      </c>
    </row>
    <row r="89" spans="1:17">
      <c r="A89" s="1"/>
      <c r="B89" s="1"/>
      <c r="C89" s="1"/>
      <c r="D89" s="1"/>
      <c r="E89" s="1"/>
      <c r="F89" s="1"/>
      <c r="G89" s="1"/>
      <c r="H89" s="1"/>
      <c r="I89" s="1"/>
      <c r="K89" s="1">
        <v>87</v>
      </c>
      <c r="L89" s="1" t="s">
        <v>76</v>
      </c>
      <c r="M89" s="1">
        <v>1</v>
      </c>
      <c r="N89" s="19">
        <v>42304</v>
      </c>
      <c r="O89" s="20">
        <f t="shared" si="16"/>
        <v>1674</v>
      </c>
      <c r="P89" s="4">
        <f t="shared" si="15"/>
        <v>6677.4186</v>
      </c>
      <c r="Q89" s="4">
        <f t="shared" si="17"/>
        <v>5003.4186</v>
      </c>
    </row>
    <row r="90" spans="1:17">
      <c r="A90" s="1"/>
      <c r="B90" s="1"/>
      <c r="C90" s="1"/>
      <c r="D90" s="1"/>
      <c r="E90" s="1"/>
      <c r="F90" s="1"/>
      <c r="G90" s="1"/>
      <c r="H90" s="1"/>
      <c r="I90" s="1"/>
      <c r="K90" s="1">
        <v>88</v>
      </c>
      <c r="L90" s="1" t="s">
        <v>76</v>
      </c>
      <c r="M90" s="1">
        <v>1</v>
      </c>
      <c r="N90" s="19">
        <v>42314</v>
      </c>
      <c r="O90" s="20">
        <f t="shared" si="16"/>
        <v>1674</v>
      </c>
      <c r="P90" s="4">
        <f t="shared" si="15"/>
        <v>6677.4186</v>
      </c>
      <c r="Q90" s="4">
        <f t="shared" si="17"/>
        <v>5003.4186</v>
      </c>
    </row>
    <row r="91" spans="1:17">
      <c r="A91" s="1"/>
      <c r="B91" s="1"/>
      <c r="C91" s="1"/>
      <c r="D91" s="1"/>
      <c r="E91" s="1"/>
      <c r="F91" s="1"/>
      <c r="G91" s="1"/>
      <c r="H91" s="1"/>
      <c r="I91" s="1"/>
      <c r="K91" s="1">
        <v>89</v>
      </c>
      <c r="L91" s="1" t="s">
        <v>46</v>
      </c>
      <c r="M91" s="1">
        <v>1</v>
      </c>
      <c r="N91" s="19">
        <v>42327</v>
      </c>
      <c r="O91" s="20">
        <f t="shared" si="16"/>
        <v>9300</v>
      </c>
      <c r="P91" s="4">
        <f t="shared" si="15"/>
        <v>37096.770000000004</v>
      </c>
      <c r="Q91" s="4">
        <f t="shared" si="17"/>
        <v>27796.770000000004</v>
      </c>
    </row>
    <row r="92" spans="1:17">
      <c r="A92" s="1"/>
      <c r="B92" s="1"/>
      <c r="C92" s="1"/>
      <c r="D92" s="1"/>
      <c r="E92" s="1"/>
      <c r="F92" s="1"/>
      <c r="G92" s="1"/>
      <c r="H92" s="1"/>
      <c r="I92" s="1"/>
      <c r="K92" s="1">
        <v>90</v>
      </c>
      <c r="L92" s="49" t="s">
        <v>50</v>
      </c>
      <c r="M92" s="49">
        <v>1</v>
      </c>
      <c r="N92" s="50">
        <v>42327</v>
      </c>
      <c r="O92" s="51">
        <f t="shared" si="16"/>
        <v>3348</v>
      </c>
      <c r="P92" s="52">
        <f t="shared" si="15"/>
        <v>13354.8372</v>
      </c>
      <c r="Q92" s="4">
        <f t="shared" si="17"/>
        <v>10006.8372</v>
      </c>
    </row>
    <row r="93" spans="1:17">
      <c r="A93" s="1"/>
      <c r="B93" s="1"/>
      <c r="C93" s="1"/>
      <c r="D93" s="1"/>
      <c r="E93" s="1"/>
      <c r="F93" s="1"/>
      <c r="G93" s="1"/>
      <c r="H93" s="1"/>
      <c r="I93" s="1"/>
      <c r="K93" s="1">
        <v>91</v>
      </c>
      <c r="L93" s="1" t="s">
        <v>84</v>
      </c>
      <c r="M93" s="1">
        <v>2</v>
      </c>
      <c r="N93" s="19">
        <v>42323</v>
      </c>
      <c r="O93" s="20">
        <f t="shared" si="16"/>
        <v>4200</v>
      </c>
      <c r="P93" s="4">
        <f t="shared" si="15"/>
        <v>16753.38</v>
      </c>
      <c r="Q93" s="4">
        <f t="shared" si="17"/>
        <v>25106.760000000002</v>
      </c>
    </row>
    <row r="94" spans="1:17">
      <c r="A94" s="1"/>
      <c r="B94" s="1"/>
      <c r="C94" s="1"/>
      <c r="D94" s="1"/>
      <c r="E94" s="1"/>
      <c r="F94" s="1"/>
      <c r="G94" s="1"/>
      <c r="H94" s="1"/>
      <c r="I94" s="1"/>
      <c r="K94" s="1">
        <v>92</v>
      </c>
      <c r="L94" s="1" t="s">
        <v>84</v>
      </c>
      <c r="M94" s="1">
        <v>1</v>
      </c>
      <c r="N94" s="19">
        <v>42321</v>
      </c>
      <c r="O94" s="20">
        <f t="shared" si="16"/>
        <v>4200</v>
      </c>
      <c r="P94" s="4">
        <f t="shared" si="15"/>
        <v>16753.38</v>
      </c>
      <c r="Q94" s="4">
        <f t="shared" si="17"/>
        <v>12553.380000000001</v>
      </c>
    </row>
    <row r="95" spans="1:17">
      <c r="A95" s="1"/>
      <c r="B95" s="1"/>
      <c r="C95" s="1"/>
      <c r="D95" s="1"/>
      <c r="E95" s="1"/>
      <c r="F95" s="1"/>
      <c r="G95" s="1"/>
      <c r="H95" s="1"/>
      <c r="I95" s="1"/>
      <c r="K95" s="1">
        <v>93</v>
      </c>
      <c r="L95" s="1" t="s">
        <v>84</v>
      </c>
      <c r="M95" s="1">
        <v>1</v>
      </c>
      <c r="N95" s="19">
        <v>42320</v>
      </c>
      <c r="O95" s="20">
        <f t="shared" si="16"/>
        <v>4200</v>
      </c>
      <c r="P95" s="4">
        <f t="shared" si="15"/>
        <v>16753.38</v>
      </c>
      <c r="Q95" s="4">
        <f t="shared" si="17"/>
        <v>12553.380000000001</v>
      </c>
    </row>
    <row r="96" spans="1:17">
      <c r="A96" s="1"/>
      <c r="B96" s="1"/>
      <c r="C96" s="1"/>
      <c r="D96" s="1"/>
      <c r="E96" s="1"/>
      <c r="F96" s="1"/>
      <c r="G96" s="1"/>
      <c r="H96" s="1"/>
      <c r="I96" s="1"/>
      <c r="K96" s="1">
        <v>94</v>
      </c>
      <c r="L96" s="1" t="s">
        <v>84</v>
      </c>
      <c r="M96" s="1">
        <v>1</v>
      </c>
      <c r="N96" s="19">
        <v>42319</v>
      </c>
      <c r="O96" s="20">
        <f t="shared" si="16"/>
        <v>4200</v>
      </c>
      <c r="P96" s="4">
        <f t="shared" si="15"/>
        <v>16753.38</v>
      </c>
      <c r="Q96" s="4">
        <f t="shared" si="17"/>
        <v>12553.380000000001</v>
      </c>
    </row>
    <row r="97" spans="1:17">
      <c r="A97" s="1"/>
      <c r="B97" s="1"/>
      <c r="C97" s="1"/>
      <c r="D97" s="1"/>
      <c r="E97" s="1"/>
      <c r="F97" s="1"/>
      <c r="G97" s="1"/>
      <c r="H97" s="1"/>
      <c r="I97" s="1"/>
      <c r="K97" s="1">
        <v>95</v>
      </c>
      <c r="L97" s="1" t="s">
        <v>84</v>
      </c>
      <c r="M97" s="1">
        <v>1</v>
      </c>
      <c r="N97" s="19">
        <v>42331</v>
      </c>
      <c r="O97" s="20">
        <f t="shared" si="16"/>
        <v>4200</v>
      </c>
      <c r="P97" s="4">
        <f t="shared" si="15"/>
        <v>16753.38</v>
      </c>
      <c r="Q97" s="4">
        <f t="shared" si="17"/>
        <v>12553.380000000001</v>
      </c>
    </row>
    <row r="98" spans="1:17">
      <c r="A98" s="1"/>
      <c r="B98" s="1"/>
      <c r="C98" s="1"/>
      <c r="D98" s="1"/>
      <c r="E98" s="1"/>
      <c r="F98" s="1"/>
      <c r="G98" s="1"/>
      <c r="H98" s="1"/>
      <c r="I98" s="1"/>
      <c r="K98" s="1">
        <v>96</v>
      </c>
      <c r="L98" s="1" t="s">
        <v>54</v>
      </c>
      <c r="M98" s="1">
        <v>1</v>
      </c>
      <c r="N98" s="19">
        <v>42327</v>
      </c>
      <c r="O98" s="20">
        <f t="shared" si="16"/>
        <v>2418</v>
      </c>
      <c r="P98" s="4">
        <f t="shared" si="15"/>
        <v>9645.1602000000003</v>
      </c>
      <c r="Q98" s="4">
        <f t="shared" si="17"/>
        <v>7227.1602000000003</v>
      </c>
    </row>
    <row r="99" spans="1:17">
      <c r="A99" s="1"/>
      <c r="B99" s="1"/>
      <c r="C99" s="1"/>
      <c r="D99" s="1"/>
      <c r="E99" s="1"/>
      <c r="F99" s="1"/>
      <c r="G99" s="1"/>
      <c r="H99" s="1"/>
      <c r="I99" s="1"/>
      <c r="K99" s="1">
        <v>97</v>
      </c>
      <c r="L99" s="1" t="s">
        <v>57</v>
      </c>
      <c r="M99" s="1">
        <v>1</v>
      </c>
      <c r="N99" s="19">
        <v>42320</v>
      </c>
      <c r="O99" s="20">
        <f t="shared" si="16"/>
        <v>2790</v>
      </c>
      <c r="P99" s="4">
        <f t="shared" si="15"/>
        <v>11129.031000000001</v>
      </c>
      <c r="Q99" s="4">
        <f t="shared" si="17"/>
        <v>8339.0310000000009</v>
      </c>
    </row>
    <row r="100" spans="1:17">
      <c r="A100" s="1"/>
      <c r="B100" s="1"/>
      <c r="C100" s="1"/>
      <c r="D100" s="1"/>
      <c r="E100" s="1"/>
      <c r="F100" s="1"/>
      <c r="G100" s="1"/>
      <c r="H100" s="1"/>
      <c r="I100" s="1"/>
      <c r="K100" s="1">
        <v>98</v>
      </c>
      <c r="L100" s="1" t="s">
        <v>58</v>
      </c>
      <c r="M100" s="1">
        <v>1</v>
      </c>
      <c r="N100" s="19">
        <v>42318</v>
      </c>
      <c r="O100" s="20">
        <f t="shared" si="16"/>
        <v>2418</v>
      </c>
      <c r="P100" s="4">
        <f t="shared" si="15"/>
        <v>9645.1602000000003</v>
      </c>
      <c r="Q100" s="4">
        <f t="shared" si="17"/>
        <v>7227.1602000000003</v>
      </c>
    </row>
    <row r="101" spans="1:17">
      <c r="A101" s="1"/>
      <c r="B101" s="1"/>
      <c r="C101" s="1"/>
      <c r="D101" s="1"/>
      <c r="E101" s="1"/>
      <c r="F101" s="1"/>
      <c r="G101" s="1"/>
      <c r="H101" s="1"/>
      <c r="K101" s="1">
        <v>99</v>
      </c>
      <c r="L101" s="1" t="s">
        <v>53</v>
      </c>
      <c r="M101" s="1">
        <v>1</v>
      </c>
      <c r="N101" s="19">
        <v>42318</v>
      </c>
      <c r="O101" s="20">
        <f t="shared" ref="O101:O131" si="18">VLOOKUP(L101:L198,$B$3:$H$100,7,0)</f>
        <v>2976</v>
      </c>
      <c r="P101" s="4">
        <f t="shared" ref="P101:P131" si="19">3.9889*O101</f>
        <v>11870.966400000001</v>
      </c>
      <c r="Q101" s="4">
        <f t="shared" ref="Q101:Q131" si="20">(P101-O101)*M101</f>
        <v>8894.9664000000012</v>
      </c>
    </row>
    <row r="102" spans="1:17">
      <c r="A102" s="1"/>
      <c r="B102" s="1"/>
      <c r="C102" s="1"/>
      <c r="D102" s="1"/>
      <c r="E102" s="1"/>
      <c r="F102" s="1"/>
      <c r="G102" s="1"/>
      <c r="H102" s="1"/>
      <c r="K102" s="1">
        <v>100</v>
      </c>
      <c r="L102" s="1" t="s">
        <v>53</v>
      </c>
      <c r="M102" s="1">
        <v>1</v>
      </c>
      <c r="N102" s="19">
        <v>42336</v>
      </c>
      <c r="O102" s="20">
        <f t="shared" si="18"/>
        <v>2976</v>
      </c>
      <c r="P102" s="4">
        <f t="shared" si="19"/>
        <v>11870.966400000001</v>
      </c>
      <c r="Q102" s="4">
        <f t="shared" si="20"/>
        <v>8894.9664000000012</v>
      </c>
    </row>
    <row r="103" spans="1:17">
      <c r="A103" s="1"/>
      <c r="B103" s="1"/>
      <c r="C103" s="1"/>
      <c r="D103" s="1"/>
      <c r="E103" s="1"/>
      <c r="F103" s="1"/>
      <c r="G103" s="1"/>
      <c r="H103" s="1"/>
      <c r="K103" s="1">
        <v>101</v>
      </c>
      <c r="L103" s="1" t="s">
        <v>60</v>
      </c>
      <c r="M103" s="1">
        <v>1</v>
      </c>
      <c r="N103" s="19">
        <v>42319</v>
      </c>
      <c r="O103" s="20">
        <f t="shared" si="18"/>
        <v>2232</v>
      </c>
      <c r="P103" s="4">
        <f t="shared" si="19"/>
        <v>8903.2248</v>
      </c>
      <c r="Q103" s="4">
        <f t="shared" si="20"/>
        <v>6671.2248</v>
      </c>
    </row>
    <row r="104" spans="1:17">
      <c r="A104" s="1"/>
      <c r="B104" s="1"/>
      <c r="C104" s="1"/>
      <c r="D104" s="1"/>
      <c r="E104" s="1"/>
      <c r="F104" s="1"/>
      <c r="G104" s="1"/>
      <c r="H104" s="1"/>
      <c r="K104" s="1">
        <v>102</v>
      </c>
      <c r="L104" s="1" t="s">
        <v>60</v>
      </c>
      <c r="M104" s="1">
        <v>1</v>
      </c>
      <c r="N104" s="19">
        <v>42324</v>
      </c>
      <c r="O104" s="20">
        <f t="shared" si="18"/>
        <v>2232</v>
      </c>
      <c r="P104" s="4">
        <f t="shared" si="19"/>
        <v>8903.2248</v>
      </c>
      <c r="Q104" s="4">
        <f t="shared" si="20"/>
        <v>6671.2248</v>
      </c>
    </row>
    <row r="105" spans="1:17">
      <c r="A105" s="1"/>
      <c r="B105" s="1"/>
      <c r="C105" s="1"/>
      <c r="D105" s="1"/>
      <c r="E105" s="1"/>
      <c r="F105" s="1"/>
      <c r="G105" s="1"/>
      <c r="H105" s="1"/>
      <c r="K105" s="1">
        <v>103</v>
      </c>
      <c r="L105" s="1" t="s">
        <v>60</v>
      </c>
      <c r="M105" s="1">
        <v>1</v>
      </c>
      <c r="N105" s="19">
        <v>42336</v>
      </c>
      <c r="O105" s="20">
        <f t="shared" si="18"/>
        <v>2232</v>
      </c>
      <c r="P105" s="4">
        <f t="shared" si="19"/>
        <v>8903.2248</v>
      </c>
      <c r="Q105" s="4">
        <f t="shared" si="20"/>
        <v>6671.2248</v>
      </c>
    </row>
    <row r="106" spans="1:17">
      <c r="A106" s="1"/>
      <c r="B106" s="1"/>
      <c r="C106" s="1"/>
      <c r="D106" s="1"/>
      <c r="E106" s="1"/>
      <c r="F106" s="1"/>
      <c r="G106" s="1"/>
      <c r="H106" s="1"/>
      <c r="K106" s="1">
        <v>104</v>
      </c>
      <c r="L106" s="1" t="s">
        <v>79</v>
      </c>
      <c r="M106" s="1">
        <v>1</v>
      </c>
      <c r="N106" s="19">
        <v>42318</v>
      </c>
      <c r="O106" s="20">
        <f t="shared" si="18"/>
        <v>40500</v>
      </c>
      <c r="P106" s="4">
        <f t="shared" si="19"/>
        <v>161550.45000000001</v>
      </c>
      <c r="Q106" s="4">
        <f t="shared" si="20"/>
        <v>121050.45000000001</v>
      </c>
    </row>
    <row r="107" spans="1:17">
      <c r="K107" s="1">
        <v>105</v>
      </c>
      <c r="L107" s="1" t="s">
        <v>78</v>
      </c>
      <c r="M107" s="1">
        <v>1</v>
      </c>
      <c r="N107" s="19">
        <v>42334</v>
      </c>
      <c r="O107" s="20">
        <f t="shared" si="18"/>
        <v>37808</v>
      </c>
      <c r="P107" s="4">
        <f t="shared" si="19"/>
        <v>150812.33120000002</v>
      </c>
      <c r="Q107" s="4">
        <f t="shared" si="20"/>
        <v>113004.33120000002</v>
      </c>
    </row>
    <row r="108" spans="1:17">
      <c r="K108" s="1">
        <v>106</v>
      </c>
      <c r="L108" s="1" t="s">
        <v>79</v>
      </c>
      <c r="M108" s="1">
        <v>1</v>
      </c>
      <c r="N108" s="19">
        <v>42336</v>
      </c>
      <c r="O108" s="20">
        <f t="shared" si="18"/>
        <v>40500</v>
      </c>
      <c r="P108" s="4">
        <f t="shared" si="19"/>
        <v>161550.45000000001</v>
      </c>
      <c r="Q108" s="4">
        <f t="shared" si="20"/>
        <v>121050.45000000001</v>
      </c>
    </row>
    <row r="109" spans="1:17">
      <c r="K109" s="1">
        <v>107</v>
      </c>
      <c r="L109" s="42" t="s">
        <v>80</v>
      </c>
      <c r="M109" s="42">
        <v>1</v>
      </c>
      <c r="N109" s="46">
        <v>42336</v>
      </c>
      <c r="O109" s="47">
        <f t="shared" si="18"/>
        <v>24675</v>
      </c>
      <c r="P109" s="48">
        <f t="shared" si="19"/>
        <v>98426.107499999998</v>
      </c>
      <c r="Q109" s="48">
        <f t="shared" si="20"/>
        <v>73751.107499999998</v>
      </c>
    </row>
    <row r="110" spans="1:17">
      <c r="K110" s="1">
        <v>108</v>
      </c>
      <c r="L110" s="1" t="s">
        <v>88</v>
      </c>
      <c r="M110" s="1">
        <v>6</v>
      </c>
      <c r="N110" s="19">
        <v>42317</v>
      </c>
      <c r="O110" s="20">
        <f t="shared" si="18"/>
        <v>500</v>
      </c>
      <c r="P110" s="4">
        <f t="shared" si="19"/>
        <v>1994.45</v>
      </c>
      <c r="Q110" s="4">
        <f t="shared" si="20"/>
        <v>8966.7000000000007</v>
      </c>
    </row>
    <row r="111" spans="1:17">
      <c r="K111" s="1">
        <v>109</v>
      </c>
      <c r="L111" s="1" t="s">
        <v>49</v>
      </c>
      <c r="M111" s="1">
        <v>1</v>
      </c>
      <c r="N111" s="19">
        <v>42357</v>
      </c>
      <c r="O111" s="20">
        <f t="shared" si="18"/>
        <v>5952</v>
      </c>
      <c r="P111" s="4">
        <f t="shared" si="19"/>
        <v>23741.932800000002</v>
      </c>
      <c r="Q111" s="4">
        <f t="shared" si="20"/>
        <v>17789.932800000002</v>
      </c>
    </row>
    <row r="112" spans="1:17">
      <c r="K112" s="1">
        <v>110</v>
      </c>
      <c r="L112" s="1" t="s">
        <v>45</v>
      </c>
      <c r="M112" s="1">
        <v>1</v>
      </c>
      <c r="N112" s="19">
        <v>42341</v>
      </c>
      <c r="O112" s="20">
        <f t="shared" si="18"/>
        <v>8928</v>
      </c>
      <c r="P112" s="4">
        <f t="shared" si="19"/>
        <v>35612.8992</v>
      </c>
      <c r="Q112" s="4">
        <f t="shared" si="20"/>
        <v>26684.8992</v>
      </c>
    </row>
    <row r="113" spans="11:17">
      <c r="K113" s="1">
        <v>111</v>
      </c>
      <c r="L113" s="1" t="s">
        <v>46</v>
      </c>
      <c r="M113" s="1">
        <v>1</v>
      </c>
      <c r="N113" s="19">
        <v>42361</v>
      </c>
      <c r="O113" s="20">
        <f t="shared" si="18"/>
        <v>9300</v>
      </c>
      <c r="P113" s="4">
        <f t="shared" si="19"/>
        <v>37096.770000000004</v>
      </c>
      <c r="Q113" s="4">
        <f t="shared" si="20"/>
        <v>27796.770000000004</v>
      </c>
    </row>
    <row r="114" spans="11:17">
      <c r="K114" s="1">
        <v>112</v>
      </c>
      <c r="L114" s="1" t="s">
        <v>47</v>
      </c>
      <c r="M114" s="1">
        <v>1</v>
      </c>
      <c r="N114" s="19">
        <v>42361</v>
      </c>
      <c r="O114" s="20">
        <f t="shared" si="18"/>
        <v>9300</v>
      </c>
      <c r="P114" s="4">
        <f t="shared" si="19"/>
        <v>37096.770000000004</v>
      </c>
      <c r="Q114" s="4">
        <f t="shared" si="20"/>
        <v>27796.770000000004</v>
      </c>
    </row>
    <row r="115" spans="11:17">
      <c r="K115" s="1">
        <v>113</v>
      </c>
      <c r="L115" s="1" t="s">
        <v>43</v>
      </c>
      <c r="M115" s="1">
        <v>1</v>
      </c>
      <c r="N115" s="19">
        <v>42349</v>
      </c>
      <c r="O115" s="20">
        <f t="shared" si="18"/>
        <v>11160</v>
      </c>
      <c r="P115" s="4">
        <f t="shared" si="19"/>
        <v>44516.124000000003</v>
      </c>
      <c r="Q115" s="4">
        <f t="shared" si="20"/>
        <v>33356.124000000003</v>
      </c>
    </row>
    <row r="116" spans="11:17">
      <c r="K116" s="1">
        <v>114</v>
      </c>
      <c r="L116" s="1" t="s">
        <v>42</v>
      </c>
      <c r="M116" s="1">
        <v>1</v>
      </c>
      <c r="N116" s="19">
        <v>42363</v>
      </c>
      <c r="O116" s="20">
        <f t="shared" si="18"/>
        <v>8370</v>
      </c>
      <c r="P116" s="4">
        <f t="shared" si="19"/>
        <v>33387.093000000001</v>
      </c>
      <c r="Q116" s="4">
        <f t="shared" si="20"/>
        <v>25017.093000000001</v>
      </c>
    </row>
    <row r="117" spans="11:17">
      <c r="K117" s="1">
        <v>115</v>
      </c>
      <c r="L117" s="1" t="s">
        <v>83</v>
      </c>
      <c r="M117" s="1">
        <v>1</v>
      </c>
      <c r="N117" s="19">
        <v>42357</v>
      </c>
      <c r="O117" s="20">
        <f t="shared" si="18"/>
        <v>6776</v>
      </c>
      <c r="P117" s="4">
        <f t="shared" si="19"/>
        <v>27028.786400000001</v>
      </c>
      <c r="Q117" s="4">
        <f t="shared" si="20"/>
        <v>20252.786400000001</v>
      </c>
    </row>
    <row r="118" spans="11:17">
      <c r="K118" s="49">
        <v>116</v>
      </c>
      <c r="L118" s="49" t="s">
        <v>50</v>
      </c>
      <c r="M118" s="49">
        <v>1</v>
      </c>
      <c r="N118" s="50">
        <v>42351</v>
      </c>
      <c r="O118" s="51">
        <f t="shared" si="18"/>
        <v>3348</v>
      </c>
      <c r="P118" s="52">
        <f t="shared" si="19"/>
        <v>13354.8372</v>
      </c>
      <c r="Q118" s="4">
        <f t="shared" si="20"/>
        <v>10006.8372</v>
      </c>
    </row>
    <row r="119" spans="11:17">
      <c r="K119" s="1">
        <v>117</v>
      </c>
      <c r="L119" s="1" t="s">
        <v>84</v>
      </c>
      <c r="M119" s="1">
        <v>3</v>
      </c>
      <c r="N119" s="19">
        <v>42337</v>
      </c>
      <c r="O119" s="20">
        <f t="shared" si="18"/>
        <v>4200</v>
      </c>
      <c r="P119" s="4">
        <f t="shared" si="19"/>
        <v>16753.38</v>
      </c>
      <c r="Q119" s="4">
        <f t="shared" si="20"/>
        <v>37660.14</v>
      </c>
    </row>
    <row r="120" spans="11:17">
      <c r="K120" s="1">
        <v>118</v>
      </c>
      <c r="L120" s="1" t="s">
        <v>84</v>
      </c>
      <c r="M120" s="1">
        <v>1</v>
      </c>
      <c r="N120" s="19">
        <v>42341</v>
      </c>
      <c r="O120" s="20">
        <f t="shared" si="18"/>
        <v>4200</v>
      </c>
      <c r="P120" s="4">
        <f t="shared" si="19"/>
        <v>16753.38</v>
      </c>
      <c r="Q120" s="4">
        <f t="shared" si="20"/>
        <v>12553.380000000001</v>
      </c>
    </row>
    <row r="121" spans="11:17">
      <c r="K121" s="1">
        <v>119</v>
      </c>
      <c r="L121" s="1" t="s">
        <v>84</v>
      </c>
      <c r="M121" s="1">
        <v>3</v>
      </c>
      <c r="N121" s="19">
        <v>42339</v>
      </c>
      <c r="O121" s="20">
        <f t="shared" si="18"/>
        <v>4200</v>
      </c>
      <c r="P121" s="4">
        <f t="shared" si="19"/>
        <v>16753.38</v>
      </c>
      <c r="Q121" s="4">
        <f t="shared" si="20"/>
        <v>37660.14</v>
      </c>
    </row>
    <row r="122" spans="11:17">
      <c r="K122" s="1">
        <v>120</v>
      </c>
      <c r="L122" s="1" t="s">
        <v>84</v>
      </c>
      <c r="M122" s="1">
        <v>1</v>
      </c>
      <c r="N122" s="19">
        <v>41233</v>
      </c>
      <c r="O122" s="20">
        <f t="shared" si="18"/>
        <v>4200</v>
      </c>
      <c r="P122" s="4">
        <f t="shared" si="19"/>
        <v>16753.38</v>
      </c>
      <c r="Q122" s="4">
        <f t="shared" si="20"/>
        <v>12553.380000000001</v>
      </c>
    </row>
    <row r="123" spans="11:17">
      <c r="K123" s="1">
        <v>121</v>
      </c>
      <c r="L123" s="1" t="s">
        <v>84</v>
      </c>
      <c r="M123" s="1">
        <v>1</v>
      </c>
      <c r="N123" s="19">
        <v>42357</v>
      </c>
      <c r="O123" s="20">
        <f t="shared" si="18"/>
        <v>4200</v>
      </c>
      <c r="P123" s="4">
        <f t="shared" si="19"/>
        <v>16753.38</v>
      </c>
      <c r="Q123" s="4">
        <f t="shared" si="20"/>
        <v>12553.380000000001</v>
      </c>
    </row>
    <row r="124" spans="11:17">
      <c r="K124" s="1">
        <v>122</v>
      </c>
      <c r="L124" s="1" t="s">
        <v>84</v>
      </c>
      <c r="M124" s="1">
        <v>1</v>
      </c>
      <c r="N124" s="19">
        <v>42358</v>
      </c>
      <c r="O124" s="20">
        <f t="shared" si="18"/>
        <v>4200</v>
      </c>
      <c r="P124" s="4">
        <f t="shared" si="19"/>
        <v>16753.38</v>
      </c>
      <c r="Q124" s="4">
        <f t="shared" si="20"/>
        <v>12553.380000000001</v>
      </c>
    </row>
    <row r="125" spans="11:17">
      <c r="K125" s="1">
        <v>123</v>
      </c>
      <c r="L125" s="1" t="s">
        <v>84</v>
      </c>
      <c r="M125" s="1">
        <v>1</v>
      </c>
      <c r="N125" s="19">
        <v>42363</v>
      </c>
      <c r="O125" s="20">
        <f t="shared" si="18"/>
        <v>4200</v>
      </c>
      <c r="P125" s="4">
        <f t="shared" si="19"/>
        <v>16753.38</v>
      </c>
      <c r="Q125" s="4">
        <f t="shared" si="20"/>
        <v>12553.380000000001</v>
      </c>
    </row>
    <row r="126" spans="11:17">
      <c r="K126" s="1">
        <v>124</v>
      </c>
      <c r="L126" s="1" t="s">
        <v>57</v>
      </c>
      <c r="M126" s="1">
        <v>1</v>
      </c>
      <c r="N126" s="19">
        <v>42327</v>
      </c>
      <c r="O126" s="20">
        <f t="shared" si="18"/>
        <v>2790</v>
      </c>
      <c r="P126" s="4">
        <f t="shared" si="19"/>
        <v>11129.031000000001</v>
      </c>
      <c r="Q126" s="4">
        <f t="shared" si="20"/>
        <v>8339.0310000000009</v>
      </c>
    </row>
    <row r="127" spans="11:17">
      <c r="K127" s="1">
        <v>125</v>
      </c>
      <c r="L127" s="1" t="s">
        <v>57</v>
      </c>
      <c r="M127" s="1">
        <v>1</v>
      </c>
      <c r="N127" s="19">
        <v>42359</v>
      </c>
      <c r="O127" s="20">
        <f t="shared" si="18"/>
        <v>2790</v>
      </c>
      <c r="P127" s="4">
        <f t="shared" si="19"/>
        <v>11129.031000000001</v>
      </c>
      <c r="Q127" s="4">
        <f t="shared" si="20"/>
        <v>8339.0310000000009</v>
      </c>
    </row>
    <row r="128" spans="11:17">
      <c r="K128" s="1">
        <v>126</v>
      </c>
      <c r="L128" s="1" t="s">
        <v>57</v>
      </c>
      <c r="M128" s="1">
        <v>1</v>
      </c>
      <c r="N128" s="19">
        <v>42330</v>
      </c>
      <c r="O128" s="20">
        <f t="shared" si="18"/>
        <v>2790</v>
      </c>
      <c r="P128" s="4">
        <f t="shared" si="19"/>
        <v>11129.031000000001</v>
      </c>
      <c r="Q128" s="4">
        <f t="shared" si="20"/>
        <v>8339.0310000000009</v>
      </c>
    </row>
    <row r="129" spans="11:17">
      <c r="K129" s="1">
        <v>127</v>
      </c>
      <c r="L129" s="1" t="s">
        <v>57</v>
      </c>
      <c r="M129" s="1">
        <v>1</v>
      </c>
      <c r="N129" s="19">
        <v>42343</v>
      </c>
      <c r="O129" s="20">
        <f t="shared" si="18"/>
        <v>2790</v>
      </c>
      <c r="P129" s="4">
        <f t="shared" si="19"/>
        <v>11129.031000000001</v>
      </c>
      <c r="Q129" s="4">
        <f t="shared" si="20"/>
        <v>8339.0310000000009</v>
      </c>
    </row>
    <row r="130" spans="11:17">
      <c r="K130" s="1">
        <v>128</v>
      </c>
      <c r="L130" s="1" t="s">
        <v>57</v>
      </c>
      <c r="M130" s="1">
        <v>1</v>
      </c>
      <c r="N130" s="19">
        <v>42347</v>
      </c>
      <c r="O130" s="20">
        <f t="shared" si="18"/>
        <v>2790</v>
      </c>
      <c r="P130" s="4">
        <f t="shared" si="19"/>
        <v>11129.031000000001</v>
      </c>
      <c r="Q130" s="4">
        <f t="shared" si="20"/>
        <v>8339.0310000000009</v>
      </c>
    </row>
    <row r="131" spans="11:17">
      <c r="K131" s="1">
        <v>129</v>
      </c>
      <c r="L131" s="1" t="s">
        <v>58</v>
      </c>
      <c r="M131" s="1">
        <v>1</v>
      </c>
      <c r="N131" s="19">
        <v>42344</v>
      </c>
      <c r="O131" s="20">
        <f t="shared" si="18"/>
        <v>2418</v>
      </c>
      <c r="P131" s="4">
        <f t="shared" si="19"/>
        <v>9645.1602000000003</v>
      </c>
      <c r="Q131" s="4">
        <f t="shared" si="20"/>
        <v>7227.1602000000003</v>
      </c>
    </row>
    <row r="132" spans="11:17">
      <c r="K132" s="1">
        <v>130</v>
      </c>
      <c r="L132" s="1" t="s">
        <v>58</v>
      </c>
      <c r="M132" s="1">
        <v>1</v>
      </c>
      <c r="N132" s="19">
        <v>42358</v>
      </c>
      <c r="O132" s="20">
        <f t="shared" ref="O132:O158" si="21">VLOOKUP(L132:L229,$B$3:$H$100,7,0)</f>
        <v>2418</v>
      </c>
      <c r="P132" s="4">
        <f t="shared" ref="P132:P157" si="22">3.9889*O132</f>
        <v>9645.1602000000003</v>
      </c>
      <c r="Q132" s="4">
        <f t="shared" ref="Q132:Q157" si="23">(P132-O132)*M132</f>
        <v>7227.1602000000003</v>
      </c>
    </row>
    <row r="133" spans="11:17">
      <c r="K133" s="1">
        <v>131</v>
      </c>
      <c r="L133" s="1" t="s">
        <v>53</v>
      </c>
      <c r="M133" s="1">
        <v>1</v>
      </c>
      <c r="N133" s="19">
        <v>42329</v>
      </c>
      <c r="O133" s="20">
        <f t="shared" si="21"/>
        <v>2976</v>
      </c>
      <c r="P133" s="4">
        <f t="shared" si="22"/>
        <v>11870.966400000001</v>
      </c>
      <c r="Q133" s="4">
        <f t="shared" si="23"/>
        <v>8894.9664000000012</v>
      </c>
    </row>
    <row r="134" spans="11:17">
      <c r="K134" s="1">
        <v>132</v>
      </c>
      <c r="L134" s="1" t="s">
        <v>53</v>
      </c>
      <c r="M134" s="1">
        <v>1</v>
      </c>
      <c r="N134" s="19">
        <v>42347</v>
      </c>
      <c r="O134" s="20">
        <f t="shared" si="21"/>
        <v>2976</v>
      </c>
      <c r="P134" s="4">
        <f t="shared" si="22"/>
        <v>11870.966400000001</v>
      </c>
      <c r="Q134" s="4">
        <f t="shared" si="23"/>
        <v>8894.9664000000012</v>
      </c>
    </row>
    <row r="135" spans="11:17">
      <c r="K135" s="1">
        <v>133</v>
      </c>
      <c r="L135" s="1" t="s">
        <v>53</v>
      </c>
      <c r="M135" s="32">
        <v>1</v>
      </c>
      <c r="N135" s="19">
        <v>42358</v>
      </c>
      <c r="O135" s="20">
        <f t="shared" si="21"/>
        <v>2976</v>
      </c>
      <c r="P135" s="4">
        <f t="shared" si="22"/>
        <v>11870.966400000001</v>
      </c>
      <c r="Q135" s="4">
        <f>(P135-O135)*N135</f>
        <v>376772986.77120006</v>
      </c>
    </row>
    <row r="136" spans="11:17">
      <c r="K136" s="1">
        <v>134</v>
      </c>
      <c r="L136" s="1" t="s">
        <v>53</v>
      </c>
      <c r="M136" s="1">
        <v>1</v>
      </c>
      <c r="N136" s="19">
        <v>42356</v>
      </c>
      <c r="O136" s="20">
        <f t="shared" si="21"/>
        <v>2976</v>
      </c>
      <c r="P136" s="4">
        <f t="shared" si="22"/>
        <v>11870.966400000001</v>
      </c>
      <c r="Q136" s="4">
        <f t="shared" si="23"/>
        <v>8894.9664000000012</v>
      </c>
    </row>
    <row r="137" spans="11:17">
      <c r="K137" s="1">
        <v>135</v>
      </c>
      <c r="L137" s="1" t="s">
        <v>65</v>
      </c>
      <c r="M137" s="1">
        <v>1</v>
      </c>
      <c r="N137" s="19">
        <v>42357</v>
      </c>
      <c r="O137" s="20">
        <f t="shared" si="21"/>
        <v>558</v>
      </c>
      <c r="P137" s="4">
        <f t="shared" si="22"/>
        <v>2225.8062</v>
      </c>
      <c r="Q137" s="4">
        <f t="shared" si="23"/>
        <v>1667.8062</v>
      </c>
    </row>
    <row r="138" spans="11:17">
      <c r="K138" s="1">
        <v>136</v>
      </c>
      <c r="L138" s="1" t="s">
        <v>65</v>
      </c>
      <c r="M138" s="1">
        <v>1</v>
      </c>
      <c r="N138" s="19">
        <v>42362</v>
      </c>
      <c r="O138" s="20">
        <f t="shared" si="21"/>
        <v>558</v>
      </c>
      <c r="P138" s="4">
        <f t="shared" si="22"/>
        <v>2225.8062</v>
      </c>
      <c r="Q138" s="4">
        <f t="shared" si="23"/>
        <v>1667.8062</v>
      </c>
    </row>
    <row r="139" spans="11:17">
      <c r="K139" s="1">
        <v>137</v>
      </c>
      <c r="L139" s="1" t="s">
        <v>63</v>
      </c>
      <c r="M139" s="1">
        <v>1</v>
      </c>
      <c r="N139" s="19">
        <v>42343</v>
      </c>
      <c r="O139" s="20">
        <f t="shared" si="21"/>
        <v>10230</v>
      </c>
      <c r="P139" s="4">
        <f t="shared" si="22"/>
        <v>40806.447</v>
      </c>
      <c r="Q139" s="4">
        <f t="shared" si="23"/>
        <v>30576.447</v>
      </c>
    </row>
    <row r="140" spans="11:17">
      <c r="K140" s="1">
        <v>138</v>
      </c>
      <c r="L140" s="1" t="s">
        <v>63</v>
      </c>
      <c r="M140" s="1">
        <v>1</v>
      </c>
      <c r="N140" s="19">
        <v>42307</v>
      </c>
      <c r="O140" s="20">
        <f t="shared" si="21"/>
        <v>10230</v>
      </c>
      <c r="P140" s="4">
        <f t="shared" si="22"/>
        <v>40806.447</v>
      </c>
      <c r="Q140" s="4">
        <f t="shared" si="23"/>
        <v>30576.447</v>
      </c>
    </row>
    <row r="141" spans="11:17">
      <c r="K141" s="1">
        <v>139</v>
      </c>
      <c r="L141" s="1" t="s">
        <v>63</v>
      </c>
      <c r="M141" s="1">
        <v>1</v>
      </c>
      <c r="N141" s="19">
        <v>42315</v>
      </c>
      <c r="O141" s="20">
        <f t="shared" si="21"/>
        <v>10230</v>
      </c>
      <c r="P141" s="4">
        <f t="shared" si="22"/>
        <v>40806.447</v>
      </c>
      <c r="Q141" s="4">
        <f t="shared" si="23"/>
        <v>30576.447</v>
      </c>
    </row>
    <row r="142" spans="11:17">
      <c r="K142" s="1">
        <v>140</v>
      </c>
      <c r="L142" s="1" t="s">
        <v>64</v>
      </c>
      <c r="M142" s="1">
        <v>1</v>
      </c>
      <c r="N142" s="19">
        <v>42339</v>
      </c>
      <c r="O142" s="20">
        <f t="shared" si="21"/>
        <v>9300</v>
      </c>
      <c r="P142" s="4">
        <f t="shared" si="22"/>
        <v>37096.770000000004</v>
      </c>
      <c r="Q142" s="4">
        <f t="shared" si="23"/>
        <v>27796.770000000004</v>
      </c>
    </row>
    <row r="143" spans="11:17">
      <c r="K143" s="1">
        <v>141</v>
      </c>
      <c r="L143" s="1" t="s">
        <v>64</v>
      </c>
      <c r="M143" s="1">
        <v>1</v>
      </c>
      <c r="N143" s="19">
        <v>42361</v>
      </c>
      <c r="O143" s="20">
        <f t="shared" si="21"/>
        <v>9300</v>
      </c>
      <c r="P143" s="4">
        <f t="shared" si="22"/>
        <v>37096.770000000004</v>
      </c>
      <c r="Q143" s="4">
        <f t="shared" si="23"/>
        <v>27796.770000000004</v>
      </c>
    </row>
    <row r="144" spans="11:17">
      <c r="K144" s="1">
        <v>142</v>
      </c>
      <c r="L144" s="1" t="s">
        <v>61</v>
      </c>
      <c r="M144" s="1">
        <v>1</v>
      </c>
      <c r="N144" s="19" t="s">
        <v>89</v>
      </c>
      <c r="O144" s="20">
        <f t="shared" si="21"/>
        <v>7440</v>
      </c>
      <c r="P144" s="4">
        <f t="shared" si="22"/>
        <v>29677.416000000001</v>
      </c>
      <c r="Q144" s="4">
        <f t="shared" si="23"/>
        <v>22237.416000000001</v>
      </c>
    </row>
    <row r="145" spans="11:17">
      <c r="K145" s="1">
        <v>143</v>
      </c>
      <c r="L145" s="1" t="s">
        <v>61</v>
      </c>
      <c r="M145" s="1">
        <v>1</v>
      </c>
      <c r="N145" s="19">
        <v>42348</v>
      </c>
      <c r="O145" s="20">
        <f t="shared" si="21"/>
        <v>7440</v>
      </c>
      <c r="P145" s="4">
        <f t="shared" si="22"/>
        <v>29677.416000000001</v>
      </c>
      <c r="Q145" s="4">
        <f t="shared" si="23"/>
        <v>22237.416000000001</v>
      </c>
    </row>
    <row r="146" spans="11:17">
      <c r="K146" s="1">
        <v>144</v>
      </c>
      <c r="L146" s="1" t="s">
        <v>79</v>
      </c>
      <c r="M146" s="1">
        <v>1</v>
      </c>
      <c r="N146" s="19">
        <v>42362</v>
      </c>
      <c r="O146" s="20">
        <f t="shared" si="21"/>
        <v>40500</v>
      </c>
      <c r="P146" s="4">
        <f t="shared" si="22"/>
        <v>161550.45000000001</v>
      </c>
      <c r="Q146" s="4">
        <f t="shared" si="23"/>
        <v>121050.45000000001</v>
      </c>
    </row>
    <row r="147" spans="11:17">
      <c r="K147" s="1">
        <v>145</v>
      </c>
      <c r="L147" s="1" t="s">
        <v>77</v>
      </c>
      <c r="M147" s="1">
        <v>1</v>
      </c>
      <c r="N147" s="19">
        <v>42330</v>
      </c>
      <c r="O147" s="20">
        <f t="shared" si="21"/>
        <v>37530</v>
      </c>
      <c r="P147" s="4">
        <f t="shared" si="22"/>
        <v>149703.41700000002</v>
      </c>
      <c r="Q147" s="4">
        <f t="shared" si="23"/>
        <v>112173.41700000002</v>
      </c>
    </row>
    <row r="148" spans="11:17">
      <c r="K148" s="1">
        <v>146</v>
      </c>
      <c r="L148" s="42" t="s">
        <v>80</v>
      </c>
      <c r="M148" s="42">
        <v>1</v>
      </c>
      <c r="N148" s="46">
        <v>42337</v>
      </c>
      <c r="O148" s="47">
        <f t="shared" si="21"/>
        <v>24675</v>
      </c>
      <c r="P148" s="48">
        <f t="shared" si="22"/>
        <v>98426.107499999998</v>
      </c>
      <c r="Q148" s="48">
        <f t="shared" si="23"/>
        <v>73751.107499999998</v>
      </c>
    </row>
    <row r="149" spans="11:17">
      <c r="K149" s="1">
        <v>147</v>
      </c>
      <c r="L149" s="42" t="s">
        <v>80</v>
      </c>
      <c r="M149" s="42">
        <v>1</v>
      </c>
      <c r="N149" s="46">
        <v>42340</v>
      </c>
      <c r="O149" s="47">
        <f t="shared" si="21"/>
        <v>24675</v>
      </c>
      <c r="P149" s="48">
        <f t="shared" si="22"/>
        <v>98426.107499999998</v>
      </c>
      <c r="Q149" s="48">
        <f t="shared" si="23"/>
        <v>73751.107499999998</v>
      </c>
    </row>
    <row r="150" spans="11:17">
      <c r="K150" s="1">
        <v>148</v>
      </c>
      <c r="L150" s="1" t="s">
        <v>85</v>
      </c>
      <c r="M150" s="1">
        <v>1</v>
      </c>
      <c r="N150" s="19">
        <v>42342</v>
      </c>
      <c r="O150" s="20">
        <f t="shared" si="21"/>
        <v>39500</v>
      </c>
      <c r="P150" s="4">
        <f t="shared" si="22"/>
        <v>157561.55000000002</v>
      </c>
      <c r="Q150" s="4">
        <f t="shared" si="23"/>
        <v>118061.55000000002</v>
      </c>
    </row>
    <row r="151" spans="11:17">
      <c r="K151" s="1">
        <v>149</v>
      </c>
      <c r="L151" s="1" t="s">
        <v>87</v>
      </c>
      <c r="M151" s="1">
        <v>1</v>
      </c>
      <c r="N151" s="19">
        <v>42343</v>
      </c>
      <c r="O151" s="20">
        <f t="shared" si="21"/>
        <v>29500</v>
      </c>
      <c r="P151" s="4">
        <f t="shared" si="22"/>
        <v>117672.55</v>
      </c>
      <c r="Q151" s="4">
        <f t="shared" si="23"/>
        <v>88172.55</v>
      </c>
    </row>
    <row r="152" spans="11:17">
      <c r="K152" s="1">
        <v>150</v>
      </c>
      <c r="L152" s="34" t="s">
        <v>86</v>
      </c>
      <c r="M152" s="34">
        <v>1</v>
      </c>
      <c r="N152" s="38">
        <v>42329</v>
      </c>
      <c r="O152" s="39">
        <f t="shared" si="21"/>
        <v>26000</v>
      </c>
      <c r="P152" s="40">
        <f t="shared" si="22"/>
        <v>103711.40000000001</v>
      </c>
      <c r="Q152" s="40">
        <f t="shared" si="23"/>
        <v>77711.400000000009</v>
      </c>
    </row>
    <row r="153" spans="11:17">
      <c r="K153" s="1">
        <v>151</v>
      </c>
      <c r="L153" s="1" t="s">
        <v>69</v>
      </c>
      <c r="M153" s="1">
        <v>1</v>
      </c>
      <c r="N153" s="19">
        <v>42341</v>
      </c>
      <c r="O153" s="20">
        <f t="shared" si="21"/>
        <v>558</v>
      </c>
      <c r="P153" s="4">
        <f t="shared" si="22"/>
        <v>2225.8062</v>
      </c>
      <c r="Q153" s="4">
        <f t="shared" si="23"/>
        <v>1667.8062</v>
      </c>
    </row>
    <row r="154" spans="11:17">
      <c r="K154" s="1">
        <v>152</v>
      </c>
      <c r="L154" s="1" t="s">
        <v>69</v>
      </c>
      <c r="M154" s="1">
        <v>1</v>
      </c>
      <c r="N154" s="19">
        <v>42343</v>
      </c>
      <c r="O154" s="20">
        <f t="shared" si="21"/>
        <v>558</v>
      </c>
      <c r="P154" s="4">
        <f t="shared" si="22"/>
        <v>2225.8062</v>
      </c>
      <c r="Q154" s="4">
        <f t="shared" si="23"/>
        <v>1667.8062</v>
      </c>
    </row>
    <row r="155" spans="11:17">
      <c r="K155" s="1">
        <v>153</v>
      </c>
      <c r="L155" s="1" t="s">
        <v>69</v>
      </c>
      <c r="M155" s="1">
        <v>1</v>
      </c>
      <c r="N155" s="19">
        <v>42342</v>
      </c>
      <c r="O155" s="20">
        <f t="shared" si="21"/>
        <v>558</v>
      </c>
      <c r="P155" s="4">
        <f t="shared" si="22"/>
        <v>2225.8062</v>
      </c>
      <c r="Q155" s="4">
        <f t="shared" si="23"/>
        <v>1667.8062</v>
      </c>
    </row>
    <row r="156" spans="11:17">
      <c r="K156" s="1">
        <v>154</v>
      </c>
      <c r="L156" s="1" t="s">
        <v>69</v>
      </c>
      <c r="M156" s="1">
        <v>2</v>
      </c>
      <c r="N156" s="19">
        <v>42357</v>
      </c>
      <c r="O156" s="20">
        <f t="shared" si="21"/>
        <v>558</v>
      </c>
      <c r="P156" s="4">
        <f t="shared" si="22"/>
        <v>2225.8062</v>
      </c>
      <c r="Q156" s="4">
        <f t="shared" si="23"/>
        <v>3335.6124</v>
      </c>
    </row>
    <row r="157" spans="11:17">
      <c r="K157" s="1">
        <v>155</v>
      </c>
      <c r="L157" s="1" t="s">
        <v>69</v>
      </c>
      <c r="M157" s="1">
        <v>1</v>
      </c>
      <c r="N157" s="19">
        <v>42351</v>
      </c>
      <c r="O157" s="20">
        <f t="shared" si="21"/>
        <v>558</v>
      </c>
      <c r="P157" s="4">
        <f t="shared" si="22"/>
        <v>2225.8062</v>
      </c>
      <c r="Q157" s="4">
        <f t="shared" si="23"/>
        <v>1667.8062</v>
      </c>
    </row>
    <row r="158" spans="11:17">
      <c r="K158" s="1">
        <v>156</v>
      </c>
      <c r="L158" s="1" t="s">
        <v>76</v>
      </c>
      <c r="M158" s="1">
        <v>1</v>
      </c>
      <c r="N158" s="19">
        <v>42343</v>
      </c>
      <c r="O158" s="20">
        <f t="shared" si="21"/>
        <v>1674</v>
      </c>
      <c r="P158" s="4"/>
      <c r="Q158" s="4"/>
    </row>
    <row r="159" spans="11:17">
      <c r="K159" s="1">
        <v>157</v>
      </c>
      <c r="L159" s="1"/>
      <c r="M159" s="1"/>
      <c r="N159" s="19"/>
      <c r="O159" s="20"/>
      <c r="P159" s="4"/>
      <c r="Q159" s="4"/>
    </row>
    <row r="160" spans="11:17">
      <c r="K160" s="1">
        <v>158</v>
      </c>
      <c r="L160" s="1"/>
      <c r="M160" s="1"/>
      <c r="N160" s="19"/>
      <c r="O160" s="20"/>
      <c r="P160" s="4"/>
      <c r="Q160" s="4"/>
    </row>
    <row r="161" spans="11:17">
      <c r="K161" s="1">
        <v>159</v>
      </c>
      <c r="L161" s="1"/>
      <c r="M161" s="1"/>
      <c r="N161" s="19"/>
      <c r="O161" s="20"/>
      <c r="P161" s="4"/>
      <c r="Q161" s="4"/>
    </row>
    <row r="162" spans="11:17">
      <c r="K162" s="1">
        <v>160</v>
      </c>
      <c r="L162" s="1"/>
      <c r="M162" s="1"/>
      <c r="N162" s="19"/>
      <c r="O162" s="20"/>
      <c r="P162" s="4"/>
      <c r="Q162" s="4"/>
    </row>
    <row r="163" spans="11:17">
      <c r="K163" s="1">
        <v>161</v>
      </c>
      <c r="L163" s="1"/>
      <c r="M163" s="1"/>
      <c r="N163" s="19"/>
      <c r="O163" s="20"/>
      <c r="P163" s="4"/>
      <c r="Q163" s="4"/>
    </row>
    <row r="164" spans="11:17">
      <c r="K164" s="1">
        <v>162</v>
      </c>
      <c r="L164" s="1"/>
      <c r="M164" s="1"/>
      <c r="N164" s="19"/>
      <c r="O164" s="20"/>
      <c r="P164" s="4"/>
      <c r="Q164" s="4"/>
    </row>
    <row r="165" spans="11:17">
      <c r="K165" s="1">
        <v>163</v>
      </c>
      <c r="L165" s="1"/>
      <c r="M165" s="1"/>
      <c r="N165" s="19"/>
      <c r="O165" s="20"/>
      <c r="P165" s="4"/>
      <c r="Q165" s="4"/>
    </row>
    <row r="166" spans="11:17">
      <c r="K166" s="1">
        <v>164</v>
      </c>
      <c r="L166" s="1"/>
      <c r="M166" s="1"/>
      <c r="N166" s="19"/>
      <c r="O166" s="20"/>
      <c r="P166" s="4"/>
      <c r="Q166" s="4"/>
    </row>
    <row r="167" spans="11:17">
      <c r="K167" s="1">
        <v>165</v>
      </c>
      <c r="L167" s="1"/>
      <c r="M167" s="1"/>
      <c r="N167" s="19"/>
      <c r="O167" s="20"/>
      <c r="P167" s="4"/>
      <c r="Q167" s="4"/>
    </row>
    <row r="168" spans="11:17">
      <c r="K168" s="1">
        <v>166</v>
      </c>
      <c r="L168" s="1"/>
      <c r="M168" s="1"/>
      <c r="N168" s="19"/>
      <c r="O168" s="20"/>
      <c r="P168" s="4"/>
      <c r="Q168" s="4"/>
    </row>
    <row r="169" spans="11:17">
      <c r="K169" s="1">
        <v>167</v>
      </c>
      <c r="L169" s="1"/>
      <c r="M169" s="1"/>
      <c r="N169" s="19"/>
      <c r="O169" s="20"/>
      <c r="P169" s="4"/>
      <c r="Q169" s="4"/>
    </row>
    <row r="170" spans="11:17">
      <c r="K170" s="1">
        <v>168</v>
      </c>
      <c r="L170" s="1"/>
      <c r="M170" s="1"/>
      <c r="N170" s="19"/>
      <c r="O170" s="20"/>
      <c r="P170" s="4"/>
      <c r="Q170" s="4"/>
    </row>
    <row r="171" spans="11:17">
      <c r="K171" s="1">
        <v>169</v>
      </c>
      <c r="L171" s="1"/>
      <c r="M171" s="1"/>
      <c r="N171" s="19"/>
      <c r="O171" s="20"/>
      <c r="P171" s="4"/>
      <c r="Q171" s="4"/>
    </row>
    <row r="172" spans="11:17">
      <c r="K172" s="1">
        <v>170</v>
      </c>
      <c r="L172" s="1"/>
      <c r="M172" s="1"/>
      <c r="N172" s="19"/>
      <c r="O172" s="20"/>
      <c r="P172" s="4"/>
      <c r="Q172" s="4"/>
    </row>
    <row r="173" spans="11:17">
      <c r="K173" s="1">
        <v>171</v>
      </c>
      <c r="L173" s="1"/>
      <c r="M173" s="1"/>
      <c r="N173" s="19"/>
      <c r="O173" s="20"/>
      <c r="P173" s="4"/>
      <c r="Q173" s="4"/>
    </row>
    <row r="174" spans="11:17">
      <c r="K174" s="1">
        <v>172</v>
      </c>
      <c r="L174" s="1"/>
      <c r="M174" s="1"/>
      <c r="N174" s="19"/>
      <c r="O174" s="20"/>
      <c r="P174" s="4"/>
      <c r="Q174" s="4"/>
    </row>
    <row r="175" spans="11:17">
      <c r="K175" s="1">
        <v>173</v>
      </c>
      <c r="L175" s="1"/>
      <c r="M175" s="1"/>
      <c r="N175" s="19"/>
      <c r="O175" s="20"/>
      <c r="P175" s="4"/>
      <c r="Q175" s="4"/>
    </row>
    <row r="176" spans="11:17">
      <c r="K176" s="1">
        <v>174</v>
      </c>
      <c r="L176" s="1"/>
      <c r="M176" s="1"/>
      <c r="N176" s="19"/>
      <c r="O176" s="20"/>
      <c r="P176" s="4"/>
      <c r="Q176" s="4"/>
    </row>
    <row r="177" spans="11:17">
      <c r="K177" s="1">
        <v>175</v>
      </c>
      <c r="L177" s="1"/>
      <c r="M177" s="1"/>
      <c r="N177" s="19"/>
      <c r="O177" s="20"/>
      <c r="P177" s="4"/>
      <c r="Q177" s="4"/>
    </row>
  </sheetData>
  <autoFilter ref="L2:Q177">
    <filterColumn colId="2"/>
  </autoFilter>
  <mergeCells count="2">
    <mergeCell ref="B1:H1"/>
    <mergeCell ref="L1:Q1"/>
  </mergeCells>
  <dataValidations disablePrompts="1" count="1">
    <dataValidation type="list" allowBlank="1" showInputMessage="1" showErrorMessage="1" sqref="L3:L177">
      <formula1>$B$3:$B$100</formula1>
    </dataValidation>
  </dataValidations>
  <pageMargins left="0.70866141732283472" right="0.70866141732283472" top="0.4" bottom="0.19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7"/>
  <sheetViews>
    <sheetView view="pageBreakPreview" zoomScale="60" zoomScaleNormal="55" workbookViewId="0">
      <selection activeCell="A30" sqref="A30"/>
    </sheetView>
  </sheetViews>
  <sheetFormatPr defaultRowHeight="15"/>
  <cols>
    <col min="1" max="1" width="39.5703125" bestFit="1" customWidth="1"/>
    <col min="2" max="2" width="15.28515625" bestFit="1" customWidth="1"/>
    <col min="3" max="3" width="23" bestFit="1" customWidth="1"/>
    <col min="4" max="4" width="11.28515625" bestFit="1" customWidth="1"/>
    <col min="5" max="5" width="49.42578125" bestFit="1" customWidth="1"/>
    <col min="6" max="6" width="18.140625" bestFit="1" customWidth="1"/>
    <col min="7" max="7" width="18.28515625" bestFit="1" customWidth="1"/>
    <col min="8" max="8" width="20.42578125" bestFit="1" customWidth="1"/>
  </cols>
  <sheetData>
    <row r="1" spans="1:8" ht="20.25">
      <c r="A1" s="27"/>
      <c r="B1" s="27" t="s">
        <v>29</v>
      </c>
      <c r="C1" s="27" t="s">
        <v>30</v>
      </c>
      <c r="D1" s="27" t="s">
        <v>31</v>
      </c>
      <c r="E1" s="27" t="s">
        <v>32</v>
      </c>
      <c r="F1" s="27" t="s">
        <v>33</v>
      </c>
      <c r="G1" s="27"/>
      <c r="H1" s="27"/>
    </row>
    <row r="2" spans="1:8" ht="23.25">
      <c r="A2" s="33" t="s">
        <v>14</v>
      </c>
      <c r="B2" s="29">
        <v>21</v>
      </c>
      <c r="C2" s="29">
        <v>12</v>
      </c>
      <c r="D2" s="29">
        <f t="shared" ref="D2:D9" si="0">C2*186</f>
        <v>2232</v>
      </c>
      <c r="E2" s="29">
        <f>C2*250</f>
        <v>3000</v>
      </c>
      <c r="F2" s="29">
        <f>3.988*E2</f>
        <v>11964</v>
      </c>
      <c r="G2" s="29"/>
      <c r="H2" s="29"/>
    </row>
    <row r="3" spans="1:8" ht="23.25">
      <c r="A3" s="33" t="s">
        <v>19</v>
      </c>
      <c r="B3" s="29">
        <v>17</v>
      </c>
      <c r="C3" s="29">
        <v>14.5</v>
      </c>
      <c r="D3" s="29">
        <f t="shared" si="0"/>
        <v>2697</v>
      </c>
      <c r="E3" s="29">
        <f t="shared" ref="E3:E9" si="1">C3*250</f>
        <v>3625</v>
      </c>
      <c r="F3" s="29">
        <f t="shared" ref="F3:F9" si="2">3.988*E3</f>
        <v>14456.5</v>
      </c>
      <c r="G3" s="29"/>
      <c r="H3" s="29"/>
    </row>
    <row r="4" spans="1:8" ht="23.25">
      <c r="A4" s="33" t="s">
        <v>20</v>
      </c>
      <c r="B4" s="29">
        <v>40</v>
      </c>
      <c r="C4" s="29">
        <v>16</v>
      </c>
      <c r="D4" s="29">
        <f t="shared" si="0"/>
        <v>2976</v>
      </c>
      <c r="E4" s="29">
        <f t="shared" si="1"/>
        <v>4000</v>
      </c>
      <c r="F4" s="29">
        <f t="shared" si="2"/>
        <v>15952</v>
      </c>
      <c r="G4" s="29"/>
      <c r="H4" s="29"/>
    </row>
    <row r="5" spans="1:8" ht="23.25">
      <c r="A5" s="33" t="s">
        <v>21</v>
      </c>
      <c r="B5" s="29">
        <v>10</v>
      </c>
      <c r="C5" s="29">
        <v>13</v>
      </c>
      <c r="D5" s="29">
        <f t="shared" si="0"/>
        <v>2418</v>
      </c>
      <c r="E5" s="29">
        <f t="shared" si="1"/>
        <v>3250</v>
      </c>
      <c r="F5" s="29">
        <f t="shared" si="2"/>
        <v>12961</v>
      </c>
      <c r="G5" s="29"/>
      <c r="H5" s="29"/>
    </row>
    <row r="6" spans="1:8" ht="23.25">
      <c r="A6" s="33" t="s">
        <v>22</v>
      </c>
      <c r="B6" s="29">
        <v>35</v>
      </c>
      <c r="C6" s="29">
        <v>13.5</v>
      </c>
      <c r="D6" s="29">
        <f t="shared" si="0"/>
        <v>2511</v>
      </c>
      <c r="E6" s="29">
        <f t="shared" si="1"/>
        <v>3375</v>
      </c>
      <c r="F6" s="29">
        <f t="shared" si="2"/>
        <v>13459.5</v>
      </c>
      <c r="G6" s="29"/>
      <c r="H6" s="29"/>
    </row>
    <row r="7" spans="1:8" ht="23.25">
      <c r="A7" s="33" t="s">
        <v>15</v>
      </c>
      <c r="B7" s="29">
        <v>12</v>
      </c>
      <c r="C7" s="29">
        <v>15</v>
      </c>
      <c r="D7" s="29">
        <f t="shared" si="0"/>
        <v>2790</v>
      </c>
      <c r="E7" s="29">
        <f t="shared" si="1"/>
        <v>3750</v>
      </c>
      <c r="F7" s="29">
        <f t="shared" si="2"/>
        <v>14955</v>
      </c>
      <c r="G7" s="29"/>
      <c r="H7" s="29"/>
    </row>
    <row r="8" spans="1:8" ht="23.25">
      <c r="A8" s="33" t="s">
        <v>23</v>
      </c>
      <c r="B8" s="29">
        <v>24</v>
      </c>
      <c r="C8" s="29">
        <v>13</v>
      </c>
      <c r="D8" s="29">
        <f t="shared" si="0"/>
        <v>2418</v>
      </c>
      <c r="E8" s="29">
        <f t="shared" si="1"/>
        <v>3250</v>
      </c>
      <c r="F8" s="29">
        <f t="shared" si="2"/>
        <v>12961</v>
      </c>
      <c r="G8" s="29"/>
      <c r="H8" s="29"/>
    </row>
    <row r="9" spans="1:8" ht="23.25">
      <c r="A9" s="33" t="s">
        <v>24</v>
      </c>
      <c r="B9" s="29">
        <v>4</v>
      </c>
      <c r="C9" s="29">
        <v>14</v>
      </c>
      <c r="D9" s="29">
        <f t="shared" si="0"/>
        <v>2604</v>
      </c>
      <c r="E9" s="29">
        <f t="shared" si="1"/>
        <v>3500</v>
      </c>
      <c r="F9" s="29">
        <f t="shared" si="2"/>
        <v>13958</v>
      </c>
      <c r="G9" s="29"/>
      <c r="H9" s="29"/>
    </row>
    <row r="10" spans="1:8" ht="23.25">
      <c r="A10" s="33"/>
      <c r="B10" s="29"/>
      <c r="C10" s="1"/>
      <c r="D10" s="1"/>
      <c r="E10" s="29"/>
      <c r="F10" s="28"/>
      <c r="G10" s="29"/>
      <c r="H10" s="29"/>
    </row>
    <row r="11" spans="1:8" ht="20.25">
      <c r="A11" s="29"/>
      <c r="B11" s="29"/>
      <c r="C11" s="29"/>
      <c r="D11" s="28"/>
      <c r="E11" s="29"/>
      <c r="F11" s="29"/>
      <c r="G11" s="29"/>
      <c r="H11" s="29"/>
    </row>
    <row r="12" spans="1:8" ht="20.25">
      <c r="A12" s="1">
        <f>26250/5</f>
        <v>5250</v>
      </c>
      <c r="B12" s="29"/>
      <c r="C12" s="29"/>
      <c r="D12" s="28"/>
      <c r="E12" s="29"/>
      <c r="F12" s="29"/>
      <c r="G12" s="29"/>
      <c r="H12" s="29"/>
    </row>
    <row r="13" spans="1:8" ht="20.25">
      <c r="A13" s="1">
        <v>17</v>
      </c>
      <c r="B13" s="29"/>
      <c r="C13" s="29"/>
      <c r="D13" s="28"/>
      <c r="E13" s="29"/>
      <c r="F13" s="29"/>
      <c r="G13" s="29"/>
      <c r="H13" s="29"/>
    </row>
    <row r="14" spans="1:8" ht="20.25">
      <c r="A14" s="1">
        <v>13</v>
      </c>
      <c r="B14" s="29"/>
      <c r="C14" s="29"/>
      <c r="D14" s="28"/>
      <c r="E14" s="29"/>
      <c r="F14" s="29"/>
      <c r="G14" s="29"/>
      <c r="H14" s="29"/>
    </row>
    <row r="15" spans="1:8" ht="20.25">
      <c r="A15" s="1">
        <v>3</v>
      </c>
      <c r="B15" s="29"/>
      <c r="C15" s="29"/>
      <c r="D15" s="28"/>
      <c r="E15" s="29"/>
      <c r="F15" s="29"/>
      <c r="G15" s="29"/>
      <c r="H15" s="29"/>
    </row>
    <row r="16" spans="1:8" ht="20.25">
      <c r="A16" s="1">
        <v>3</v>
      </c>
      <c r="B16" s="29"/>
      <c r="C16" s="29"/>
      <c r="D16" s="28"/>
      <c r="E16" s="29"/>
      <c r="F16" s="29"/>
      <c r="G16" s="29"/>
      <c r="H16" s="29"/>
    </row>
    <row r="17" spans="1:8" ht="21" thickBot="1">
      <c r="A17" s="16">
        <v>4</v>
      </c>
      <c r="B17" s="29"/>
      <c r="C17" s="29"/>
      <c r="D17" s="28"/>
      <c r="E17" s="29"/>
      <c r="F17" s="29"/>
      <c r="G17" s="29"/>
      <c r="H17" s="29"/>
    </row>
    <row r="18" spans="1:8" ht="20.25">
      <c r="A18" s="29">
        <f>SUM(A12:A17)</f>
        <v>5290</v>
      </c>
      <c r="B18" s="29"/>
      <c r="C18" s="29"/>
      <c r="D18" s="28"/>
      <c r="E18" s="29"/>
      <c r="F18" s="29"/>
      <c r="G18" s="29"/>
      <c r="H18" s="29"/>
    </row>
    <row r="19" spans="1:8" ht="20.25">
      <c r="A19" s="29"/>
      <c r="B19" s="29"/>
      <c r="C19" s="29"/>
      <c r="D19" s="28"/>
      <c r="E19" s="29"/>
      <c r="F19" s="29"/>
      <c r="G19" s="29"/>
      <c r="H19" s="29"/>
    </row>
    <row r="20" spans="1:8" ht="20.25">
      <c r="A20" s="29"/>
      <c r="B20" s="29"/>
      <c r="C20" s="29"/>
      <c r="D20" s="28"/>
      <c r="E20" s="29"/>
      <c r="F20" s="29"/>
      <c r="G20" s="29"/>
      <c r="H20" s="29"/>
    </row>
    <row r="21" spans="1:8" ht="20.25">
      <c r="A21" s="29"/>
      <c r="B21" s="29"/>
      <c r="C21" s="29"/>
      <c r="D21" s="28"/>
      <c r="E21" s="29"/>
      <c r="F21" s="28"/>
      <c r="G21" s="29"/>
      <c r="H21" s="29"/>
    </row>
    <row r="22" spans="1:8" ht="20.25">
      <c r="A22" s="29"/>
      <c r="B22" s="29"/>
      <c r="C22" s="29"/>
      <c r="D22" s="28"/>
      <c r="E22" s="29"/>
      <c r="F22" s="29"/>
      <c r="G22" s="29"/>
      <c r="H22" s="29"/>
    </row>
    <row r="23" spans="1:8" ht="20.25">
      <c r="A23" s="29"/>
      <c r="B23" s="29"/>
      <c r="C23" s="29"/>
      <c r="D23" s="28"/>
      <c r="E23" s="29"/>
      <c r="F23" s="28"/>
      <c r="G23" s="29"/>
      <c r="H23" s="29"/>
    </row>
    <row r="24" spans="1:8" ht="20.25">
      <c r="A24" s="29"/>
      <c r="B24" s="29"/>
      <c r="C24" s="29"/>
      <c r="D24" s="28"/>
      <c r="E24" s="29"/>
      <c r="F24" s="28"/>
      <c r="G24" s="29"/>
      <c r="H24" s="29"/>
    </row>
    <row r="25" spans="1:8" ht="20.25">
      <c r="A25" s="29"/>
      <c r="B25" s="29"/>
      <c r="C25" s="29"/>
      <c r="D25" s="28"/>
      <c r="E25" s="29"/>
      <c r="F25" s="28"/>
      <c r="G25" s="29"/>
      <c r="H25" s="29"/>
    </row>
    <row r="26" spans="1:8" ht="20.25">
      <c r="A26" s="29"/>
      <c r="B26" s="29"/>
      <c r="C26" s="29"/>
      <c r="D26" s="28"/>
      <c r="E26" s="29"/>
      <c r="F26" s="28"/>
      <c r="G26" s="29"/>
      <c r="H26" s="29"/>
    </row>
    <row r="27" spans="1:8" ht="20.25">
      <c r="A27" s="29"/>
      <c r="B27" s="29"/>
      <c r="C27" s="29"/>
      <c r="D27" s="28"/>
      <c r="E27" s="29"/>
      <c r="F27" s="29"/>
      <c r="G27" s="29"/>
      <c r="H27" s="29"/>
    </row>
    <row r="28" spans="1:8" ht="20.25">
      <c r="A28" s="29"/>
      <c r="B28" s="29"/>
      <c r="C28" s="29"/>
      <c r="D28" s="28"/>
      <c r="E28" s="29"/>
      <c r="F28" s="29"/>
      <c r="G28" s="29"/>
      <c r="H28" s="29"/>
    </row>
    <row r="29" spans="1:8" ht="20.25">
      <c r="A29" s="29"/>
      <c r="B29" s="29"/>
      <c r="C29" s="29"/>
      <c r="D29" s="28"/>
      <c r="E29" s="29"/>
      <c r="F29" s="29"/>
      <c r="G29" s="29"/>
      <c r="H29" s="29"/>
    </row>
    <row r="30" spans="1:8" ht="20.25">
      <c r="A30" s="29"/>
      <c r="B30" s="29"/>
      <c r="C30" s="29"/>
      <c r="D30" s="28"/>
      <c r="E30" s="29"/>
      <c r="F30" s="29"/>
      <c r="G30" s="29"/>
      <c r="H30" s="29"/>
    </row>
    <row r="31" spans="1:8" ht="20.25">
      <c r="A31" s="29"/>
      <c r="B31" s="29"/>
      <c r="C31" s="29"/>
      <c r="D31" s="28"/>
      <c r="E31" s="29"/>
      <c r="F31" s="28"/>
      <c r="G31" s="29"/>
      <c r="H31" s="29"/>
    </row>
    <row r="32" spans="1:8" ht="20.25">
      <c r="A32" s="29"/>
      <c r="B32" s="29"/>
      <c r="C32" s="29"/>
      <c r="D32" s="28"/>
      <c r="E32" s="29"/>
      <c r="F32" s="29"/>
      <c r="G32" s="29"/>
      <c r="H32" s="29"/>
    </row>
    <row r="33" spans="1:8">
      <c r="A33" s="1"/>
      <c r="B33" s="1"/>
      <c r="C33" s="22"/>
      <c r="D33" s="24"/>
      <c r="E33" s="1"/>
      <c r="F33" s="1"/>
      <c r="G33" s="1"/>
      <c r="H33" s="1"/>
    </row>
    <row r="34" spans="1:8">
      <c r="A34" s="1"/>
      <c r="B34" s="1"/>
      <c r="C34" s="22"/>
      <c r="D34" s="24"/>
      <c r="E34" s="1"/>
      <c r="F34" s="1"/>
      <c r="G34" s="1"/>
      <c r="H34" s="1"/>
    </row>
    <row r="35" spans="1:8">
      <c r="A35" s="1"/>
      <c r="B35" s="1"/>
      <c r="C35" s="22"/>
      <c r="D35" s="24"/>
      <c r="E35" s="1"/>
      <c r="F35" s="24"/>
      <c r="G35" s="24"/>
      <c r="H35" s="1"/>
    </row>
    <row r="36" spans="1:8">
      <c r="A36" s="1"/>
      <c r="B36" s="1"/>
      <c r="C36" s="22"/>
      <c r="D36" s="24"/>
      <c r="E36" s="25"/>
      <c r="F36" s="26"/>
      <c r="G36" s="26"/>
      <c r="H36" s="1"/>
    </row>
    <row r="37" spans="1:8">
      <c r="A37" s="1"/>
      <c r="B37" s="1"/>
      <c r="C37" s="22"/>
      <c r="D37" s="24"/>
      <c r="E37" s="25"/>
      <c r="F37" s="26"/>
      <c r="G37" s="26"/>
      <c r="H37" s="1"/>
    </row>
    <row r="38" spans="1:8">
      <c r="A38" s="1"/>
      <c r="B38" s="1"/>
      <c r="C38" s="22"/>
      <c r="D38" s="24"/>
      <c r="E38" s="25"/>
      <c r="F38" s="26"/>
      <c r="G38" s="26"/>
      <c r="H38" s="1"/>
    </row>
    <row r="39" spans="1:8">
      <c r="A39" s="1"/>
      <c r="B39" s="1"/>
      <c r="C39" s="22"/>
      <c r="D39" s="24"/>
      <c r="E39" s="25"/>
      <c r="F39" s="25"/>
      <c r="G39" s="25"/>
      <c r="H39" s="1"/>
    </row>
    <row r="40" spans="1:8">
      <c r="A40" s="1"/>
      <c r="B40" s="1"/>
      <c r="C40" s="22"/>
      <c r="D40" s="24"/>
      <c r="E40" s="25"/>
      <c r="F40" s="26"/>
      <c r="G40" s="26"/>
      <c r="H40" s="1"/>
    </row>
    <row r="41" spans="1:8">
      <c r="A41" s="1"/>
      <c r="B41" s="1"/>
      <c r="C41" s="22"/>
      <c r="D41" s="24"/>
      <c r="E41" s="25"/>
      <c r="F41" s="25"/>
      <c r="G41" s="25"/>
      <c r="H41" s="1"/>
    </row>
    <row r="42" spans="1:8">
      <c r="A42" s="1"/>
      <c r="B42" s="1"/>
      <c r="C42" s="22"/>
      <c r="D42" s="24"/>
      <c r="E42" s="25"/>
      <c r="F42" s="25"/>
      <c r="G42" s="25"/>
      <c r="H42" s="1"/>
    </row>
    <row r="43" spans="1:8">
      <c r="A43" s="1"/>
      <c r="B43" s="1"/>
      <c r="C43" s="22"/>
      <c r="D43" s="24"/>
      <c r="E43" s="25"/>
      <c r="F43" s="25"/>
      <c r="G43" s="25"/>
      <c r="H43" s="1"/>
    </row>
    <row r="44" spans="1:8">
      <c r="A44" s="1"/>
      <c r="B44" s="1"/>
      <c r="C44" s="22"/>
      <c r="D44" s="24"/>
      <c r="E44" s="25"/>
      <c r="F44" s="26"/>
      <c r="G44" s="26"/>
      <c r="H44" s="1"/>
    </row>
    <row r="45" spans="1:8">
      <c r="A45" s="1"/>
      <c r="B45" s="1"/>
      <c r="C45" s="22"/>
      <c r="D45" s="24"/>
      <c r="E45" s="25"/>
      <c r="F45" s="26"/>
      <c r="G45" s="26"/>
      <c r="H45" s="1"/>
    </row>
    <row r="46" spans="1:8">
      <c r="A46" s="1"/>
      <c r="B46" s="1"/>
      <c r="C46" s="22"/>
      <c r="D46" s="24"/>
      <c r="E46" s="25"/>
      <c r="F46" s="25"/>
      <c r="G46" s="25"/>
      <c r="H46" s="1"/>
    </row>
    <row r="47" spans="1:8" ht="15.75" thickBot="1">
      <c r="A47" s="16"/>
      <c r="B47" s="16"/>
      <c r="C47" s="23"/>
      <c r="D47" s="24"/>
      <c r="E47" s="25"/>
      <c r="F47" s="25"/>
      <c r="G47" s="25"/>
      <c r="H47" s="1"/>
    </row>
  </sheetData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26.08.2015</vt:lpstr>
      <vt:lpstr>Лист2</vt:lpstr>
      <vt:lpstr>Лист3</vt:lpstr>
      <vt:lpstr>Лист2!Область_печати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mathiax</cp:lastModifiedBy>
  <cp:lastPrinted>2015-10-11T03:36:03Z</cp:lastPrinted>
  <dcterms:created xsi:type="dcterms:W3CDTF">2015-09-23T05:12:57Z</dcterms:created>
  <dcterms:modified xsi:type="dcterms:W3CDTF">2016-01-06T07:17:05Z</dcterms:modified>
</cp:coreProperties>
</file>