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065" windowHeight="4440" tabRatio="876"/>
  </bookViews>
  <sheets>
    <sheet name="Сводный отчёт" sheetId="5" r:id="rId1"/>
    <sheet name="Итоги" sheetId="1" r:id="rId2"/>
  </sheets>
  <definedNames>
    <definedName name="_xlnm._FilterDatabase" localSheetId="0" hidden="1">'Сводный отчёт'!#REF!</definedName>
    <definedName name="CalendarMonth">IF(Месяц="январь",1,IF(Месяц="февраль",2,IF(Месяц="март",3,IF(Месяц="апрель",4,IF(Месяц="май",5,IF(Месяц="июнь",6,IF(Месяц="июль",7,IF(Месяц="август",8,IF(Месяц="сентябрь",9,IF(Месяц="октябрь",10,IF(Месяц="ноябрь",11,12)))))))))))</definedName>
    <definedName name="CalendarYear">'Сводный отчёт'!$T$6</definedName>
    <definedName name="DueDate">Отчётовыполненныхработах[[Дата]:[% успешности]]</definedName>
    <definedName name="Месяц">'Сводный отчёт'!$O$6</definedName>
    <definedName name="_xlnm.Print_Area" localSheetId="0">'Сводный отчёт'!$A$1:$U$20</definedName>
  </definedNames>
  <calcPr calcId="125725"/>
</workbook>
</file>

<file path=xl/calcChain.xml><?xml version="1.0" encoding="utf-8"?>
<calcChain xmlns="http://schemas.openxmlformats.org/spreadsheetml/2006/main">
  <c r="L9" i="1"/>
  <c r="L10"/>
  <c r="L11"/>
  <c r="L12"/>
  <c r="L13"/>
  <c r="L14"/>
  <c r="L15"/>
  <c r="L16"/>
  <c r="L17"/>
  <c r="L18"/>
  <c r="L19"/>
  <c r="L20"/>
  <c r="L21"/>
  <c r="L22"/>
  <c r="L23"/>
  <c r="L24"/>
  <c r="L25"/>
  <c r="L26"/>
  <c r="C20" i="5" l="1"/>
  <c r="I27" i="1" l="1"/>
  <c r="F20" i="5" l="1"/>
  <c r="M20"/>
  <c r="L20"/>
  <c r="D10" l="1"/>
  <c r="D11"/>
  <c r="D12"/>
  <c r="D13"/>
  <c r="D14"/>
  <c r="D15"/>
  <c r="D16"/>
  <c r="D17"/>
  <c r="D18"/>
  <c r="D19"/>
  <c r="D9"/>
  <c r="U20" l="1"/>
  <c r="T20"/>
  <c r="S20"/>
  <c r="R20"/>
  <c r="Q20"/>
  <c r="P20"/>
  <c r="O20"/>
  <c r="U19"/>
  <c r="T19"/>
  <c r="S19"/>
  <c r="R19"/>
  <c r="Q19"/>
  <c r="P19"/>
  <c r="O19"/>
  <c r="U18"/>
  <c r="T18"/>
  <c r="S18"/>
  <c r="R18"/>
  <c r="Q18"/>
  <c r="P18"/>
  <c r="O18"/>
  <c r="U17"/>
  <c r="T17"/>
  <c r="S17"/>
  <c r="R17"/>
  <c r="Q17"/>
  <c r="P17"/>
  <c r="O17"/>
  <c r="U16"/>
  <c r="T16"/>
  <c r="S16"/>
  <c r="R16"/>
  <c r="Q16"/>
  <c r="P16"/>
  <c r="O16"/>
  <c r="U15"/>
  <c r="T15"/>
  <c r="S15"/>
  <c r="R15"/>
  <c r="Q15"/>
  <c r="P15"/>
  <c r="O15"/>
  <c r="U14"/>
  <c r="T14"/>
  <c r="S14"/>
  <c r="R14"/>
  <c r="Q14"/>
  <c r="P14"/>
  <c r="O14"/>
  <c r="U13"/>
  <c r="T13"/>
  <c r="S13"/>
  <c r="R13"/>
  <c r="Q13"/>
  <c r="P13"/>
  <c r="O13"/>
  <c r="U12"/>
  <c r="T12"/>
  <c r="S12"/>
  <c r="R12"/>
  <c r="Q12"/>
  <c r="P12"/>
  <c r="O12"/>
  <c r="U11"/>
  <c r="T11"/>
  <c r="S11"/>
  <c r="R11"/>
  <c r="Q11"/>
  <c r="P11"/>
  <c r="O11"/>
  <c r="U10"/>
  <c r="T10"/>
  <c r="S10"/>
  <c r="R10"/>
  <c r="Q10"/>
  <c r="P10"/>
  <c r="O10"/>
  <c r="U9"/>
  <c r="T9"/>
  <c r="S9"/>
  <c r="R9"/>
  <c r="Q9"/>
  <c r="P9"/>
  <c r="O9"/>
  <c r="K27" i="1" l="1"/>
  <c r="J27"/>
  <c r="H27"/>
  <c r="E27"/>
  <c r="D27"/>
</calcChain>
</file>

<file path=xl/sharedStrings.xml><?xml version="1.0" encoding="utf-8"?>
<sst xmlns="http://schemas.openxmlformats.org/spreadsheetml/2006/main" count="137" uniqueCount="62">
  <si>
    <t xml:space="preserve">Чтобы добавить новые строки таблицы, выделите последнюю ячейку в крайнем столбце в таблице и нажмите клавишу TAB. </t>
  </si>
  <si>
    <t>Заказчик</t>
  </si>
  <si>
    <t>Итого план</t>
  </si>
  <si>
    <t>Процент выполнения</t>
  </si>
  <si>
    <t>№ 
п.п.</t>
  </si>
  <si>
    <t>1/1</t>
  </si>
  <si>
    <t>1/8</t>
  </si>
  <si>
    <t>Пн</t>
  </si>
  <si>
    <t>Вт</t>
  </si>
  <si>
    <t>Ср</t>
  </si>
  <si>
    <t>Чт</t>
  </si>
  <si>
    <t>Пт</t>
  </si>
  <si>
    <t>Сб</t>
  </si>
  <si>
    <t>Вс</t>
  </si>
  <si>
    <t>Итог</t>
  </si>
  <si>
    <t>Дата</t>
  </si>
  <si>
    <t>январь</t>
  </si>
  <si>
    <t>1/2</t>
  </si>
  <si>
    <t>1/3</t>
  </si>
  <si>
    <t>1/4</t>
  </si>
  <si>
    <t>1/5</t>
  </si>
  <si>
    <t>1/6</t>
  </si>
  <si>
    <t>1/7</t>
  </si>
  <si>
    <t>1/9</t>
  </si>
  <si>
    <t>% успешности</t>
  </si>
  <si>
    <t>ВЫПОЛНЕННЫЕ РАБОТЫ ЗА СУТКИ</t>
  </si>
  <si>
    <t>1</t>
  </si>
  <si>
    <t>4</t>
  </si>
  <si>
    <t>5</t>
  </si>
  <si>
    <t>6</t>
  </si>
  <si>
    <t>7</t>
  </si>
  <si>
    <t>8</t>
  </si>
  <si>
    <t>9</t>
  </si>
  <si>
    <t>10</t>
  </si>
  <si>
    <t>ИТОГО</t>
  </si>
  <si>
    <t>№ 
работы</t>
  </si>
  <si>
    <t>Регистрация</t>
  </si>
  <si>
    <t>Общие сведения</t>
  </si>
  <si>
    <t>51</t>
  </si>
  <si>
    <t>54</t>
  </si>
  <si>
    <t>55</t>
  </si>
  <si>
    <t>Чтобы автоматически обновить календарь, выберите месяц в ячейке О6 и введите год в ячейке Т6.</t>
  </si>
  <si>
    <t>Иркутск</t>
  </si>
  <si>
    <t xml:space="preserve">Дата </t>
  </si>
  <si>
    <t>Итого факт</t>
  </si>
  <si>
    <t>Город</t>
  </si>
  <si>
    <t>Район</t>
  </si>
  <si>
    <t>Отдел 1</t>
  </si>
  <si>
    <t>Отдел 2</t>
  </si>
  <si>
    <t>Москва</t>
  </si>
  <si>
    <t>Тюмень</t>
  </si>
  <si>
    <t>Красноярск</t>
  </si>
  <si>
    <t>Новосибирск</t>
  </si>
  <si>
    <t>Кемерово</t>
  </si>
  <si>
    <t>Ленинский</t>
  </si>
  <si>
    <t>Октябрьский</t>
  </si>
  <si>
    <t>Советский</t>
  </si>
  <si>
    <t>ОАО "1"</t>
  </si>
  <si>
    <t>ОАО "2"</t>
  </si>
  <si>
    <t>ОАО "3"</t>
  </si>
  <si>
    <t>план</t>
  </si>
  <si>
    <t>факт</t>
  </si>
</sst>
</file>

<file path=xl/styles.xml><?xml version="1.0" encoding="utf-8"?>
<styleSheet xmlns="http://schemas.openxmlformats.org/spreadsheetml/2006/main">
  <numFmts count="9">
    <numFmt numFmtId="164" formatCode="_(&quot;$&quot;* #,##0.00_);_(&quot;$&quot;* \(#,##0.00\);_(&quot;$&quot;* &quot;-&quot;??_);_(@_)"/>
    <numFmt numFmtId="165" formatCode="0.0"/>
    <numFmt numFmtId="166" formatCode="0.0%"/>
    <numFmt numFmtId="167" formatCode="mmmm\ yyyy"/>
    <numFmt numFmtId="168" formatCode=";;;"/>
    <numFmt numFmtId="169" formatCode="_(@"/>
    <numFmt numFmtId="170" formatCode="dd"/>
    <numFmt numFmtId="171" formatCode="&quot;$&quot;#,##0.00_);\(&quot;$&quot;#,##0.00\)"/>
    <numFmt numFmtId="172" formatCode="_(* #,##0.00_);_(* \(#,##0.00\);_(* &quot;-&quot;??_);_(@_)"/>
  </numFmts>
  <fonts count="43"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29"/>
      <color theme="0"/>
      <name val="Calibri"/>
      <family val="2"/>
      <scheme val="major"/>
    </font>
    <font>
      <b/>
      <sz val="16"/>
      <color theme="6"/>
      <name val="Calibri"/>
      <family val="2"/>
      <scheme val="minor"/>
    </font>
    <font>
      <b/>
      <sz val="17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26"/>
      <color theme="3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36"/>
      <color theme="3"/>
      <name val="Calibri"/>
      <family val="2"/>
      <scheme val="major"/>
    </font>
    <font>
      <i/>
      <sz val="9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sz val="10"/>
      <name val="Century Gothic"/>
      <family val="2"/>
    </font>
    <font>
      <b/>
      <sz val="14"/>
      <color theme="0"/>
      <name val="Calibri"/>
      <family val="2"/>
      <scheme val="minor"/>
    </font>
    <font>
      <sz val="10"/>
      <name val="MS Sans Serif"/>
      <family val="2"/>
    </font>
    <font>
      <b/>
      <sz val="24"/>
      <color theme="4"/>
      <name val="Calibri"/>
      <family val="2"/>
      <scheme val="major"/>
    </font>
    <font>
      <sz val="12"/>
      <color theme="4" tint="-0.249977111117893"/>
      <name val="Calibri"/>
      <family val="2"/>
      <scheme val="minor"/>
    </font>
    <font>
      <b/>
      <sz val="10.5"/>
      <color theme="0" tint="-0.34998626667073579"/>
      <name val="Calibri"/>
      <family val="1"/>
      <scheme val="major"/>
    </font>
    <font>
      <b/>
      <sz val="13"/>
      <color theme="0"/>
      <name val="Calibri"/>
      <family val="2"/>
      <charset val="204"/>
      <scheme val="major"/>
    </font>
    <font>
      <b/>
      <sz val="17"/>
      <color theme="0"/>
      <name val="Calibri"/>
      <family val="2"/>
      <scheme val="major"/>
    </font>
    <font>
      <sz val="36"/>
      <color theme="3" tint="0.39994506668294322"/>
      <name val="Calibri"/>
      <family val="1"/>
      <scheme val="major"/>
    </font>
    <font>
      <sz val="9"/>
      <color theme="3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3" tint="0.39994506668294322"/>
      <name val="Calibri"/>
      <family val="1"/>
      <scheme val="major"/>
    </font>
    <font>
      <sz val="8"/>
      <color theme="1" tint="0.14996795556505021"/>
      <name val="Calibri"/>
      <family val="2"/>
      <scheme val="minor"/>
    </font>
    <font>
      <sz val="9"/>
      <color theme="3"/>
      <name val="Calibri"/>
      <family val="2"/>
      <charset val="204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4"/>
      <color theme="2"/>
      <name val="Calibri"/>
      <family val="1"/>
      <scheme val="major"/>
    </font>
    <font>
      <i/>
      <sz val="8"/>
      <color theme="1" tint="0.499984740745262"/>
      <name val="Calibri"/>
      <family val="2"/>
      <scheme val="minor"/>
    </font>
    <font>
      <b/>
      <sz val="9"/>
      <color theme="0"/>
      <name val="Calibri"/>
      <family val="1"/>
      <scheme val="major"/>
    </font>
    <font>
      <sz val="20"/>
      <color theme="0"/>
      <name val="Calibri"/>
      <family val="2"/>
      <scheme val="major"/>
    </font>
    <font>
      <sz val="10"/>
      <color theme="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9"/>
      <color theme="3"/>
      <name val="Calibri"/>
      <family val="2"/>
      <charset val="204"/>
      <scheme val="minor"/>
    </font>
    <font>
      <sz val="17"/>
      <color theme="0"/>
      <name val="Calibri"/>
      <family val="2"/>
      <charset val="204"/>
      <scheme val="major"/>
    </font>
    <font>
      <sz val="8"/>
      <color theme="3"/>
      <name val="Calibri"/>
      <family val="2"/>
      <charset val="204"/>
      <scheme val="minor"/>
    </font>
    <font>
      <sz val="22"/>
      <color theme="3"/>
      <name val="Calibri"/>
      <family val="1"/>
      <scheme val="major"/>
    </font>
    <font>
      <b/>
      <sz val="9"/>
      <color theme="0"/>
      <name val="Calibri"/>
      <family val="2"/>
      <scheme val="minor"/>
    </font>
    <font>
      <i/>
      <sz val="9"/>
      <color theme="6"/>
      <name val="Century Schoolbook"/>
      <family val="1"/>
      <charset val="204"/>
    </font>
    <font>
      <b/>
      <sz val="9"/>
      <color theme="0"/>
      <name val="Calibri"/>
      <family val="2"/>
      <charset val="204"/>
      <scheme val="major"/>
    </font>
    <font>
      <sz val="9"/>
      <color theme="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4659260841701"/>
        <bgColor indexed="64"/>
      </patternFill>
    </fill>
  </fills>
  <borders count="21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theme="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 style="thin">
        <color theme="4" tint="0.79998168889431442"/>
      </bottom>
      <diagonal/>
    </border>
    <border>
      <left style="thick">
        <color theme="0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ck">
        <color theme="0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theme="4"/>
      </bottom>
      <diagonal/>
    </border>
    <border>
      <left style="medium">
        <color theme="0"/>
      </left>
      <right style="medium">
        <color theme="0"/>
      </right>
      <top/>
      <bottom style="thin">
        <color theme="4"/>
      </bottom>
      <diagonal/>
    </border>
    <border>
      <left style="medium">
        <color theme="0"/>
      </left>
      <right/>
      <top/>
      <bottom style="thin">
        <color theme="4"/>
      </bottom>
      <diagonal/>
    </border>
    <border>
      <left/>
      <right style="medium">
        <color theme="0"/>
      </right>
      <top style="thin">
        <color theme="4" tint="0.79998168889431442"/>
      </top>
      <bottom/>
      <diagonal/>
    </border>
    <border>
      <left style="medium">
        <color theme="0"/>
      </left>
      <right style="medium">
        <color theme="0"/>
      </right>
      <top style="thin">
        <color theme="4" tint="0.79998168889431442"/>
      </top>
      <bottom/>
      <diagonal/>
    </border>
    <border>
      <left style="medium">
        <color theme="0"/>
      </left>
      <right/>
      <top style="thin">
        <color theme="4" tint="0.79998168889431442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1" tint="0.34998626667073579"/>
      </bottom>
      <diagonal/>
    </border>
  </borders>
  <cellStyleXfs count="2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1" fillId="0" borderId="0">
      <alignment vertical="center" wrapText="1"/>
    </xf>
    <xf numFmtId="0" fontId="15" fillId="0" borderId="0"/>
    <xf numFmtId="0" fontId="18" fillId="0" borderId="0" applyNumberFormat="0" applyFill="0" applyBorder="0" applyAlignment="0" applyProtection="0"/>
    <xf numFmtId="0" fontId="20" fillId="7" borderId="0" applyNumberFormat="0" applyBorder="0" applyProtection="0">
      <alignment horizontal="left" vertical="center" indent="1"/>
    </xf>
    <xf numFmtId="0" fontId="21" fillId="0" borderId="0" applyNumberFormat="0" applyFill="0" applyAlignment="0" applyProtection="0"/>
    <xf numFmtId="0" fontId="22" fillId="0" borderId="0" applyNumberFormat="0" applyFill="0" applyBorder="0" applyProtection="0">
      <alignment vertical="center"/>
    </xf>
    <xf numFmtId="0" fontId="23" fillId="7" borderId="0" applyNumberFormat="0" applyAlignment="0" applyProtection="0"/>
    <xf numFmtId="0" fontId="24" fillId="8" borderId="18" applyNumberFormat="0" applyAlignment="0" applyProtection="0"/>
    <xf numFmtId="0" fontId="25" fillId="8" borderId="0" applyNumberFormat="0" applyFont="0" applyBorder="0" applyAlignment="0" applyProtection="0">
      <alignment vertical="center"/>
    </xf>
    <xf numFmtId="0" fontId="1" fillId="6" borderId="0" applyNumberFormat="0" applyBorder="0" applyAlignment="0" applyProtection="0"/>
    <xf numFmtId="0" fontId="27" fillId="0" borderId="0" applyNumberFormat="0" applyFill="0" applyBorder="0" applyProtection="0">
      <alignment horizontal="left" vertical="center"/>
    </xf>
    <xf numFmtId="164" fontId="1" fillId="0" borderId="0" applyFont="0" applyFill="0" applyBorder="0" applyAlignment="0" applyProtection="0"/>
    <xf numFmtId="0" fontId="28" fillId="0" borderId="20" applyNumberFormat="0" applyFill="0" applyAlignment="0" applyProtection="0"/>
    <xf numFmtId="0" fontId="29" fillId="9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171" fontId="31" fillId="2" borderId="19" applyProtection="0">
      <alignment vertical="center"/>
    </xf>
    <xf numFmtId="0" fontId="32" fillId="2" borderId="0" applyNumberFormat="0" applyBorder="0" applyProtection="0">
      <alignment vertical="center"/>
    </xf>
    <xf numFmtId="0" fontId="33" fillId="7" borderId="0">
      <alignment vertical="center"/>
    </xf>
    <xf numFmtId="0" fontId="34" fillId="0" borderId="0">
      <alignment vertical="center"/>
    </xf>
    <xf numFmtId="172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ill="1"/>
    <xf numFmtId="0" fontId="0" fillId="0" borderId="0" xfId="0" applyFill="1" applyBorder="1"/>
    <xf numFmtId="0" fontId="5" fillId="0" borderId="0" xfId="4" applyFill="1" applyBorder="1" applyAlignment="1">
      <alignment horizontal="right"/>
    </xf>
    <xf numFmtId="0" fontId="5" fillId="0" borderId="0" xfId="4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7" fillId="3" borderId="0" xfId="0" applyFont="1" applyFill="1"/>
    <xf numFmtId="0" fontId="8" fillId="2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0" fillId="0" borderId="0" xfId="0" applyFill="1" applyAlignment="1"/>
    <xf numFmtId="0" fontId="9" fillId="4" borderId="0" xfId="7" applyFill="1"/>
    <xf numFmtId="14" fontId="9" fillId="4" borderId="0" xfId="7" applyNumberFormat="1" applyFill="1"/>
    <xf numFmtId="0" fontId="9" fillId="0" borderId="0" xfId="7"/>
    <xf numFmtId="9" fontId="9" fillId="4" borderId="0" xfId="7" applyNumberFormat="1" applyFill="1"/>
    <xf numFmtId="169" fontId="9" fillId="4" borderId="0" xfId="7" applyNumberFormat="1" applyFill="1"/>
    <xf numFmtId="0" fontId="12" fillId="2" borderId="0" xfId="7" applyFont="1" applyFill="1"/>
    <xf numFmtId="0" fontId="14" fillId="2" borderId="0" xfId="7" applyFont="1" applyFill="1" applyBorder="1" applyAlignment="1">
      <alignment horizontal="center" vertical="center"/>
    </xf>
    <xf numFmtId="0" fontId="14" fillId="2" borderId="5" xfId="7" applyFont="1" applyFill="1" applyBorder="1" applyAlignment="1">
      <alignment horizontal="center" vertical="center"/>
    </xf>
    <xf numFmtId="0" fontId="11" fillId="0" borderId="0" xfId="9" applyAlignment="1">
      <alignment vertical="center" wrapText="1"/>
    </xf>
    <xf numFmtId="0" fontId="13" fillId="4" borderId="0" xfId="7" applyFont="1" applyFill="1" applyAlignment="1">
      <alignment horizontal="left" indent="1"/>
    </xf>
    <xf numFmtId="168" fontId="9" fillId="0" borderId="0" xfId="7" applyNumberFormat="1" applyAlignment="1">
      <alignment horizontal="left" indent="1"/>
    </xf>
    <xf numFmtId="0" fontId="13" fillId="0" borderId="0" xfId="7" applyFont="1" applyAlignment="1">
      <alignment horizontal="left" indent="1"/>
    </xf>
    <xf numFmtId="0" fontId="0" fillId="5" borderId="0" xfId="0" applyFill="1"/>
    <xf numFmtId="0" fontId="40" fillId="0" borderId="0" xfId="14" applyFont="1" applyAlignment="1">
      <alignment horizontal="left" vertical="center" indent="1"/>
    </xf>
    <xf numFmtId="0" fontId="36" fillId="2" borderId="0" xfId="12" applyFont="1" applyFill="1" applyAlignment="1">
      <alignment horizontal="left" vertical="center" indent="1"/>
    </xf>
    <xf numFmtId="0" fontId="38" fillId="3" borderId="0" xfId="13" applyFont="1" applyFill="1" applyAlignment="1">
      <alignment horizontal="left" vertical="center" indent="1"/>
    </xf>
    <xf numFmtId="0" fontId="38" fillId="5" borderId="0" xfId="13" applyFont="1" applyFill="1" applyAlignment="1">
      <alignment horizontal="left" vertical="center" indent="1"/>
    </xf>
    <xf numFmtId="0" fontId="0" fillId="5" borderId="0" xfId="0" applyFill="1" applyAlignment="1">
      <alignment horizontal="left" indent="1"/>
    </xf>
    <xf numFmtId="0" fontId="7" fillId="5" borderId="0" xfId="0" applyFont="1" applyFill="1"/>
    <xf numFmtId="0" fontId="6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right" vertical="center"/>
    </xf>
    <xf numFmtId="0" fontId="35" fillId="0" borderId="0" xfId="0" applyFont="1" applyFill="1"/>
    <xf numFmtId="0" fontId="22" fillId="0" borderId="0" xfId="0" applyFont="1" applyFill="1" applyAlignment="1">
      <alignment horizontal="left" vertical="center"/>
    </xf>
    <xf numFmtId="0" fontId="37" fillId="5" borderId="0" xfId="0" applyFont="1" applyFill="1" applyAlignment="1">
      <alignment horizontal="center" vertical="center"/>
    </xf>
    <xf numFmtId="0" fontId="37" fillId="5" borderId="17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left" vertical="center" indent="1"/>
    </xf>
    <xf numFmtId="0" fontId="37" fillId="3" borderId="11" xfId="0" applyNumberFormat="1" applyFont="1" applyFill="1" applyBorder="1" applyAlignment="1">
      <alignment horizontal="left" vertical="center" wrapText="1" indent="1"/>
    </xf>
    <xf numFmtId="0" fontId="37" fillId="3" borderId="11" xfId="0" applyFont="1" applyFill="1" applyBorder="1" applyAlignment="1">
      <alignment horizontal="left" vertical="center" wrapText="1" indent="1"/>
    </xf>
    <xf numFmtId="0" fontId="37" fillId="3" borderId="12" xfId="0" applyFont="1" applyFill="1" applyBorder="1" applyAlignment="1">
      <alignment horizontal="left" vertical="center" wrapText="1" indent="1"/>
    </xf>
    <xf numFmtId="0" fontId="22" fillId="0" borderId="0" xfId="0" applyNumberFormat="1" applyFont="1" applyFill="1" applyBorder="1" applyAlignment="1">
      <alignment horizontal="center" vertical="center"/>
    </xf>
    <xf numFmtId="49" fontId="22" fillId="0" borderId="1" xfId="2" applyNumberFormat="1" applyFont="1" applyFill="1" applyBorder="1" applyAlignment="1">
      <alignment horizontal="left" vertical="center"/>
    </xf>
    <xf numFmtId="14" fontId="22" fillId="0" borderId="2" xfId="2" applyNumberFormat="1" applyFont="1" applyFill="1" applyBorder="1" applyAlignment="1">
      <alignment horizontal="left" vertical="center"/>
    </xf>
    <xf numFmtId="49" fontId="22" fillId="0" borderId="0" xfId="1" applyNumberFormat="1" applyFont="1" applyFill="1" applyBorder="1" applyAlignment="1">
      <alignment horizontal="left" vertical="center"/>
    </xf>
    <xf numFmtId="1" fontId="22" fillId="0" borderId="0" xfId="1" applyNumberFormat="1" applyFont="1" applyFill="1" applyBorder="1" applyAlignment="1">
      <alignment horizontal="left" vertical="center"/>
    </xf>
    <xf numFmtId="166" fontId="22" fillId="0" borderId="0" xfId="0" applyNumberFormat="1" applyFont="1" applyFill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4" fontId="22" fillId="0" borderId="4" xfId="0" applyNumberFormat="1" applyFont="1" applyBorder="1" applyAlignment="1">
      <alignment horizontal="center" vertical="center"/>
    </xf>
    <xf numFmtId="9" fontId="22" fillId="0" borderId="4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 vertical="center"/>
    </xf>
    <xf numFmtId="165" fontId="22" fillId="0" borderId="7" xfId="0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39" fillId="2" borderId="15" xfId="0" applyFont="1" applyFill="1" applyBorder="1" applyAlignment="1">
      <alignment horizontal="center" vertical="center"/>
    </xf>
    <xf numFmtId="1" fontId="39" fillId="2" borderId="15" xfId="0" applyNumberFormat="1" applyFont="1" applyFill="1" applyBorder="1" applyAlignment="1">
      <alignment horizontal="center" vertical="center"/>
    </xf>
    <xf numFmtId="165" fontId="39" fillId="2" borderId="15" xfId="0" applyNumberFormat="1" applyFont="1" applyFill="1" applyBorder="1" applyAlignment="1">
      <alignment horizontal="center" vertical="center"/>
    </xf>
    <xf numFmtId="165" fontId="39" fillId="2" borderId="1" xfId="0" applyNumberFormat="1" applyFont="1" applyFill="1" applyBorder="1" applyAlignment="1">
      <alignment horizontal="center" vertical="center"/>
    </xf>
    <xf numFmtId="0" fontId="9" fillId="4" borderId="0" xfId="7" applyFill="1" applyBorder="1"/>
    <xf numFmtId="0" fontId="9" fillId="0" borderId="0" xfId="7" applyBorder="1"/>
    <xf numFmtId="0" fontId="22" fillId="0" borderId="0" xfId="0" applyFont="1" applyFill="1"/>
    <xf numFmtId="0" fontId="42" fillId="2" borderId="17" xfId="0" applyFont="1" applyFill="1" applyBorder="1" applyAlignment="1">
      <alignment horizontal="left" vertical="center"/>
    </xf>
    <xf numFmtId="0" fontId="42" fillId="2" borderId="10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left" vertical="center"/>
    </xf>
    <xf numFmtId="0" fontId="42" fillId="2" borderId="17" xfId="0" applyNumberFormat="1" applyFont="1" applyFill="1" applyBorder="1" applyAlignment="1">
      <alignment horizontal="center" vertical="center"/>
    </xf>
    <xf numFmtId="0" fontId="42" fillId="2" borderId="1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1" fontId="22" fillId="0" borderId="0" xfId="0" applyNumberFormat="1" applyFont="1" applyFill="1" applyAlignment="1">
      <alignment horizontal="left" vertical="center"/>
    </xf>
    <xf numFmtId="170" fontId="17" fillId="0" borderId="5" xfId="7" applyNumberFormat="1" applyFont="1" applyFill="1" applyBorder="1" applyAlignment="1">
      <alignment horizontal="center" vertical="center"/>
    </xf>
    <xf numFmtId="167" fontId="16" fillId="4" borderId="0" xfId="7" applyNumberFormat="1" applyFont="1" applyFill="1" applyBorder="1" applyAlignment="1">
      <alignment horizontal="left" vertical="center"/>
    </xf>
    <xf numFmtId="0" fontId="16" fillId="4" borderId="0" xfId="7" applyNumberFormat="1" applyFont="1" applyFill="1" applyBorder="1" applyAlignment="1">
      <alignment horizontal="right" vertical="center"/>
    </xf>
    <xf numFmtId="0" fontId="35" fillId="3" borderId="13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49" fontId="39" fillId="2" borderId="16" xfId="0" applyNumberFormat="1" applyFont="1" applyFill="1" applyBorder="1" applyAlignment="1">
      <alignment horizontal="center" vertical="center"/>
    </xf>
    <xf numFmtId="49" fontId="39" fillId="2" borderId="14" xfId="0" applyNumberFormat="1" applyFont="1" applyFill="1" applyBorder="1" applyAlignment="1">
      <alignment horizontal="center" vertical="center"/>
    </xf>
    <xf numFmtId="49" fontId="22" fillId="0" borderId="8" xfId="0" applyNumberFormat="1" applyFont="1" applyBorder="1" applyAlignment="1">
      <alignment horizontal="left" vertical="center"/>
    </xf>
    <xf numFmtId="49" fontId="22" fillId="0" borderId="9" xfId="0" applyNumberFormat="1" applyFont="1" applyBorder="1" applyAlignment="1">
      <alignment horizontal="left" vertical="center"/>
    </xf>
    <xf numFmtId="0" fontId="19" fillId="2" borderId="0" xfId="7" applyNumberFormat="1" applyFont="1" applyFill="1" applyAlignment="1">
      <alignment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17" xfId="0" applyFont="1" applyFill="1" applyBorder="1" applyAlignment="1">
      <alignment horizontal="center" vertical="center"/>
    </xf>
    <xf numFmtId="0" fontId="41" fillId="2" borderId="6" xfId="0" applyFont="1" applyFill="1" applyBorder="1" applyAlignment="1">
      <alignment horizontal="center" vertical="center"/>
    </xf>
  </cellXfs>
  <cellStyles count="29">
    <cellStyle name="20% - Акцент1 2" xfId="18"/>
    <cellStyle name="Бумага с координатной сеткой (комбинированной)" xfId="10"/>
    <cellStyle name="Введите свое" xfId="19"/>
    <cellStyle name="Денежный" xfId="1" builtinId="4"/>
    <cellStyle name="Денежный 2" xfId="20"/>
    <cellStyle name="Заголовок 1" xfId="5" builtinId="16" customBuiltin="1"/>
    <cellStyle name="Заголовок 1 2" xfId="11"/>
    <cellStyle name="Заголовок 1 3" xfId="13"/>
    <cellStyle name="Заголовок 1 4" xfId="21"/>
    <cellStyle name="Заголовок 2" xfId="6" builtinId="17" customBuiltin="1"/>
    <cellStyle name="Заголовок 2 2" xfId="22"/>
    <cellStyle name="Заголовок 3 2" xfId="15"/>
    <cellStyle name="Заголовок 4" xfId="4" builtinId="19" customBuiltin="1"/>
    <cellStyle name="Заголовок 4 2" xfId="16"/>
    <cellStyle name="Инструкции" xfId="23"/>
    <cellStyle name="Итоги по таблице" xfId="24"/>
    <cellStyle name="Название" xfId="3" builtinId="15" customBuiltin="1"/>
    <cellStyle name="Название 2" xfId="8"/>
    <cellStyle name="Название 3" xfId="12"/>
    <cellStyle name="Название 4" xfId="25"/>
    <cellStyle name="Не вводите" xfId="17"/>
    <cellStyle name="Обычный" xfId="0" builtinId="0" customBuiltin="1"/>
    <cellStyle name="Обычный 2" xfId="14"/>
    <cellStyle name="Обычный 3" xfId="26"/>
    <cellStyle name="Обычный 4" xfId="27"/>
    <cellStyle name="Обычный 7" xfId="7"/>
    <cellStyle name="Подсказка" xfId="9"/>
    <cellStyle name="Процентный" xfId="2" builtinId="5"/>
    <cellStyle name="Финансовый 2" xfId="28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6" formatCode="0.0%"/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 style="medium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relativeIndent="255" justifyLastLine="0" shrinkToFit="0" mergeCell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relativeIndent="255" justifyLastLine="0" shrinkToFit="0" mergeCell="0" readingOrder="0"/>
    </dxf>
    <dxf>
      <font>
        <b val="0"/>
        <strike val="0"/>
        <outline val="0"/>
        <shadow val="0"/>
        <u val="none"/>
        <vertAlign val="baseline"/>
        <sz val="8"/>
        <color theme="3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/>
        <right style="medium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none">
          <fgColor indexed="64"/>
          <bgColor theme="4"/>
        </patternFill>
      </fill>
      <alignment vertical="center" textRotation="0" wrapText="0" indent="0" relativeIndent="255" justifyLastLine="0" shrinkToFit="0" readingOrder="0"/>
    </dxf>
    <dxf>
      <fill>
        <patternFill patternType="solid">
          <fgColor indexed="64"/>
          <bgColor theme="4" tint="0.79998168889431442"/>
        </patternFill>
      </fill>
      <alignment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color theme="3"/>
        <name val="Calibri"/>
        <scheme val="minor"/>
      </font>
      <alignment horizontal="center" vertical="center" textRotation="0" wrapText="1" indent="0" relativeIndent="255" justifyLastLine="0" shrinkToFit="0" mergeCell="0" readingOrder="0"/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6" tint="-0.24994659260841701"/>
      </font>
      <fill>
        <patternFill>
          <bgColor theme="3" tint="0.79998168889431442"/>
        </patternFill>
      </fill>
    </dxf>
    <dxf>
      <font>
        <b/>
        <i val="0"/>
        <color theme="3"/>
      </font>
      <fill>
        <patternFill>
          <bgColor theme="4" tint="0.79998168889431442"/>
        </patternFill>
      </fill>
      <border>
        <bottom style="thin">
          <color theme="4"/>
        </bottom>
      </border>
    </dxf>
    <dxf>
      <border>
        <horizontal style="thin">
          <color theme="4" tint="0.79998168889431442"/>
        </horizontal>
      </border>
    </dxf>
    <dxf>
      <font>
        <b/>
        <color theme="1"/>
      </font>
      <fill>
        <patternFill>
          <bgColor theme="8" tint="0.79998168889431442"/>
        </patternFill>
      </fill>
      <border diagonalUp="0" diagonalDown="0">
        <left/>
        <right/>
        <top/>
        <bottom/>
        <vertical/>
        <horizontal/>
      </border>
    </dxf>
    <dxf>
      <border>
        <horizontal/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vertical style="medium">
          <color theme="0"/>
        </vertical>
        <horizontal/>
      </border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</dxfs>
  <tableStyles count="4" defaultTableStyle="TableStyleMedium2" defaultPivotStyle="PivotStyleLight16">
    <tableStyle name="Expense Report" pivot="0" count="3">
      <tableStyleElement type="wholeTable" dxfId="45"/>
      <tableStyleElement type="totalRow" dxfId="44"/>
      <tableStyleElement type="lastColumn" dxfId="43"/>
    </tableStyle>
    <tableStyle name="Журнал садовода: Основная таблица" pivot="0" count="4">
      <tableStyleElement type="wholeTable" dxfId="42"/>
      <tableStyleElement type="headerRow" dxfId="41"/>
      <tableStyleElement type="totalRow" dxfId="40"/>
      <tableStyleElement type="firstColumn" dxfId="39"/>
    </tableStyle>
    <tableStyle name="Калькулятор кредита на обучение" pivot="0" count="3">
      <tableStyleElement type="wholeTable" dxfId="38"/>
      <tableStyleElement type="headerRow" dxfId="37"/>
      <tableStyleElement type="totalRow" dxfId="36"/>
    </tableStyle>
    <tableStyle name="Стиль таблицы 3" pivot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Отчётовыполненныхработах" displayName="Отчётовыполненныхработах" ref="B8:D20" totalsRowCount="1" headerRowDxfId="30" dataDxfId="29" totalsRowDxfId="28">
  <tableColumns count="3">
    <tableColumn id="2" name="Заказчик" totalsRowLabel="Итог" totalsRowDxfId="27"/>
    <tableColumn id="6" name="Дата" totalsRowFunction="count" totalsRowDxfId="26"/>
    <tableColumn id="4" name="% успешности" totalsRowDxfId="25">
      <calculatedColumnFormula>M9/L9</calculatedColumnFormula>
    </tableColumn>
  </tableColumns>
  <tableStyleInfo name="Калькулятор кредита на обучение" showFirstColumn="1" showLastColumn="0" showRowStripes="0" showColumnStripes="0"/>
</table>
</file>

<file path=xl/tables/table2.xml><?xml version="1.0" encoding="utf-8"?>
<table xmlns="http://schemas.openxmlformats.org/spreadsheetml/2006/main" id="1" name="Журналвыполненныхработ" displayName="Журналвыполненныхработ" ref="B8:L27" totalsRowCount="1" headerRowDxfId="24" dataDxfId="23" totalsRowDxfId="22">
  <autoFilter ref="B8:L26"/>
  <sortState ref="B9:BN4232">
    <sortCondition ref="D8:D4232"/>
  </sortState>
  <tableColumns count="11">
    <tableColumn id="1" name="1" totalsRowLabel="ИТОГО" dataDxfId="21" totalsRowDxfId="20"/>
    <tableColumn id="7" name="4" dataDxfId="19" totalsRowDxfId="18"/>
    <tableColumn id="4" name="5" totalsRowFunction="count" dataDxfId="17" totalsRowDxfId="16"/>
    <tableColumn id="8" name="6" totalsRowFunction="count" dataDxfId="15" totalsRowDxfId="14" dataCellStyle="Денежный"/>
    <tableColumn id="65" name="7" dataDxfId="13" totalsRowDxfId="12" dataCellStyle="Денежный"/>
    <tableColumn id="66" name="8" dataDxfId="11" totalsRowDxfId="10" dataCellStyle="Денежный"/>
    <tableColumn id="5" name="9" totalsRowFunction="count" dataDxfId="9" totalsRowDxfId="8"/>
    <tableColumn id="10" name="10" totalsRowFunction="count" dataDxfId="7" totalsRowDxfId="6"/>
    <tableColumn id="51" name="51" totalsRowFunction="sum" dataDxfId="5" totalsRowDxfId="4"/>
    <tableColumn id="54" name="54" totalsRowFunction="sum" dataDxfId="3" totalsRowDxfId="2"/>
    <tableColumn id="55" name="55" dataDxfId="1" totalsRowDxfId="0">
      <calculatedColumnFormula>Журналвыполненныхработ[[#This Row],[54]]/Журналвыполненныхработ[[#This Row],[51]]</calculatedColumnFormula>
    </tableColumn>
  </tableColumns>
  <tableStyleInfo name="Калькулятор кредита на обучение" showFirstColumn="0" showLastColumn="0" showRowStripes="1" showColumnStripes="0"/>
  <extLst>
    <ext xmlns:x14="http://schemas.microsoft.com/office/spreadsheetml/2009/9/main" uri="{504A1905-F514-4f6f-8877-14C23A59335A}">
      <x14:table altText="Сведения о кредите" altTextSummary="Сводные данные для каждого кредита: общие сведения о кредите, такие как номер кредита, кредитор, сумма кредита и годовая процентная ставка; данные о погашении кредита, такие как дата начала, продолжительность в годах; а также данные о платежах, такие как текущий платеж, итоговая процентная ставка, планируемые и ежегодные выплаты. "/>
    </ext>
  </extLst>
</table>
</file>

<file path=xl/theme/theme1.xml><?xml version="1.0" encoding="utf-8"?>
<a:theme xmlns:a="http://schemas.openxmlformats.org/drawingml/2006/main" name="college_theme_calc">
  <a:themeElements>
    <a:clrScheme name="College Loan Calculator">
      <a:dk1>
        <a:sysClr val="windowText" lastClr="000000"/>
      </a:dk1>
      <a:lt1>
        <a:sysClr val="window" lastClr="FFFFFF"/>
      </a:lt1>
      <a:dk2>
        <a:srgbClr val="55554D"/>
      </a:dk2>
      <a:lt2>
        <a:srgbClr val="EEECE1"/>
      </a:lt2>
      <a:accent1>
        <a:srgbClr val="FFAF44"/>
      </a:accent1>
      <a:accent2>
        <a:srgbClr val="24A3DD"/>
      </a:accent2>
      <a:accent3>
        <a:srgbClr val="E86F52"/>
      </a:accent3>
      <a:accent4>
        <a:srgbClr val="8064A2"/>
      </a:accent4>
      <a:accent5>
        <a:srgbClr val="9BBB59"/>
      </a:accent5>
      <a:accent6>
        <a:srgbClr val="4F81BD"/>
      </a:accent6>
      <a:hlink>
        <a:srgbClr val="23A3DD"/>
      </a:hlink>
      <a:folHlink>
        <a:srgbClr val="919191"/>
      </a:folHlink>
    </a:clrScheme>
    <a:fontScheme name="College Loan Calculator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  <pageSetUpPr fitToPage="1"/>
  </sheetPr>
  <dimension ref="A1:CO623"/>
  <sheetViews>
    <sheetView showGridLines="0" tabSelected="1" zoomScaleNormal="100" workbookViewId="0">
      <pane ySplit="4" topLeftCell="A5" activePane="bottomLeft" state="frozen"/>
      <selection pane="bottomLeft" activeCell="H10" sqref="H10:I10"/>
    </sheetView>
  </sheetViews>
  <sheetFormatPr defaultColWidth="10" defaultRowHeight="25.5" customHeight="1"/>
  <cols>
    <col min="1" max="1" width="2" style="12" customWidth="1"/>
    <col min="2" max="2" width="17.140625" style="16" customWidth="1"/>
    <col min="3" max="3" width="8.7109375" style="13" customWidth="1"/>
    <col min="4" max="4" width="8.7109375" style="15" customWidth="1"/>
    <col min="5" max="11" width="8.7109375" style="12" customWidth="1"/>
    <col min="12" max="72" width="8.7109375" style="14" customWidth="1"/>
    <col min="73" max="16384" width="10" style="14"/>
  </cols>
  <sheetData>
    <row r="1" spans="1:93" s="24" customFormat="1" ht="30" customHeight="1">
      <c r="A1" s="26"/>
      <c r="B1" s="8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93" s="24" customFormat="1" ht="50.1" customHeight="1">
      <c r="A2" s="27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9"/>
      <c r="S2" s="10"/>
      <c r="T2" s="6"/>
      <c r="U2" s="6"/>
    </row>
    <row r="3" spans="1:93" s="24" customFormat="1" ht="3" customHeight="1">
      <c r="A3" s="28"/>
      <c r="B3" s="30"/>
      <c r="R3" s="31"/>
      <c r="S3" s="32"/>
    </row>
    <row r="4" spans="1:93" s="1" customFormat="1" ht="17.100000000000001" customHeight="1">
      <c r="A4" s="25" t="s">
        <v>41</v>
      </c>
      <c r="B4" s="11"/>
    </row>
    <row r="5" spans="1:93" s="1" customFormat="1" ht="3" customHeight="1">
      <c r="A5" s="25"/>
      <c r="B5" s="2"/>
      <c r="C5" s="2"/>
      <c r="D5" s="3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</row>
    <row r="6" spans="1:93" s="12" customFormat="1" ht="16.5" customHeight="1">
      <c r="B6" s="80" t="s">
        <v>25</v>
      </c>
      <c r="C6" s="80"/>
      <c r="D6" s="80"/>
      <c r="E6" s="80"/>
      <c r="F6" s="80"/>
      <c r="N6" s="14"/>
      <c r="O6" s="72" t="s">
        <v>16</v>
      </c>
      <c r="P6" s="72"/>
      <c r="Q6" s="72"/>
      <c r="R6" s="72"/>
      <c r="S6" s="72"/>
      <c r="T6" s="73">
        <v>2016</v>
      </c>
      <c r="U6" s="73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</row>
    <row r="7" spans="1:93" s="12" customFormat="1" ht="16.5" customHeight="1">
      <c r="B7" s="80"/>
      <c r="C7" s="80"/>
      <c r="D7" s="80"/>
      <c r="E7" s="80"/>
      <c r="F7" s="80"/>
      <c r="G7" s="17"/>
      <c r="H7" s="17"/>
      <c r="I7" s="17"/>
      <c r="J7" s="17"/>
      <c r="K7" s="17"/>
      <c r="L7" s="17"/>
      <c r="M7" s="17"/>
      <c r="N7" s="14"/>
      <c r="O7" s="72"/>
      <c r="P7" s="72"/>
      <c r="Q7" s="72"/>
      <c r="R7" s="72"/>
      <c r="S7" s="72"/>
      <c r="T7" s="73"/>
      <c r="U7" s="73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</row>
    <row r="8" spans="1:93" s="23" customFormat="1" ht="27" customHeight="1">
      <c r="A8" s="21"/>
      <c r="B8" s="53" t="s">
        <v>1</v>
      </c>
      <c r="C8" s="54" t="s">
        <v>15</v>
      </c>
      <c r="D8" s="54" t="s">
        <v>24</v>
      </c>
      <c r="E8" s="55" t="s">
        <v>35</v>
      </c>
      <c r="F8" s="55" t="s">
        <v>47</v>
      </c>
      <c r="G8" s="55" t="s">
        <v>48</v>
      </c>
      <c r="H8" s="74" t="s">
        <v>45</v>
      </c>
      <c r="I8" s="75"/>
      <c r="J8" s="74" t="s">
        <v>46</v>
      </c>
      <c r="K8" s="75"/>
      <c r="L8" s="55" t="s">
        <v>60</v>
      </c>
      <c r="M8" s="65" t="s">
        <v>61</v>
      </c>
      <c r="N8" s="22"/>
      <c r="O8" s="18" t="s">
        <v>7</v>
      </c>
      <c r="P8" s="18" t="s">
        <v>8</v>
      </c>
      <c r="Q8" s="18" t="s">
        <v>9</v>
      </c>
      <c r="R8" s="18" t="s">
        <v>10</v>
      </c>
      <c r="S8" s="18" t="s">
        <v>11</v>
      </c>
      <c r="T8" s="18" t="s">
        <v>12</v>
      </c>
      <c r="U8" s="19" t="s">
        <v>13</v>
      </c>
    </row>
    <row r="9" spans="1:93" ht="16.5" customHeight="1">
      <c r="B9" s="47" t="s">
        <v>57</v>
      </c>
      <c r="C9" s="48">
        <v>42374</v>
      </c>
      <c r="D9" s="49">
        <f>M9/L9</f>
        <v>1</v>
      </c>
      <c r="E9" s="50" t="s">
        <v>5</v>
      </c>
      <c r="F9" s="51">
        <v>1</v>
      </c>
      <c r="G9" s="51">
        <v>254</v>
      </c>
      <c r="H9" s="78"/>
      <c r="I9" s="79"/>
      <c r="J9" s="78"/>
      <c r="K9" s="79"/>
      <c r="L9" s="52">
        <v>100</v>
      </c>
      <c r="M9" s="52">
        <v>100</v>
      </c>
      <c r="O9" s="71">
        <f>IF(DAY(WEEKDAY(DATE(CalendarYear,CalendarMonth,1)))=1,DATE(CalendarYear,CalendarMonth,1)-WEEKDAY(DATE(CalendarYear,CalendarMonth,1))-5,DATE(CalendarYear,CalendarMonth,1)-WEEKDAY(DATE(CalendarYear,CalendarMonth,1))+2)</f>
        <v>42366</v>
      </c>
      <c r="P9" s="71">
        <f>IF(DAY(WEEKDAY(DATE(CalendarYear,CalendarMonth,1)))=1,DATE(CalendarYear,CalendarMonth,1)-WEEKDAY(DATE(CalendarYear,CalendarMonth,1))-4,DATE(CalendarYear,CalendarMonth,1)-WEEKDAY(DATE(CalendarYear,CalendarMonth,1))+3)</f>
        <v>42367</v>
      </c>
      <c r="Q9" s="71">
        <f>IF(DAY(WEEKDAY(DATE(CalendarYear,CalendarMonth,1)))=1,DATE(CalendarYear,CalendarMonth,1)-WEEKDAY(DATE(CalendarYear,CalendarMonth,1))-3,DATE(CalendarYear,CalendarMonth,1)-WEEKDAY(DATE(CalendarYear,CalendarMonth,1))+4)</f>
        <v>42368</v>
      </c>
      <c r="R9" s="71">
        <f>IF(DAY(WEEKDAY(DATE(CalendarYear,CalendarMonth,1)))=1,DATE(CalendarYear,CalendarMonth,1)-WEEKDAY(DATE(CalendarYear,CalendarMonth,1))-2,DATE(CalendarYear,CalendarMonth,1)-WEEKDAY(DATE(CalendarYear,CalendarMonth,1))+5)</f>
        <v>42369</v>
      </c>
      <c r="S9" s="71">
        <f>IF(DAY(WEEKDAY(DATE(CalendarYear,CalendarMonth,1)))=1,DATE(CalendarYear,CalendarMonth,1)-WEEKDAY(DATE(CalendarYear,CalendarMonth,1))-1,DATE(CalendarYear,CalendarMonth,1)-WEEKDAY(DATE(CalendarYear,CalendarMonth,1))+6)</f>
        <v>42370</v>
      </c>
      <c r="T9" s="71">
        <f>IF(DAY(WEEKDAY(DATE(CalendarYear,CalendarMonth,1)))=1,DATE(CalendarYear,CalendarMonth,1)-WEEKDAY(DATE(CalendarYear,CalendarMonth,1)),DATE(CalendarYear,CalendarMonth,1)-WEEKDAY(DATE(CalendarYear,CalendarMonth,1))+7)</f>
        <v>42371</v>
      </c>
      <c r="U9" s="71">
        <f>IF(DAY(WEEKDAY(DATE(CalendarYear,CalendarMonth,1)))=1,DATE(CalendarYear,CalendarMonth,1)-WEEKDAY(DATE(CalendarYear,CalendarMonth,1))+1,DATE(CalendarYear,CalendarMonth,1)-WEEKDAY(DATE(CalendarYear,CalendarMonth,1))+8)</f>
        <v>42372</v>
      </c>
    </row>
    <row r="10" spans="1:93" ht="16.5" customHeight="1">
      <c r="B10" s="47" t="s">
        <v>58</v>
      </c>
      <c r="C10" s="48">
        <v>42374</v>
      </c>
      <c r="D10" s="49">
        <f t="shared" ref="D10:D19" si="0">M10/L10</f>
        <v>2.7272727272727271E-2</v>
      </c>
      <c r="E10" s="50" t="s">
        <v>17</v>
      </c>
      <c r="F10" s="51">
        <v>2</v>
      </c>
      <c r="G10" s="51">
        <v>253</v>
      </c>
      <c r="H10" s="78"/>
      <c r="I10" s="79"/>
      <c r="J10" s="78"/>
      <c r="K10" s="79"/>
      <c r="L10" s="52">
        <v>110</v>
      </c>
      <c r="M10" s="52">
        <v>3</v>
      </c>
      <c r="O10" s="71" t="e">
        <f>IF(DAY(JanSun1)=1,JanSun1-6,JanSun1+1)</f>
        <v>#NAME?</v>
      </c>
      <c r="P10" s="71" t="e">
        <f>IF(DAY(JanSun1)=1,JanSun1-6,JanSun1+1)</f>
        <v>#NAME?</v>
      </c>
      <c r="Q10" s="71" t="e">
        <f>IF(DAY(JanSun1)=1,JanSun1-6,JanSun1+1)</f>
        <v>#NAME?</v>
      </c>
      <c r="R10" s="71" t="e">
        <f>IF(DAY(JanSun1)=1,JanSun1-6,JanSun1+1)</f>
        <v>#NAME?</v>
      </c>
      <c r="S10" s="71" t="e">
        <f>IF(DAY(JanSun1)=1,JanSun1-6,JanSun1+1)</f>
        <v>#NAME?</v>
      </c>
      <c r="T10" s="71" t="e">
        <f>IF(DAY(JanSun1)=1,JanSun1-6,JanSun1+1)</f>
        <v>#NAME?</v>
      </c>
      <c r="U10" s="71" t="e">
        <f>IF(DAY(JanSun1)=1,JanSun1-6,JanSun1+1)</f>
        <v>#NAME?</v>
      </c>
    </row>
    <row r="11" spans="1:93" ht="16.5" customHeight="1">
      <c r="B11" s="47" t="s">
        <v>59</v>
      </c>
      <c r="C11" s="48">
        <v>42374</v>
      </c>
      <c r="D11" s="49">
        <f t="shared" si="0"/>
        <v>1</v>
      </c>
      <c r="E11" s="50" t="s">
        <v>18</v>
      </c>
      <c r="F11" s="51">
        <v>3</v>
      </c>
      <c r="G11" s="51">
        <v>252</v>
      </c>
      <c r="H11" s="78"/>
      <c r="I11" s="79"/>
      <c r="J11" s="78"/>
      <c r="K11" s="79"/>
      <c r="L11" s="52">
        <v>120</v>
      </c>
      <c r="M11" s="52">
        <v>120</v>
      </c>
      <c r="O11" s="71">
        <f>IF(DAY(WEEKDAY(DATE(CalendarYear,CalendarMonth,1)))=1,DATE(CalendarYear,CalendarMonth,1)-WEEKDAY(DATE(CalendarYear,CalendarMonth,1))+2,DATE(CalendarYear,CalendarMonth,1)-WEEKDAY(DATE(CalendarYear,CalendarMonth,1))+9)</f>
        <v>42373</v>
      </c>
      <c r="P11" s="71">
        <f>IF(DAY(WEEKDAY(DATE(CalendarYear,CalendarMonth,1)))=1,DATE(CalendarYear,CalendarMonth,1)-WEEKDAY(DATE(CalendarYear,CalendarMonth,1))+3,DATE(CalendarYear,CalendarMonth,1)-WEEKDAY(DATE(CalendarYear,CalendarMonth,1))+10)</f>
        <v>42374</v>
      </c>
      <c r="Q11" s="71">
        <f>IF(DAY(WEEKDAY(DATE(CalendarYear,CalendarMonth,1)))=1,DATE(CalendarYear,CalendarMonth,1)-WEEKDAY(DATE(CalendarYear,CalendarMonth,1))+4,DATE(CalendarYear,CalendarMonth,1)-WEEKDAY(DATE(CalendarYear,CalendarMonth,1))+11)</f>
        <v>42375</v>
      </c>
      <c r="R11" s="71">
        <f>IF(DAY(WEEKDAY(DATE(CalendarYear,CalendarMonth,1)))=1,DATE(CalendarYear,CalendarMonth,1)-WEEKDAY(DATE(CalendarYear,CalendarMonth,1))+5,DATE(CalendarYear,CalendarMonth,1)-WEEKDAY(DATE(CalendarYear,CalendarMonth,1))+12)</f>
        <v>42376</v>
      </c>
      <c r="S11" s="71">
        <f>IF(DAY(WEEKDAY(DATE(CalendarYear,CalendarMonth,1)))=1,DATE(CalendarYear,CalendarMonth,1)-WEEKDAY(DATE(CalendarYear,CalendarMonth,1))+6,DATE(CalendarYear,CalendarMonth,1)-WEEKDAY(DATE(CalendarYear,CalendarMonth,1))+13)</f>
        <v>42377</v>
      </c>
      <c r="T11" s="71">
        <f>IF(DAY(WEEKDAY(DATE(CalendarYear,CalendarMonth,1)))=1,DATE(CalendarYear,CalendarMonth,1)-WEEKDAY(DATE(CalendarYear,CalendarMonth,1))+7,DATE(CalendarYear,CalendarMonth,1)-WEEKDAY(DATE(CalendarYear,CalendarMonth,1))+14)</f>
        <v>42378</v>
      </c>
      <c r="U11" s="71">
        <f>IF(DAY(WEEKDAY(DATE(CalendarYear,CalendarMonth,1)))=1,DATE(CalendarYear,CalendarMonth,1)-WEEKDAY(DATE(CalendarYear,CalendarMonth,1))+8,DATE(CalendarYear,CalendarMonth,1)-WEEKDAY(DATE(CalendarYear,CalendarMonth,1))+15)</f>
        <v>42379</v>
      </c>
      <c r="W11" s="20"/>
      <c r="X11" s="20"/>
      <c r="Y11" s="20"/>
      <c r="Z11" s="20"/>
      <c r="AA11" s="20"/>
      <c r="AB11" s="20"/>
      <c r="AC11" s="20"/>
      <c r="CL11" s="61"/>
    </row>
    <row r="12" spans="1:93" ht="16.5" customHeight="1">
      <c r="B12" s="47" t="s">
        <v>57</v>
      </c>
      <c r="C12" s="48">
        <v>42374</v>
      </c>
      <c r="D12" s="49">
        <f t="shared" si="0"/>
        <v>0.13846153846153847</v>
      </c>
      <c r="E12" s="50" t="s">
        <v>19</v>
      </c>
      <c r="F12" s="51">
        <v>4</v>
      </c>
      <c r="G12" s="51">
        <v>251</v>
      </c>
      <c r="H12" s="78"/>
      <c r="I12" s="79"/>
      <c r="J12" s="78"/>
      <c r="K12" s="79"/>
      <c r="L12" s="52">
        <v>130</v>
      </c>
      <c r="M12" s="52">
        <v>18</v>
      </c>
      <c r="O12" s="71" t="e">
        <f>IF(DAY(JanSun1)=1,JanSun1-6,JanSun1+1)</f>
        <v>#NAME?</v>
      </c>
      <c r="P12" s="71" t="e">
        <f>IF(DAY(JanSun1)=1,JanSun1-6,JanSun1+1)</f>
        <v>#NAME?</v>
      </c>
      <c r="Q12" s="71" t="e">
        <f>IF(DAY(JanSun1)=1,JanSun1-6,JanSun1+1)</f>
        <v>#NAME?</v>
      </c>
      <c r="R12" s="71" t="e">
        <f>IF(DAY(JanSun1)=1,JanSun1-6,JanSun1+1)</f>
        <v>#NAME?</v>
      </c>
      <c r="S12" s="71" t="e">
        <f>IF(DAY(JanSun1)=1,JanSun1-6,JanSun1+1)</f>
        <v>#NAME?</v>
      </c>
      <c r="T12" s="71" t="e">
        <f>IF(DAY(JanSun1)=1,JanSun1-6,JanSun1+1)</f>
        <v>#NAME?</v>
      </c>
      <c r="U12" s="71" t="e">
        <f>IF(DAY(JanSun1)=1,JanSun1-6,JanSun1+1)</f>
        <v>#NAME?</v>
      </c>
      <c r="W12" s="20"/>
      <c r="X12" s="20"/>
      <c r="Y12" s="20"/>
      <c r="Z12" s="20"/>
      <c r="AA12" s="20"/>
      <c r="AB12" s="20"/>
      <c r="AC12" s="20"/>
    </row>
    <row r="13" spans="1:93" ht="16.5" customHeight="1">
      <c r="B13" s="47" t="s">
        <v>58</v>
      </c>
      <c r="C13" s="48">
        <v>42374</v>
      </c>
      <c r="D13" s="49">
        <f t="shared" si="0"/>
        <v>1</v>
      </c>
      <c r="E13" s="50" t="s">
        <v>20</v>
      </c>
      <c r="F13" s="51">
        <v>5</v>
      </c>
      <c r="G13" s="51">
        <v>250</v>
      </c>
      <c r="H13" s="78"/>
      <c r="I13" s="79"/>
      <c r="J13" s="78"/>
      <c r="K13" s="79"/>
      <c r="L13" s="52">
        <v>140</v>
      </c>
      <c r="M13" s="52">
        <v>140</v>
      </c>
      <c r="O13" s="71">
        <f>IF(DAY(WEEKDAY(DATE(CalendarYear,CalendarMonth,1)))=1,DATE(CalendarYear,CalendarMonth,1)-WEEKDAY(DATE(CalendarYear,CalendarMonth,1))+9,DATE(CalendarYear,CalendarMonth,1)-WEEKDAY(DATE(CalendarYear,CalendarMonth,1))+16)</f>
        <v>42380</v>
      </c>
      <c r="P13" s="71">
        <f>IF(DAY(WEEKDAY(DATE(CalendarYear,CalendarMonth,1)))=1,DATE(CalendarYear,CalendarMonth,1)-WEEKDAY(DATE(CalendarYear,CalendarMonth,1))+10,DATE(CalendarYear,CalendarMonth,1)-WEEKDAY(DATE(CalendarYear,CalendarMonth,1))+17)</f>
        <v>42381</v>
      </c>
      <c r="Q13" s="71">
        <f>IF(DAY(WEEKDAY(DATE(CalendarYear,CalendarMonth,1)))=1,DATE(CalendarYear,CalendarMonth,1)-WEEKDAY(DATE(CalendarYear,CalendarMonth,1))+11,DATE(CalendarYear,CalendarMonth,1)-WEEKDAY(DATE(CalendarYear,CalendarMonth,1))+18)</f>
        <v>42382</v>
      </c>
      <c r="R13" s="71">
        <f>IF(DAY(WEEKDAY(DATE(CalendarYear,CalendarMonth,1)))=1,DATE(CalendarYear,CalendarMonth,1)-WEEKDAY(DATE(CalendarYear,CalendarMonth,1))+12,DATE(CalendarYear,CalendarMonth,1)-WEEKDAY(DATE(CalendarYear,CalendarMonth,1))+19)</f>
        <v>42383</v>
      </c>
      <c r="S13" s="71">
        <f>IF(DAY(WEEKDAY(DATE(CalendarYear,CalendarMonth,1)))=1,DATE(CalendarYear,CalendarMonth,1)-WEEKDAY(DATE(CalendarYear,CalendarMonth,1))+13,DATE(CalendarYear,CalendarMonth,1)-WEEKDAY(DATE(CalendarYear,CalendarMonth,1))+20)</f>
        <v>42384</v>
      </c>
      <c r="T13" s="71">
        <f>IF(DAY(WEEKDAY(DATE(CalendarYear,CalendarMonth,1)))=1,DATE(CalendarYear,CalendarMonth,1)-WEEKDAY(DATE(CalendarYear,CalendarMonth,1))+14,DATE(CalendarYear,CalendarMonth,1)-WEEKDAY(DATE(CalendarYear,CalendarMonth,1))+21)</f>
        <v>42385</v>
      </c>
      <c r="U13" s="71">
        <f>IF(DAY(WEEKDAY(DATE(CalendarYear,CalendarMonth,1)))=1,DATE(CalendarYear,CalendarMonth,1)-WEEKDAY(DATE(CalendarYear,CalendarMonth,1))+15,DATE(CalendarYear,CalendarMonth,1)-WEEKDAY(DATE(CalendarYear,CalendarMonth,1))+22)</f>
        <v>42386</v>
      </c>
    </row>
    <row r="14" spans="1:93" ht="16.5" customHeight="1">
      <c r="B14" s="47" t="s">
        <v>59</v>
      </c>
      <c r="C14" s="48">
        <v>42374</v>
      </c>
      <c r="D14" s="49">
        <f t="shared" si="0"/>
        <v>1</v>
      </c>
      <c r="E14" s="50" t="s">
        <v>21</v>
      </c>
      <c r="F14" s="51">
        <v>6</v>
      </c>
      <c r="G14" s="51">
        <v>249</v>
      </c>
      <c r="H14" s="78"/>
      <c r="I14" s="79"/>
      <c r="J14" s="78"/>
      <c r="K14" s="79"/>
      <c r="L14" s="52">
        <v>150</v>
      </c>
      <c r="M14" s="52">
        <v>150</v>
      </c>
      <c r="O14" s="71" t="e">
        <f>IF(DAY(JanSun1)=1,JanSun1-6,JanSun1+1)</f>
        <v>#NAME?</v>
      </c>
      <c r="P14" s="71" t="e">
        <f>IF(DAY(JanSun1)=1,JanSun1-6,JanSun1+1)</f>
        <v>#NAME?</v>
      </c>
      <c r="Q14" s="71" t="e">
        <f>IF(DAY(JanSun1)=1,JanSun1-6,JanSun1+1)</f>
        <v>#NAME?</v>
      </c>
      <c r="R14" s="71" t="e">
        <f>IF(DAY(JanSun1)=1,JanSun1-6,JanSun1+1)</f>
        <v>#NAME?</v>
      </c>
      <c r="S14" s="71" t="e">
        <f>IF(DAY(JanSun1)=1,JanSun1-6,JanSun1+1)</f>
        <v>#NAME?</v>
      </c>
      <c r="T14" s="71" t="e">
        <f>IF(DAY(JanSun1)=1,JanSun1-6,JanSun1+1)</f>
        <v>#NAME?</v>
      </c>
      <c r="U14" s="71" t="e">
        <f>IF(DAY(JanSun1)=1,JanSun1-6,JanSun1+1)</f>
        <v>#NAME?</v>
      </c>
    </row>
    <row r="15" spans="1:93" ht="16.5" customHeight="1">
      <c r="B15" s="47" t="s">
        <v>57</v>
      </c>
      <c r="C15" s="48">
        <v>42375</v>
      </c>
      <c r="D15" s="49">
        <f t="shared" si="0"/>
        <v>0.625</v>
      </c>
      <c r="E15" s="50" t="s">
        <v>22</v>
      </c>
      <c r="F15" s="51">
        <v>7</v>
      </c>
      <c r="G15" s="51">
        <v>248</v>
      </c>
      <c r="H15" s="78"/>
      <c r="I15" s="79"/>
      <c r="J15" s="78"/>
      <c r="K15" s="79"/>
      <c r="L15" s="52">
        <v>160</v>
      </c>
      <c r="M15" s="52">
        <v>100</v>
      </c>
      <c r="O15" s="71">
        <f>IF(DAY(WEEKDAY(DATE(CalendarYear,CalendarMonth,1)))=1,DATE(CalendarYear,CalendarMonth,1)-WEEKDAY(DATE(CalendarYear,CalendarMonth,1))+16,DATE(CalendarYear,CalendarMonth,1)-WEEKDAY(DATE(CalendarYear,CalendarMonth,1))+23)</f>
        <v>42387</v>
      </c>
      <c r="P15" s="71">
        <f>IF(DAY(WEEKDAY(DATE(CalendarYear,CalendarMonth,1)))=1,DATE(CalendarYear,CalendarMonth,1)-WEEKDAY(DATE(CalendarYear,CalendarMonth,1))+17,DATE(CalendarYear,CalendarMonth,1)-WEEKDAY(DATE(CalendarYear,CalendarMonth,1))+24)</f>
        <v>42388</v>
      </c>
      <c r="Q15" s="71">
        <f>IF(DAY(WEEKDAY(DATE(CalendarYear,CalendarMonth,1)))=1,DATE(CalendarYear,CalendarMonth,1)-WEEKDAY(DATE(CalendarYear,CalendarMonth,1))+18,DATE(CalendarYear,CalendarMonth,1)-WEEKDAY(DATE(CalendarYear,CalendarMonth,1))+25)</f>
        <v>42389</v>
      </c>
      <c r="R15" s="71">
        <f>IF(DAY(WEEKDAY(DATE(CalendarYear,CalendarMonth,1)))=1,DATE(CalendarYear,CalendarMonth,1)-WEEKDAY(DATE(CalendarYear,CalendarMonth,1))+19,DATE(CalendarYear,CalendarMonth,1)-WEEKDAY(DATE(CalendarYear,CalendarMonth,1))+26)</f>
        <v>42390</v>
      </c>
      <c r="S15" s="71">
        <f>IF(DAY(WEEKDAY(DATE(CalendarYear,CalendarMonth,1)))=1,DATE(CalendarYear,CalendarMonth,1)-WEEKDAY(DATE(CalendarYear,CalendarMonth,1))+20,DATE(CalendarYear,CalendarMonth,1)-WEEKDAY(DATE(CalendarYear,CalendarMonth,1))+27)</f>
        <v>42391</v>
      </c>
      <c r="T15" s="71">
        <f>IF(DAY(WEEKDAY(DATE(CalendarYear,CalendarMonth,1)))=1,DATE(CalendarYear,CalendarMonth,1)-WEEKDAY(DATE(CalendarYear,CalendarMonth,1))+21,DATE(CalendarYear,CalendarMonth,1)-WEEKDAY(DATE(CalendarYear,CalendarMonth,1))+28)</f>
        <v>42392</v>
      </c>
      <c r="U15" s="71">
        <f>IF(DAY(WEEKDAY(DATE(CalendarYear,CalendarMonth,1)))=1,DATE(CalendarYear,CalendarMonth,1)-WEEKDAY(DATE(CalendarYear,CalendarMonth,1))+22,DATE(CalendarYear,CalendarMonth,1)-WEEKDAY(DATE(CalendarYear,CalendarMonth,1))+29)</f>
        <v>42393</v>
      </c>
    </row>
    <row r="16" spans="1:93" ht="16.5" customHeight="1">
      <c r="B16" s="47" t="s">
        <v>59</v>
      </c>
      <c r="C16" s="48">
        <v>42375</v>
      </c>
      <c r="D16" s="49">
        <f t="shared" si="0"/>
        <v>0.25882352941176473</v>
      </c>
      <c r="E16" s="50" t="s">
        <v>6</v>
      </c>
      <c r="F16" s="51">
        <v>8</v>
      </c>
      <c r="G16" s="51">
        <v>247</v>
      </c>
      <c r="H16" s="78"/>
      <c r="I16" s="79"/>
      <c r="J16" s="78"/>
      <c r="K16" s="79"/>
      <c r="L16" s="52">
        <v>170</v>
      </c>
      <c r="M16" s="52">
        <v>44</v>
      </c>
      <c r="O16" s="71" t="e">
        <f>IF(DAY(JanSun1)=1,JanSun1-6,JanSun1+1)</f>
        <v>#NAME?</v>
      </c>
      <c r="P16" s="71" t="e">
        <f>IF(DAY(JanSun1)=1,JanSun1-6,JanSun1+1)</f>
        <v>#NAME?</v>
      </c>
      <c r="Q16" s="71" t="e">
        <f>IF(DAY(JanSun1)=1,JanSun1-6,JanSun1+1)</f>
        <v>#NAME?</v>
      </c>
      <c r="R16" s="71" t="e">
        <f>IF(DAY(JanSun1)=1,JanSun1-6,JanSun1+1)</f>
        <v>#NAME?</v>
      </c>
      <c r="S16" s="71" t="e">
        <f>IF(DAY(JanSun1)=1,JanSun1-6,JanSun1+1)</f>
        <v>#NAME?</v>
      </c>
      <c r="T16" s="71" t="e">
        <f>IF(DAY(JanSun1)=1,JanSun1-6,JanSun1+1)</f>
        <v>#NAME?</v>
      </c>
      <c r="U16" s="71" t="e">
        <f>IF(DAY(JanSun1)=1,JanSun1-6,JanSun1+1)</f>
        <v>#NAME?</v>
      </c>
    </row>
    <row r="17" spans="2:21" ht="16.5" customHeight="1">
      <c r="B17" s="47" t="s">
        <v>57</v>
      </c>
      <c r="C17" s="48">
        <v>42375</v>
      </c>
      <c r="D17" s="49">
        <f t="shared" si="0"/>
        <v>1</v>
      </c>
      <c r="E17" s="50" t="s">
        <v>23</v>
      </c>
      <c r="F17" s="51">
        <v>9</v>
      </c>
      <c r="G17" s="51">
        <v>246</v>
      </c>
      <c r="H17" s="78"/>
      <c r="I17" s="79"/>
      <c r="J17" s="78"/>
      <c r="K17" s="79"/>
      <c r="L17" s="52">
        <v>180</v>
      </c>
      <c r="M17" s="52">
        <v>180</v>
      </c>
      <c r="O17" s="71">
        <f>IF(DAY(WEEKDAY(DATE(CalendarYear,CalendarMonth,1)))=1,DATE(CalendarYear,CalendarMonth,1)-WEEKDAY(DATE(CalendarYear,CalendarMonth,1))+23,DATE(CalendarYear,CalendarMonth,1)-WEEKDAY(DATE(CalendarYear,CalendarMonth,1))+30)</f>
        <v>42394</v>
      </c>
      <c r="P17" s="71">
        <f>IF(DAY(WEEKDAY(DATE(CalendarYear,CalendarMonth,1)))=1,DATE(CalendarYear,CalendarMonth,1)-WEEKDAY(DATE(CalendarYear,CalendarMonth,1))+24,DATE(CalendarYear,CalendarMonth,1)-WEEKDAY(DATE(CalendarYear,CalendarMonth,1))+31)</f>
        <v>42395</v>
      </c>
      <c r="Q17" s="71">
        <f>IF(DAY(WEEKDAY(DATE(CalendarYear,CalendarMonth,1)))=1,DATE(CalendarYear,CalendarMonth,1)-WEEKDAY(DATE(CalendarYear,CalendarMonth,1))+25,DATE(CalendarYear,CalendarMonth,1)-WEEKDAY(DATE(CalendarYear,CalendarMonth,1))+32)</f>
        <v>42396</v>
      </c>
      <c r="R17" s="71">
        <f>IF(DAY(WEEKDAY(DATE(CalendarYear,CalendarMonth,1)))=1,DATE(CalendarYear,CalendarMonth,1)-WEEKDAY(DATE(CalendarYear,CalendarMonth,1))+26,DATE(CalendarYear,CalendarMonth,1)-WEEKDAY(DATE(CalendarYear,CalendarMonth,1))+33)</f>
        <v>42397</v>
      </c>
      <c r="S17" s="71">
        <f>IF(DAY(WEEKDAY(DATE(CalendarYear,CalendarMonth,1)))=1,DATE(CalendarYear,CalendarMonth,1)-WEEKDAY(DATE(CalendarYear,CalendarMonth,1))+27,DATE(CalendarYear,CalendarMonth,1)-WEEKDAY(DATE(CalendarYear,CalendarMonth,1))+34)</f>
        <v>42398</v>
      </c>
      <c r="T17" s="71">
        <f>IF(DAY(WEEKDAY(DATE(CalendarYear,CalendarMonth,1)))=1,DATE(CalendarYear,CalendarMonth,1)-WEEKDAY(DATE(CalendarYear,CalendarMonth,1))+28,DATE(CalendarYear,CalendarMonth,1)-WEEKDAY(DATE(CalendarYear,CalendarMonth,1))+35)</f>
        <v>42399</v>
      </c>
      <c r="U17" s="71">
        <f>IF(DAY(WEEKDAY(DATE(CalendarYear,CalendarMonth,1)))=1,DATE(CalendarYear,CalendarMonth,1)-WEEKDAY(DATE(CalendarYear,CalendarMonth,1))+29,DATE(CalendarYear,CalendarMonth,1)-WEEKDAY(DATE(CalendarYear,CalendarMonth,1))+36)</f>
        <v>42400</v>
      </c>
    </row>
    <row r="18" spans="2:21" ht="16.5" customHeight="1">
      <c r="B18" s="47"/>
      <c r="C18" s="48"/>
      <c r="D18" s="49" t="e">
        <f t="shared" si="0"/>
        <v>#DIV/0!</v>
      </c>
      <c r="E18" s="50"/>
      <c r="F18" s="51"/>
      <c r="G18" s="51"/>
      <c r="H18" s="78"/>
      <c r="I18" s="79"/>
      <c r="J18" s="78"/>
      <c r="K18" s="79"/>
      <c r="L18" s="52"/>
      <c r="M18" s="52"/>
      <c r="O18" s="71" t="e">
        <f>IF(DAY(JanSun1)=1,JanSun1-6,JanSun1+1)</f>
        <v>#NAME?</v>
      </c>
      <c r="P18" s="71" t="e">
        <f>IF(DAY(JanSun1)=1,JanSun1-6,JanSun1+1)</f>
        <v>#NAME?</v>
      </c>
      <c r="Q18" s="71" t="e">
        <f>IF(DAY(JanSun1)=1,JanSun1-6,JanSun1+1)</f>
        <v>#NAME?</v>
      </c>
      <c r="R18" s="71" t="e">
        <f>IF(DAY(JanSun1)=1,JanSun1-6,JanSun1+1)</f>
        <v>#NAME?</v>
      </c>
      <c r="S18" s="71" t="e">
        <f>IF(DAY(JanSun1)=1,JanSun1-6,JanSun1+1)</f>
        <v>#NAME?</v>
      </c>
      <c r="T18" s="71" t="e">
        <f>IF(DAY(JanSun1)=1,JanSun1-6,JanSun1+1)</f>
        <v>#NAME?</v>
      </c>
      <c r="U18" s="71" t="e">
        <f>IF(DAY(JanSun1)=1,JanSun1-6,JanSun1+1)</f>
        <v>#NAME?</v>
      </c>
    </row>
    <row r="19" spans="2:21" ht="16.5" customHeight="1">
      <c r="B19" s="47"/>
      <c r="C19" s="48"/>
      <c r="D19" s="49" t="e">
        <f t="shared" si="0"/>
        <v>#DIV/0!</v>
      </c>
      <c r="E19" s="50"/>
      <c r="F19" s="51"/>
      <c r="G19" s="51"/>
      <c r="H19" s="78"/>
      <c r="I19" s="79"/>
      <c r="J19" s="78"/>
      <c r="K19" s="79"/>
      <c r="L19" s="52"/>
      <c r="M19" s="52"/>
      <c r="O19" s="71">
        <f>IF(DAY(WEEKDAY(DATE(CalendarYear,CalendarMonth,1)))=1,DATE(CalendarYear,CalendarMonth,1)-WEEKDAY(DATE(CalendarYear,CalendarMonth,1))+30,DATE(CalendarYear,CalendarMonth,1)-WEEKDAY(DATE(CalendarYear,CalendarMonth,1))+37)</f>
        <v>42401</v>
      </c>
      <c r="P19" s="71">
        <f>IF(DAY(WEEKDAY(DATE(CalendarYear,CalendarMonth,1)))=1,DATE(CalendarYear,CalendarMonth,1)-WEEKDAY(DATE(CalendarYear,CalendarMonth,1))+31,DATE(CalendarYear,CalendarMonth,1)-WEEKDAY(DATE(CalendarYear,CalendarMonth,1))+38)</f>
        <v>42402</v>
      </c>
      <c r="Q19" s="71">
        <f>IF(DAY(WEEKDAY(DATE(CalendarYear,CalendarMonth,1)))=1,DATE(CalendarYear,CalendarMonth,1)-WEEKDAY(DATE(CalendarYear,CalendarMonth,1))+32,DATE(CalendarYear,CalendarMonth,1)-WEEKDAY(DATE(CalendarYear,CalendarMonth,1))+39)</f>
        <v>42403</v>
      </c>
      <c r="R19" s="71">
        <f>IF(DAY(WEEKDAY(DATE(CalendarYear,CalendarMonth,1)))=1,DATE(CalendarYear,CalendarMonth,1)-WEEKDAY(DATE(CalendarYear,CalendarMonth,1))+33,DATE(CalendarYear,CalendarMonth,1)-WEEKDAY(DATE(CalendarYear,CalendarMonth,1))+40)</f>
        <v>42404</v>
      </c>
      <c r="S19" s="71">
        <f>IF(DAY(WEEKDAY(DATE(CalendarYear,CalendarMonth,1)))=1,DATE(CalendarYear,CalendarMonth,1)-WEEKDAY(DATE(CalendarYear,CalendarMonth,1))+34,DATE(CalendarYear,CalendarMonth,1)-WEEKDAY(DATE(CalendarYear,CalendarMonth,1))+41)</f>
        <v>42405</v>
      </c>
      <c r="T19" s="71">
        <f>IF(DAY(WEEKDAY(DATE(CalendarYear,CalendarMonth,1)))=1,DATE(CalendarYear,CalendarMonth,1)-WEEKDAY(DATE(CalendarYear,CalendarMonth,1))+35,DATE(CalendarYear,CalendarMonth,1)-WEEKDAY(DATE(CalendarYear,CalendarMonth,1))+42)</f>
        <v>42406</v>
      </c>
      <c r="U19" s="71">
        <f>IF(DAY(WEEKDAY(DATE(CalendarYear,CalendarMonth,1)))=1,DATE(CalendarYear,CalendarMonth,1)-WEEKDAY(DATE(CalendarYear,CalendarMonth,1))+36,DATE(CalendarYear,CalendarMonth,1)-WEEKDAY(DATE(CalendarYear,CalendarMonth,1))+43)</f>
        <v>42407</v>
      </c>
    </row>
    <row r="20" spans="2:21" ht="16.5" customHeight="1">
      <c r="B20" s="63" t="s">
        <v>14</v>
      </c>
      <c r="C20" s="64">
        <f>SUBTOTAL(103,[Дата])</f>
        <v>9</v>
      </c>
      <c r="D20" s="64"/>
      <c r="E20" s="56"/>
      <c r="F20" s="57">
        <f>SUBTOTAL(103,F9:F19)</f>
        <v>9</v>
      </c>
      <c r="G20" s="57"/>
      <c r="H20" s="76"/>
      <c r="I20" s="77"/>
      <c r="J20" s="76"/>
      <c r="K20" s="77"/>
      <c r="L20" s="58">
        <f>SUM(L9:L19)</f>
        <v>1260</v>
      </c>
      <c r="M20" s="59">
        <f>SUM(M9:M19)</f>
        <v>855</v>
      </c>
      <c r="O20" s="71" t="e">
        <f>IF(DAY(JanSun1)=1,JanSun1-6,JanSun1+1)</f>
        <v>#NAME?</v>
      </c>
      <c r="P20" s="71" t="e">
        <f>IF(DAY(JanSun1)=1,JanSun1-6,JanSun1+1)</f>
        <v>#NAME?</v>
      </c>
      <c r="Q20" s="71" t="e">
        <f>IF(DAY(JanSun1)=1,JanSun1-6,JanSun1+1)</f>
        <v>#NAME?</v>
      </c>
      <c r="R20" s="71" t="e">
        <f>IF(DAY(JanSun1)=1,JanSun1-6,JanSun1+1)</f>
        <v>#NAME?</v>
      </c>
      <c r="S20" s="71" t="e">
        <f>IF(DAY(JanSun1)=1,JanSun1-6,JanSun1+1)</f>
        <v>#NAME?</v>
      </c>
      <c r="T20" s="71" t="e">
        <f>IF(DAY(JanSun1)=1,JanSun1-6,JanSun1+1)</f>
        <v>#NAME?</v>
      </c>
      <c r="U20" s="71" t="e">
        <f>IF(DAY(JanSun1)=1,JanSun1-6,JanSun1+1)</f>
        <v>#NAME?</v>
      </c>
    </row>
    <row r="21" spans="2:21" ht="16.5" customHeight="1"/>
    <row r="22" spans="2:21" ht="16.5" customHeight="1"/>
    <row r="23" spans="2:21" ht="16.5" customHeight="1"/>
    <row r="24" spans="2:21" ht="16.5" customHeight="1"/>
    <row r="25" spans="2:21" ht="16.5" customHeight="1"/>
    <row r="26" spans="2:21" ht="16.5" customHeight="1"/>
    <row r="27" spans="2:21" ht="16.5" customHeight="1"/>
    <row r="28" spans="2:21" ht="16.5" customHeight="1"/>
    <row r="29" spans="2:21" ht="16.5" customHeight="1"/>
    <row r="30" spans="2:21" ht="16.5" customHeight="1"/>
    <row r="31" spans="2:21" ht="16.5" customHeight="1"/>
    <row r="32" spans="2:21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</sheetData>
  <mergeCells count="71">
    <mergeCell ref="O19:O20"/>
    <mergeCell ref="P19:P20"/>
    <mergeCell ref="Q19:Q20"/>
    <mergeCell ref="R19:R20"/>
    <mergeCell ref="B6:F7"/>
    <mergeCell ref="H15:I15"/>
    <mergeCell ref="H16:I16"/>
    <mergeCell ref="H17:I17"/>
    <mergeCell ref="H18:I18"/>
    <mergeCell ref="J10:K10"/>
    <mergeCell ref="J19:K19"/>
    <mergeCell ref="H19:I19"/>
    <mergeCell ref="H14:I14"/>
    <mergeCell ref="J11:K11"/>
    <mergeCell ref="J12:K12"/>
    <mergeCell ref="J13:K13"/>
    <mergeCell ref="J14:K14"/>
    <mergeCell ref="J15:K15"/>
    <mergeCell ref="S19:S20"/>
    <mergeCell ref="T19:T20"/>
    <mergeCell ref="U19:U20"/>
    <mergeCell ref="H8:I8"/>
    <mergeCell ref="J8:K8"/>
    <mergeCell ref="H20:I20"/>
    <mergeCell ref="J20:K20"/>
    <mergeCell ref="H9:I9"/>
    <mergeCell ref="J9:K9"/>
    <mergeCell ref="H10:I10"/>
    <mergeCell ref="H11:I11"/>
    <mergeCell ref="H12:I12"/>
    <mergeCell ref="H13:I13"/>
    <mergeCell ref="J16:K16"/>
    <mergeCell ref="J17:K17"/>
    <mergeCell ref="J18:K18"/>
    <mergeCell ref="P15:P16"/>
    <mergeCell ref="Q15:Q16"/>
    <mergeCell ref="R15:R16"/>
    <mergeCell ref="S15:S16"/>
    <mergeCell ref="O13:O14"/>
    <mergeCell ref="P13:P14"/>
    <mergeCell ref="Q13:Q14"/>
    <mergeCell ref="R13:R14"/>
    <mergeCell ref="T17:T18"/>
    <mergeCell ref="U17:U18"/>
    <mergeCell ref="O6:S7"/>
    <mergeCell ref="T6:U7"/>
    <mergeCell ref="O9:O10"/>
    <mergeCell ref="P9:P10"/>
    <mergeCell ref="Q9:Q10"/>
    <mergeCell ref="R9:R10"/>
    <mergeCell ref="S9:S10"/>
    <mergeCell ref="T9:T10"/>
    <mergeCell ref="T15:T16"/>
    <mergeCell ref="U15:U16"/>
    <mergeCell ref="S13:S14"/>
    <mergeCell ref="T13:T14"/>
    <mergeCell ref="U13:U14"/>
    <mergeCell ref="O15:O16"/>
    <mergeCell ref="O17:O18"/>
    <mergeCell ref="P17:P18"/>
    <mergeCell ref="Q17:Q18"/>
    <mergeCell ref="R17:R18"/>
    <mergeCell ref="S17:S18"/>
    <mergeCell ref="U9:U10"/>
    <mergeCell ref="O11:O12"/>
    <mergeCell ref="P11:P12"/>
    <mergeCell ref="Q11:Q12"/>
    <mergeCell ref="R11:R12"/>
    <mergeCell ref="S11:S12"/>
    <mergeCell ref="T11:T12"/>
    <mergeCell ref="U11:U12"/>
  </mergeCells>
  <conditionalFormatting sqref="O9:U20">
    <cfRule type="expression" dxfId="35" priority="7">
      <formula>AND(VLOOKUP(O9,DueDate,1,FALSE)=O9,VLOOKUP(O9,DueDate,2,FALSE)=1)</formula>
    </cfRule>
    <cfRule type="expression" dxfId="34" priority="8">
      <formula>AND(VLOOKUP(O9,DueDate,1,FALSE)=O9,VLOOKUP(O9,DueDate,2,FALSE)&lt;&gt;1)</formula>
    </cfRule>
  </conditionalFormatting>
  <conditionalFormatting sqref="O9:T10">
    <cfRule type="expression" dxfId="33" priority="6">
      <formula>DAY(O9)&gt;8</formula>
    </cfRule>
  </conditionalFormatting>
  <conditionalFormatting sqref="O17:U20">
    <cfRule type="expression" dxfId="32" priority="5">
      <formula>AND(DAY(O17)&gt;=1,DAY(O17)&lt;=15)</formula>
    </cfRule>
  </conditionalFormatting>
  <conditionalFormatting sqref="D9:D19">
    <cfRule type="containsErrors" dxfId="31" priority="3">
      <formula>ISERROR(D9)</formula>
    </cfRule>
  </conditionalFormatting>
  <dataValidations count="3">
    <dataValidation allowBlank="1" sqref="C9:C19"/>
    <dataValidation allowBlank="1" showInputMessage="1" sqref="J9:M19 D9:H19"/>
    <dataValidation type="list" allowBlank="1" showInputMessage="1" showErrorMessage="1" errorTitle="Недопустимый месяц" error="Выберите месяц в раскрывающемся списке." sqref="O6:S7">
      <formula1>"январь, февраль, март, апрель, май, июнь, июль, август, сентябрь, октябрь, ноябрь, декабрь"</formula1>
    </dataValidation>
  </dataValidations>
  <printOptions horizontalCentered="1"/>
  <pageMargins left="0.196850393700787" right="0.196850393700787" top="0.39370078740157499" bottom="0.39370078740157499" header="0.39370078740157499" footer="0.39370078740157499"/>
  <pageSetup paperSize="9" scale="54" fitToHeight="0" orientation="portrait" r:id="rId1"/>
  <headerFooter alignWithMargins="0"/>
  <ignoredErrors>
    <ignoredError sqref="D18:D19" evalError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  <pageSetUpPr autoPageBreaks="0" fitToPage="1"/>
  </sheetPr>
  <dimension ref="A1:U2316"/>
  <sheetViews>
    <sheetView showGridLines="0" zoomScaleNormal="100" workbookViewId="0">
      <pane ySplit="8" topLeftCell="A9" activePane="bottomLeft" state="frozen"/>
      <selection pane="bottomLeft" activeCell="Q24" sqref="Q24"/>
    </sheetView>
  </sheetViews>
  <sheetFormatPr defaultRowHeight="20.25" customHeight="1"/>
  <cols>
    <col min="1" max="1" width="2" style="1" customWidth="1"/>
    <col min="2" max="2" width="4.85546875" style="1" customWidth="1"/>
    <col min="3" max="3" width="8.42578125" style="1" customWidth="1"/>
    <col min="4" max="4" width="11.42578125" style="1" customWidth="1"/>
    <col min="5" max="5" width="14.140625" style="1" customWidth="1"/>
    <col min="6" max="6" width="14.85546875" style="1" customWidth="1"/>
    <col min="7" max="7" width="8" style="1" customWidth="1"/>
    <col min="8" max="8" width="11.28515625" style="1" customWidth="1"/>
    <col min="9" max="9" width="22.140625" style="1" customWidth="1"/>
    <col min="10" max="10" width="7.7109375" style="1" customWidth="1"/>
    <col min="11" max="11" width="11" style="1" customWidth="1"/>
    <col min="12" max="14" width="10.7109375" style="1" customWidth="1"/>
    <col min="15" max="16384" width="9.140625" style="1"/>
  </cols>
  <sheetData>
    <row r="1" spans="1:21" s="24" customFormat="1" ht="30" customHeight="1">
      <c r="A1" s="26"/>
      <c r="B1" s="8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1" s="24" customFormat="1" ht="50.1" customHeight="1">
      <c r="A2" s="27"/>
      <c r="B2" s="7"/>
      <c r="C2" s="6"/>
      <c r="D2" s="6"/>
      <c r="E2" s="6"/>
      <c r="F2" s="6"/>
      <c r="G2" s="6"/>
      <c r="H2" s="6"/>
      <c r="I2" s="6"/>
      <c r="J2" s="6"/>
      <c r="K2" s="6"/>
      <c r="L2" s="6"/>
    </row>
    <row r="3" spans="1:21" s="24" customFormat="1" ht="3" customHeight="1">
      <c r="A3" s="29"/>
    </row>
    <row r="4" spans="1:21" ht="17.100000000000001" customHeight="1">
      <c r="A4" s="25" t="s">
        <v>0</v>
      </c>
      <c r="B4" s="11"/>
    </row>
    <row r="5" spans="1:21" ht="3" customHeight="1">
      <c r="A5" s="2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s="33" customFormat="1" ht="16.5" customHeight="1">
      <c r="B6" s="81" t="s">
        <v>36</v>
      </c>
      <c r="C6" s="82"/>
      <c r="D6" s="83" t="s">
        <v>37</v>
      </c>
      <c r="E6" s="81"/>
      <c r="F6" s="81"/>
      <c r="G6" s="81"/>
      <c r="H6" s="81"/>
      <c r="I6" s="81"/>
      <c r="J6" s="81"/>
      <c r="K6" s="81"/>
      <c r="L6" s="82"/>
    </row>
    <row r="7" spans="1:21" s="37" customFormat="1" ht="27" customHeight="1">
      <c r="B7" s="38" t="s">
        <v>4</v>
      </c>
      <c r="C7" s="39" t="s">
        <v>35</v>
      </c>
      <c r="D7" s="40" t="s">
        <v>43</v>
      </c>
      <c r="E7" s="40" t="s">
        <v>45</v>
      </c>
      <c r="F7" s="40" t="s">
        <v>46</v>
      </c>
      <c r="G7" s="40" t="s">
        <v>47</v>
      </c>
      <c r="H7" s="40" t="s">
        <v>48</v>
      </c>
      <c r="I7" s="40" t="s">
        <v>1</v>
      </c>
      <c r="J7" s="40" t="s">
        <v>2</v>
      </c>
      <c r="K7" s="40" t="s">
        <v>44</v>
      </c>
      <c r="L7" s="40" t="s">
        <v>3</v>
      </c>
    </row>
    <row r="8" spans="1:21" s="35" customFormat="1" ht="16.5" customHeight="1">
      <c r="B8" s="36" t="s">
        <v>26</v>
      </c>
      <c r="C8" s="36" t="s">
        <v>27</v>
      </c>
      <c r="D8" s="36" t="s">
        <v>28</v>
      </c>
      <c r="E8" s="36" t="s">
        <v>29</v>
      </c>
      <c r="F8" s="36" t="s">
        <v>30</v>
      </c>
      <c r="G8" s="36" t="s">
        <v>31</v>
      </c>
      <c r="H8" s="36" t="s">
        <v>32</v>
      </c>
      <c r="I8" s="36" t="s">
        <v>33</v>
      </c>
      <c r="J8" s="36" t="s">
        <v>38</v>
      </c>
      <c r="K8" s="36" t="s">
        <v>39</v>
      </c>
      <c r="L8" s="36" t="s">
        <v>40</v>
      </c>
    </row>
    <row r="9" spans="1:21" s="34" customFormat="1" ht="16.5" customHeight="1">
      <c r="B9" s="41">
        <v>1</v>
      </c>
      <c r="C9" s="42" t="s">
        <v>5</v>
      </c>
      <c r="D9" s="43">
        <v>42370</v>
      </c>
      <c r="E9" s="44" t="s">
        <v>49</v>
      </c>
      <c r="F9" s="44" t="s">
        <v>54</v>
      </c>
      <c r="G9" s="45">
        <v>1</v>
      </c>
      <c r="H9" s="34">
        <v>5</v>
      </c>
      <c r="I9" s="69" t="s">
        <v>57</v>
      </c>
      <c r="J9" s="34">
        <v>40</v>
      </c>
      <c r="K9" s="34">
        <v>40</v>
      </c>
      <c r="L9" s="46">
        <f>Журналвыполненныхработ[[#This Row],[54]]/Журналвыполненныхработ[[#This Row],[51]]</f>
        <v>1</v>
      </c>
    </row>
    <row r="10" spans="1:21" s="34" customFormat="1" ht="16.5" customHeight="1">
      <c r="B10" s="41">
        <v>2</v>
      </c>
      <c r="C10" s="42" t="s">
        <v>5</v>
      </c>
      <c r="D10" s="43">
        <v>42370</v>
      </c>
      <c r="E10" s="44" t="s">
        <v>53</v>
      </c>
      <c r="F10" s="44" t="s">
        <v>55</v>
      </c>
      <c r="G10" s="45">
        <v>2</v>
      </c>
      <c r="H10" s="34">
        <v>6</v>
      </c>
      <c r="I10" s="69" t="s">
        <v>58</v>
      </c>
      <c r="J10" s="34">
        <v>40</v>
      </c>
      <c r="K10" s="34">
        <v>34</v>
      </c>
      <c r="L10" s="46">
        <f>Журналвыполненныхработ[[#This Row],[54]]/Журналвыполненныхработ[[#This Row],[51]]</f>
        <v>0.85</v>
      </c>
    </row>
    <row r="11" spans="1:21" s="34" customFormat="1" ht="16.5" customHeight="1">
      <c r="B11" s="41">
        <v>3</v>
      </c>
      <c r="C11" s="42" t="s">
        <v>5</v>
      </c>
      <c r="D11" s="43">
        <v>42370</v>
      </c>
      <c r="E11" s="44" t="s">
        <v>50</v>
      </c>
      <c r="F11" s="44" t="s">
        <v>56</v>
      </c>
      <c r="G11" s="45">
        <v>3</v>
      </c>
      <c r="H11" s="34">
        <v>7</v>
      </c>
      <c r="I11" s="69" t="s">
        <v>59</v>
      </c>
      <c r="J11" s="34">
        <v>40</v>
      </c>
      <c r="K11" s="34">
        <v>40</v>
      </c>
      <c r="L11" s="46">
        <f>Журналвыполненныхработ[[#This Row],[54]]/Журналвыполненныхработ[[#This Row],[51]]</f>
        <v>1</v>
      </c>
    </row>
    <row r="12" spans="1:21" s="34" customFormat="1" ht="16.5" customHeight="1">
      <c r="B12" s="41">
        <v>4</v>
      </c>
      <c r="C12" s="42" t="s">
        <v>5</v>
      </c>
      <c r="D12" s="43">
        <v>42370</v>
      </c>
      <c r="E12" s="44" t="s">
        <v>42</v>
      </c>
      <c r="F12" s="44" t="s">
        <v>54</v>
      </c>
      <c r="G12" s="45">
        <v>4</v>
      </c>
      <c r="H12" s="34">
        <v>8</v>
      </c>
      <c r="I12" s="69" t="s">
        <v>57</v>
      </c>
      <c r="J12" s="34">
        <v>40</v>
      </c>
      <c r="K12" s="34">
        <v>40</v>
      </c>
      <c r="L12" s="46">
        <f>Журналвыполненныхработ[[#This Row],[54]]/Журналвыполненныхработ[[#This Row],[51]]</f>
        <v>1</v>
      </c>
    </row>
    <row r="13" spans="1:21" s="34" customFormat="1" ht="16.5" customHeight="1">
      <c r="B13" s="41">
        <v>5</v>
      </c>
      <c r="C13" s="42" t="s">
        <v>5</v>
      </c>
      <c r="D13" s="43">
        <v>42371</v>
      </c>
      <c r="E13" s="44" t="s">
        <v>51</v>
      </c>
      <c r="F13" s="44" t="s">
        <v>55</v>
      </c>
      <c r="G13" s="45">
        <v>5</v>
      </c>
      <c r="H13" s="34">
        <v>9</v>
      </c>
      <c r="I13" s="69" t="s">
        <v>58</v>
      </c>
      <c r="J13" s="34">
        <v>40</v>
      </c>
      <c r="K13" s="34">
        <v>30</v>
      </c>
      <c r="L13" s="46">
        <f>Журналвыполненныхработ[[#This Row],[54]]/Журналвыполненныхработ[[#This Row],[51]]</f>
        <v>0.75</v>
      </c>
    </row>
    <row r="14" spans="1:21" s="34" customFormat="1" ht="16.5" customHeight="1">
      <c r="B14" s="41">
        <v>6</v>
      </c>
      <c r="C14" s="42" t="s">
        <v>5</v>
      </c>
      <c r="D14" s="43">
        <v>42371</v>
      </c>
      <c r="E14" s="44" t="s">
        <v>52</v>
      </c>
      <c r="F14" s="44" t="s">
        <v>56</v>
      </c>
      <c r="G14" s="45">
        <v>6</v>
      </c>
      <c r="H14" s="34">
        <v>10</v>
      </c>
      <c r="I14" s="69" t="s">
        <v>59</v>
      </c>
      <c r="J14" s="34">
        <v>40</v>
      </c>
      <c r="K14" s="34">
        <v>35</v>
      </c>
      <c r="L14" s="46">
        <f>Журналвыполненныхработ[[#This Row],[54]]/Журналвыполненныхработ[[#This Row],[51]]</f>
        <v>0.875</v>
      </c>
    </row>
    <row r="15" spans="1:21" s="34" customFormat="1" ht="16.5" customHeight="1">
      <c r="B15" s="41">
        <v>7</v>
      </c>
      <c r="C15" s="42" t="s">
        <v>5</v>
      </c>
      <c r="D15" s="43">
        <v>42371</v>
      </c>
      <c r="E15" s="44" t="s">
        <v>49</v>
      </c>
      <c r="F15" s="44" t="s">
        <v>54</v>
      </c>
      <c r="G15" s="45">
        <v>7</v>
      </c>
      <c r="H15" s="34">
        <v>11</v>
      </c>
      <c r="I15" s="69" t="s">
        <v>57</v>
      </c>
      <c r="J15" s="34">
        <v>40</v>
      </c>
      <c r="K15" s="34">
        <v>40</v>
      </c>
      <c r="L15" s="46">
        <f>Журналвыполненныхработ[[#This Row],[54]]/Журналвыполненныхработ[[#This Row],[51]]</f>
        <v>1</v>
      </c>
    </row>
    <row r="16" spans="1:21" s="34" customFormat="1" ht="16.5" customHeight="1">
      <c r="B16" s="41">
        <v>8</v>
      </c>
      <c r="C16" s="42" t="s">
        <v>5</v>
      </c>
      <c r="D16" s="43">
        <v>42371</v>
      </c>
      <c r="E16" s="44" t="s">
        <v>53</v>
      </c>
      <c r="F16" s="44" t="s">
        <v>55</v>
      </c>
      <c r="G16" s="45">
        <v>8</v>
      </c>
      <c r="H16" s="34">
        <v>12</v>
      </c>
      <c r="I16" s="69" t="s">
        <v>58</v>
      </c>
      <c r="J16" s="34">
        <v>40</v>
      </c>
      <c r="K16" s="70">
        <v>35.857142857142897</v>
      </c>
      <c r="L16" s="46">
        <f>Журналвыполненныхработ[[#This Row],[54]]/Журналвыполненныхработ[[#This Row],[51]]</f>
        <v>0.89642857142857246</v>
      </c>
    </row>
    <row r="17" spans="2:12" s="34" customFormat="1" ht="16.5" customHeight="1">
      <c r="B17" s="41">
        <v>9</v>
      </c>
      <c r="C17" s="42" t="s">
        <v>5</v>
      </c>
      <c r="D17" s="43">
        <v>42371</v>
      </c>
      <c r="E17" s="44" t="s">
        <v>50</v>
      </c>
      <c r="F17" s="44" t="s">
        <v>56</v>
      </c>
      <c r="G17" s="45">
        <v>9</v>
      </c>
      <c r="H17" s="34">
        <v>13</v>
      </c>
      <c r="I17" s="69" t="s">
        <v>59</v>
      </c>
      <c r="J17" s="34">
        <v>40</v>
      </c>
      <c r="K17" s="70">
        <v>35.571428571428598</v>
      </c>
      <c r="L17" s="46">
        <f>Журналвыполненныхработ[[#This Row],[54]]/Журналвыполненныхработ[[#This Row],[51]]</f>
        <v>0.8892857142857149</v>
      </c>
    </row>
    <row r="18" spans="2:12" s="34" customFormat="1" ht="16.5" customHeight="1">
      <c r="B18" s="41">
        <v>10</v>
      </c>
      <c r="C18" s="42" t="s">
        <v>5</v>
      </c>
      <c r="D18" s="43">
        <v>42371</v>
      </c>
      <c r="E18" s="44" t="s">
        <v>42</v>
      </c>
      <c r="F18" s="44" t="s">
        <v>54</v>
      </c>
      <c r="G18" s="45">
        <v>10</v>
      </c>
      <c r="H18" s="34">
        <v>14</v>
      </c>
      <c r="I18" s="69" t="s">
        <v>57</v>
      </c>
      <c r="J18" s="34">
        <v>40</v>
      </c>
      <c r="K18" s="70">
        <v>35.285714285714299</v>
      </c>
      <c r="L18" s="46">
        <f>Журналвыполненныхработ[[#This Row],[54]]/Журналвыполненныхработ[[#This Row],[51]]</f>
        <v>0.88214285714285745</v>
      </c>
    </row>
    <row r="19" spans="2:12" s="62" customFormat="1" ht="16.5" customHeight="1">
      <c r="B19" s="41">
        <v>11</v>
      </c>
      <c r="C19" s="42" t="s">
        <v>5</v>
      </c>
      <c r="D19" s="43">
        <v>42372</v>
      </c>
      <c r="E19" s="44" t="s">
        <v>51</v>
      </c>
      <c r="F19" s="44" t="s">
        <v>54</v>
      </c>
      <c r="G19" s="45">
        <v>11</v>
      </c>
      <c r="H19" s="34">
        <v>15</v>
      </c>
      <c r="I19" s="69" t="s">
        <v>57</v>
      </c>
      <c r="J19" s="34">
        <v>40</v>
      </c>
      <c r="K19" s="70">
        <v>35</v>
      </c>
      <c r="L19" s="46">
        <f>Журналвыполненныхработ[[#This Row],[54]]/Журналвыполненныхработ[[#This Row],[51]]</f>
        <v>0.875</v>
      </c>
    </row>
    <row r="20" spans="2:12" s="62" customFormat="1" ht="16.5" customHeight="1">
      <c r="B20" s="41">
        <v>12</v>
      </c>
      <c r="C20" s="42" t="s">
        <v>5</v>
      </c>
      <c r="D20" s="43">
        <v>42372</v>
      </c>
      <c r="E20" s="44" t="s">
        <v>52</v>
      </c>
      <c r="F20" s="44" t="s">
        <v>55</v>
      </c>
      <c r="G20" s="45">
        <v>12</v>
      </c>
      <c r="H20" s="34">
        <v>16</v>
      </c>
      <c r="I20" s="69" t="s">
        <v>58</v>
      </c>
      <c r="J20" s="34">
        <v>40</v>
      </c>
      <c r="K20" s="70">
        <v>34.714285714285701</v>
      </c>
      <c r="L20" s="46">
        <f>Журналвыполненныхработ[[#This Row],[54]]/Журналвыполненныхработ[[#This Row],[51]]</f>
        <v>0.86785714285714255</v>
      </c>
    </row>
    <row r="21" spans="2:12" s="62" customFormat="1" ht="16.5" customHeight="1">
      <c r="B21" s="41">
        <v>13</v>
      </c>
      <c r="C21" s="42" t="s">
        <v>5</v>
      </c>
      <c r="D21" s="43">
        <v>42372</v>
      </c>
      <c r="E21" s="44" t="s">
        <v>49</v>
      </c>
      <c r="F21" s="44" t="s">
        <v>56</v>
      </c>
      <c r="G21" s="45">
        <v>13</v>
      </c>
      <c r="H21" s="34">
        <v>17</v>
      </c>
      <c r="I21" s="69" t="s">
        <v>59</v>
      </c>
      <c r="J21" s="34">
        <v>40</v>
      </c>
      <c r="K21" s="70">
        <v>34.428571428571402</v>
      </c>
      <c r="L21" s="46">
        <f>Журналвыполненныхработ[[#This Row],[54]]/Журналвыполненныхработ[[#This Row],[51]]</f>
        <v>0.8607142857142851</v>
      </c>
    </row>
    <row r="22" spans="2:12" s="62" customFormat="1" ht="16.5" customHeight="1">
      <c r="B22" s="41">
        <v>4220</v>
      </c>
      <c r="C22" s="42" t="s">
        <v>5</v>
      </c>
      <c r="D22" s="43">
        <v>42735</v>
      </c>
      <c r="E22" s="44" t="s">
        <v>53</v>
      </c>
      <c r="F22" s="44" t="s">
        <v>54</v>
      </c>
      <c r="G22" s="45">
        <v>4220</v>
      </c>
      <c r="H22" s="34">
        <v>4224</v>
      </c>
      <c r="I22" s="69" t="s">
        <v>57</v>
      </c>
      <c r="J22" s="34">
        <v>40</v>
      </c>
      <c r="K22" s="34">
        <v>40</v>
      </c>
      <c r="L22" s="46">
        <f>Журналвыполненныхработ[[#This Row],[54]]/Журналвыполненныхработ[[#This Row],[51]]</f>
        <v>1</v>
      </c>
    </row>
    <row r="23" spans="2:12" s="62" customFormat="1" ht="16.5" customHeight="1">
      <c r="B23" s="41">
        <v>4221</v>
      </c>
      <c r="C23" s="42" t="s">
        <v>5</v>
      </c>
      <c r="D23" s="43">
        <v>42735</v>
      </c>
      <c r="E23" s="44" t="s">
        <v>50</v>
      </c>
      <c r="F23" s="44" t="s">
        <v>54</v>
      </c>
      <c r="G23" s="45">
        <v>4221</v>
      </c>
      <c r="H23" s="34">
        <v>4225</v>
      </c>
      <c r="I23" s="69" t="s">
        <v>57</v>
      </c>
      <c r="J23" s="34">
        <v>40</v>
      </c>
      <c r="K23" s="34">
        <v>40</v>
      </c>
      <c r="L23" s="46">
        <f>Журналвыполненныхработ[[#This Row],[54]]/Журналвыполненныхработ[[#This Row],[51]]</f>
        <v>1</v>
      </c>
    </row>
    <row r="24" spans="2:12" s="62" customFormat="1" ht="16.5" customHeight="1">
      <c r="B24" s="41">
        <v>4222</v>
      </c>
      <c r="C24" s="42" t="s">
        <v>5</v>
      </c>
      <c r="D24" s="43">
        <v>42735</v>
      </c>
      <c r="E24" s="44" t="s">
        <v>42</v>
      </c>
      <c r="F24" s="44" t="s">
        <v>55</v>
      </c>
      <c r="G24" s="45">
        <v>4222</v>
      </c>
      <c r="H24" s="34">
        <v>4226</v>
      </c>
      <c r="I24" s="69" t="s">
        <v>58</v>
      </c>
      <c r="J24" s="34">
        <v>40</v>
      </c>
      <c r="K24" s="34">
        <v>40</v>
      </c>
      <c r="L24" s="46">
        <f>Журналвыполненныхработ[[#This Row],[54]]/Журналвыполненныхработ[[#This Row],[51]]</f>
        <v>1</v>
      </c>
    </row>
    <row r="25" spans="2:12" s="62" customFormat="1" ht="16.5" customHeight="1">
      <c r="B25" s="41">
        <v>4223</v>
      </c>
      <c r="C25" s="42" t="s">
        <v>5</v>
      </c>
      <c r="D25" s="43">
        <v>42735</v>
      </c>
      <c r="E25" s="44" t="s">
        <v>51</v>
      </c>
      <c r="F25" s="44" t="s">
        <v>56</v>
      </c>
      <c r="G25" s="45">
        <v>4223</v>
      </c>
      <c r="H25" s="34">
        <v>4227</v>
      </c>
      <c r="I25" s="69" t="s">
        <v>59</v>
      </c>
      <c r="J25" s="34">
        <v>40</v>
      </c>
      <c r="K25" s="34">
        <v>40</v>
      </c>
      <c r="L25" s="46">
        <f>Журналвыполненныхработ[[#This Row],[54]]/Журналвыполненныхработ[[#This Row],[51]]</f>
        <v>1</v>
      </c>
    </row>
    <row r="26" spans="2:12" s="62" customFormat="1" ht="16.5" customHeight="1">
      <c r="B26" s="41">
        <v>4224</v>
      </c>
      <c r="C26" s="42" t="s">
        <v>5</v>
      </c>
      <c r="D26" s="43">
        <v>42735</v>
      </c>
      <c r="E26" s="44" t="s">
        <v>52</v>
      </c>
      <c r="F26" s="44" t="s">
        <v>54</v>
      </c>
      <c r="G26" s="45">
        <v>4224</v>
      </c>
      <c r="H26" s="34">
        <v>4228</v>
      </c>
      <c r="I26" s="69" t="s">
        <v>57</v>
      </c>
      <c r="J26" s="34">
        <v>40</v>
      </c>
      <c r="K26" s="34">
        <v>40</v>
      </c>
      <c r="L26" s="46">
        <f>Журналвыполненныхработ[[#This Row],[54]]/Журналвыполненныхработ[[#This Row],[51]]</f>
        <v>1</v>
      </c>
    </row>
    <row r="27" spans="2:12" s="62" customFormat="1" ht="16.5" customHeight="1">
      <c r="B27" s="66" t="s">
        <v>34</v>
      </c>
      <c r="C27" s="67"/>
      <c r="D27" s="68">
        <f>SUBTOTAL(103,[5])</f>
        <v>18</v>
      </c>
      <c r="E27" s="68">
        <f>SUBTOTAL(103,[6])</f>
        <v>18</v>
      </c>
      <c r="F27" s="68"/>
      <c r="G27" s="68"/>
      <c r="H27" s="68">
        <f>SUBTOTAL(103,[9])</f>
        <v>18</v>
      </c>
      <c r="I27" s="68">
        <f>SUBTOTAL(103,[10])</f>
        <v>18</v>
      </c>
      <c r="J27" s="68">
        <f>SUBTOTAL(109,[51])</f>
        <v>720</v>
      </c>
      <c r="K27" s="68">
        <f>SUBTOTAL(109,[54])</f>
        <v>669.85714285714289</v>
      </c>
      <c r="L27" s="68"/>
    </row>
    <row r="28" spans="2:12" s="62" customFormat="1" ht="16.5" customHeight="1"/>
    <row r="29" spans="2:12" s="62" customFormat="1" ht="16.5" customHeight="1"/>
    <row r="30" spans="2:12" s="62" customFormat="1" ht="16.5" customHeight="1"/>
    <row r="31" spans="2:12" s="62" customFormat="1" ht="16.5" customHeight="1"/>
    <row r="32" spans="2:12" s="62" customFormat="1" ht="16.5" customHeight="1"/>
    <row r="33" s="62" customFormat="1" ht="16.5" customHeight="1"/>
    <row r="34" s="62" customFormat="1" ht="16.5" customHeight="1"/>
    <row r="35" s="62" customFormat="1" ht="16.5" customHeight="1"/>
    <row r="36" s="62" customFormat="1" ht="16.5" customHeight="1"/>
    <row r="37" s="62" customFormat="1" ht="16.5" customHeight="1"/>
    <row r="38" s="62" customFormat="1" ht="16.5" customHeight="1"/>
    <row r="39" s="62" customFormat="1" ht="16.5" customHeight="1"/>
    <row r="40" s="62" customFormat="1" ht="16.5" customHeight="1"/>
    <row r="41" s="62" customFormat="1" ht="16.5" customHeight="1"/>
    <row r="42" s="62" customFormat="1" ht="16.5" customHeight="1"/>
    <row r="43" s="62" customFormat="1" ht="16.5" customHeight="1"/>
    <row r="44" s="62" customFormat="1" ht="16.5" customHeight="1"/>
    <row r="45" s="62" customFormat="1" ht="16.5" customHeight="1"/>
    <row r="46" s="62" customFormat="1" ht="16.5" customHeight="1"/>
    <row r="47" s="62" customFormat="1" ht="16.5" customHeight="1"/>
    <row r="48" s="62" customFormat="1" ht="16.5" customHeight="1"/>
    <row r="49" s="62" customFormat="1" ht="16.5" customHeight="1"/>
    <row r="50" s="62" customFormat="1" ht="16.5" customHeight="1"/>
    <row r="51" s="62" customFormat="1" ht="16.5" customHeight="1"/>
    <row r="52" s="62" customFormat="1" ht="16.5" customHeight="1"/>
    <row r="53" s="62" customFormat="1" ht="16.5" customHeight="1"/>
    <row r="54" s="62" customFormat="1" ht="16.5" customHeight="1"/>
    <row r="55" s="62" customFormat="1" ht="16.5" customHeight="1"/>
    <row r="56" s="62" customFormat="1" ht="16.5" customHeight="1"/>
    <row r="57" s="62" customFormat="1" ht="16.5" customHeight="1"/>
    <row r="58" s="62" customFormat="1" ht="16.5" customHeight="1"/>
    <row r="59" s="62" customFormat="1" ht="16.5" customHeight="1"/>
    <row r="60" s="62" customFormat="1" ht="16.5" customHeight="1"/>
    <row r="61" s="62" customFormat="1" ht="16.5" customHeight="1"/>
    <row r="62" s="62" customFormat="1" ht="16.5" customHeight="1"/>
    <row r="63" s="62" customFormat="1" ht="16.5" customHeight="1"/>
    <row r="64" s="62" customFormat="1" ht="16.5" customHeight="1"/>
    <row r="65" s="62" customFormat="1" ht="16.5" customHeight="1"/>
    <row r="66" s="62" customFormat="1" ht="16.5" customHeight="1"/>
    <row r="67" s="62" customFormat="1" ht="16.5" customHeight="1"/>
    <row r="68" s="62" customFormat="1" ht="16.5" customHeight="1"/>
    <row r="69" s="62" customFormat="1" ht="16.5" customHeight="1"/>
    <row r="70" s="62" customFormat="1" ht="16.5" customHeight="1"/>
    <row r="71" s="62" customFormat="1" ht="16.5" customHeight="1"/>
    <row r="72" s="62" customFormat="1" ht="16.5" customHeight="1"/>
    <row r="73" s="62" customFormat="1" ht="16.5" customHeight="1"/>
    <row r="74" s="62" customFormat="1" ht="16.5" customHeight="1"/>
    <row r="75" s="62" customFormat="1" ht="16.5" customHeight="1"/>
    <row r="76" s="62" customFormat="1" ht="16.5" customHeight="1"/>
    <row r="77" s="62" customFormat="1" ht="16.5" customHeight="1"/>
    <row r="78" s="62" customFormat="1" ht="16.5" customHeight="1"/>
    <row r="79" s="62" customFormat="1" ht="16.5" customHeight="1"/>
    <row r="80" s="62" customFormat="1" ht="16.5" customHeight="1"/>
    <row r="81" s="62" customFormat="1" ht="16.5" customHeight="1"/>
    <row r="82" s="62" customFormat="1" ht="16.5" customHeight="1"/>
    <row r="83" s="62" customFormat="1" ht="16.5" customHeight="1"/>
    <row r="84" s="62" customFormat="1" ht="16.5" customHeight="1"/>
    <row r="85" s="62" customFormat="1" ht="16.5" customHeight="1"/>
    <row r="86" s="62" customFormat="1" ht="16.5" customHeight="1"/>
    <row r="87" s="62" customFormat="1" ht="16.5" customHeight="1"/>
    <row r="88" s="62" customFormat="1" ht="16.5" customHeight="1"/>
    <row r="89" s="62" customFormat="1" ht="16.5" customHeight="1"/>
    <row r="90" s="62" customFormat="1" ht="16.5" customHeight="1"/>
    <row r="91" s="62" customFormat="1" ht="16.5" customHeight="1"/>
    <row r="92" s="62" customFormat="1" ht="16.5" customHeight="1"/>
    <row r="93" s="62" customFormat="1" ht="16.5" customHeight="1"/>
    <row r="94" s="62" customFormat="1" ht="16.5" customHeight="1"/>
    <row r="95" s="62" customFormat="1" ht="16.5" customHeight="1"/>
    <row r="96" s="62" customFormat="1" ht="16.5" customHeight="1"/>
    <row r="97" s="62" customFormat="1" ht="16.5" customHeight="1"/>
    <row r="98" s="62" customFormat="1" ht="16.5" customHeight="1"/>
    <row r="99" s="62" customFormat="1" ht="16.5" customHeight="1"/>
    <row r="100" s="62" customFormat="1" ht="16.5" customHeight="1"/>
    <row r="101" s="62" customFormat="1" ht="16.5" customHeight="1"/>
    <row r="102" s="62" customFormat="1" ht="16.5" customHeight="1"/>
    <row r="103" s="62" customFormat="1" ht="16.5" customHeight="1"/>
    <row r="104" s="62" customFormat="1" ht="16.5" customHeight="1"/>
    <row r="105" s="62" customFormat="1" ht="16.5" customHeight="1"/>
    <row r="106" s="62" customFormat="1" ht="16.5" customHeight="1"/>
    <row r="107" s="62" customFormat="1" ht="16.5" customHeight="1"/>
    <row r="108" s="62" customFormat="1" ht="16.5" customHeight="1"/>
    <row r="109" s="62" customFormat="1" ht="16.5" customHeight="1"/>
    <row r="110" s="62" customFormat="1" ht="16.5" customHeight="1"/>
    <row r="111" s="62" customFormat="1" ht="16.5" customHeight="1"/>
    <row r="112" s="62" customFormat="1" ht="16.5" customHeight="1"/>
    <row r="113" s="62" customFormat="1" ht="16.5" customHeight="1"/>
    <row r="114" s="62" customFormat="1" ht="16.5" customHeight="1"/>
    <row r="115" s="62" customFormat="1" ht="16.5" customHeight="1"/>
    <row r="116" s="62" customFormat="1" ht="16.5" customHeight="1"/>
    <row r="117" s="62" customFormat="1" ht="16.5" customHeight="1"/>
    <row r="118" s="62" customFormat="1" ht="16.5" customHeight="1"/>
    <row r="119" s="62" customFormat="1" ht="16.5" customHeight="1"/>
    <row r="120" s="62" customFormat="1" ht="16.5" customHeight="1"/>
    <row r="121" s="62" customFormat="1" ht="16.5" customHeight="1"/>
    <row r="122" s="62" customFormat="1" ht="16.5" customHeight="1"/>
    <row r="123" s="62" customFormat="1" ht="16.5" customHeight="1"/>
    <row r="124" s="62" customFormat="1" ht="16.5" customHeight="1"/>
    <row r="125" s="62" customFormat="1" ht="16.5" customHeight="1"/>
    <row r="126" s="62" customFormat="1" ht="16.5" customHeight="1"/>
    <row r="127" s="62" customFormat="1" ht="16.5" customHeight="1"/>
    <row r="128" s="62" customFormat="1" ht="16.5" customHeight="1"/>
    <row r="129" s="62" customFormat="1" ht="16.5" customHeight="1"/>
    <row r="130" s="62" customFormat="1" ht="16.5" customHeight="1"/>
    <row r="131" s="62" customFormat="1" ht="16.5" customHeight="1"/>
    <row r="132" s="62" customFormat="1" ht="16.5" customHeight="1"/>
    <row r="133" s="62" customFormat="1" ht="16.5" customHeight="1"/>
    <row r="134" s="62" customFormat="1" ht="16.5" customHeight="1"/>
    <row r="135" s="62" customFormat="1" ht="16.5" customHeight="1"/>
    <row r="136" s="62" customFormat="1" ht="16.5" customHeight="1"/>
    <row r="137" s="62" customFormat="1" ht="16.5" customHeight="1"/>
    <row r="138" s="62" customFormat="1" ht="16.5" customHeight="1"/>
    <row r="139" s="62" customFormat="1" ht="16.5" customHeight="1"/>
    <row r="140" s="62" customFormat="1" ht="16.5" customHeight="1"/>
    <row r="141" s="62" customFormat="1" ht="16.5" customHeight="1"/>
    <row r="142" s="62" customFormat="1" ht="16.5" customHeight="1"/>
    <row r="143" s="62" customFormat="1" ht="16.5" customHeight="1"/>
    <row r="144" s="62" customFormat="1" ht="16.5" customHeight="1"/>
    <row r="145" s="62" customFormat="1" ht="16.5" customHeight="1"/>
    <row r="146" s="62" customFormat="1" ht="16.5" customHeight="1"/>
    <row r="147" s="62" customFormat="1" ht="16.5" customHeight="1"/>
    <row r="148" s="62" customFormat="1" ht="16.5" customHeight="1"/>
    <row r="149" s="62" customFormat="1" ht="16.5" customHeight="1"/>
    <row r="150" s="62" customFormat="1" ht="16.5" customHeight="1"/>
    <row r="151" s="62" customFormat="1" ht="16.5" customHeight="1"/>
    <row r="152" s="62" customFormat="1" ht="16.5" customHeight="1"/>
    <row r="153" s="62" customFormat="1" ht="16.5" customHeight="1"/>
    <row r="154" s="62" customFormat="1" ht="16.5" customHeight="1"/>
    <row r="155" s="62" customFormat="1" ht="16.5" customHeight="1"/>
    <row r="156" s="62" customFormat="1" ht="16.5" customHeight="1"/>
    <row r="157" s="62" customFormat="1" ht="16.5" customHeight="1"/>
    <row r="158" s="62" customFormat="1" ht="16.5" customHeight="1"/>
    <row r="159" s="62" customFormat="1" ht="16.5" customHeight="1"/>
    <row r="160" s="62" customFormat="1" ht="16.5" customHeight="1"/>
    <row r="161" s="62" customFormat="1" ht="16.5" customHeight="1"/>
    <row r="162" s="62" customFormat="1" ht="16.5" customHeight="1"/>
    <row r="163" s="62" customFormat="1" ht="16.5" customHeight="1"/>
    <row r="164" s="62" customFormat="1" ht="16.5" customHeight="1"/>
    <row r="165" s="62" customFormat="1" ht="16.5" customHeight="1"/>
    <row r="166" s="62" customFormat="1" ht="16.5" customHeight="1"/>
    <row r="167" s="62" customFormat="1" ht="16.5" customHeight="1"/>
    <row r="168" s="62" customFormat="1" ht="16.5" customHeight="1"/>
    <row r="169" s="62" customFormat="1" ht="16.5" customHeight="1"/>
    <row r="170" s="62" customFormat="1" ht="16.5" customHeight="1"/>
    <row r="171" s="62" customFormat="1" ht="16.5" customHeight="1"/>
    <row r="172" s="62" customFormat="1" ht="16.5" customHeight="1"/>
    <row r="173" s="62" customFormat="1" ht="16.5" customHeight="1"/>
    <row r="174" s="62" customFormat="1" ht="16.5" customHeight="1"/>
    <row r="175" s="62" customFormat="1" ht="16.5" customHeight="1"/>
    <row r="176" s="62" customFormat="1" ht="16.5" customHeight="1"/>
    <row r="177" s="62" customFormat="1" ht="16.5" customHeight="1"/>
    <row r="178" s="62" customFormat="1" ht="16.5" customHeight="1"/>
    <row r="179" s="62" customFormat="1" ht="16.5" customHeight="1"/>
    <row r="180" s="62" customFormat="1" ht="16.5" customHeight="1"/>
    <row r="181" s="62" customFormat="1" ht="16.5" customHeight="1"/>
    <row r="182" s="62" customFormat="1" ht="16.5" customHeight="1"/>
    <row r="183" s="62" customFormat="1" ht="16.5" customHeight="1"/>
    <row r="184" s="62" customFormat="1" ht="16.5" customHeight="1"/>
    <row r="185" s="62" customFormat="1" ht="16.5" customHeight="1"/>
    <row r="186" s="62" customFormat="1" ht="16.5" customHeight="1"/>
    <row r="187" s="62" customFormat="1" ht="16.5" customHeight="1"/>
    <row r="188" s="62" customFormat="1" ht="16.5" customHeight="1"/>
    <row r="189" s="62" customFormat="1" ht="16.5" customHeight="1"/>
    <row r="190" s="62" customFormat="1" ht="16.5" customHeight="1"/>
    <row r="191" s="62" customFormat="1" ht="16.5" customHeight="1"/>
    <row r="192" s="62" customFormat="1" ht="16.5" customHeight="1"/>
    <row r="193" s="62" customFormat="1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  <row r="1005" ht="16.5" customHeight="1"/>
    <row r="1006" ht="16.5" customHeight="1"/>
    <row r="1007" ht="16.5" customHeight="1"/>
    <row r="1008" ht="16.5" customHeight="1"/>
    <row r="1009" ht="16.5" customHeight="1"/>
    <row r="1010" ht="16.5" customHeight="1"/>
    <row r="1011" ht="16.5" customHeight="1"/>
    <row r="1012" ht="16.5" customHeight="1"/>
    <row r="1013" ht="16.5" customHeight="1"/>
    <row r="1014" ht="16.5" customHeight="1"/>
    <row r="1015" ht="16.5" customHeight="1"/>
    <row r="1016" ht="16.5" customHeight="1"/>
    <row r="1017" ht="16.5" customHeight="1"/>
    <row r="1018" ht="16.5" customHeight="1"/>
    <row r="1019" ht="16.5" customHeight="1"/>
    <row r="1020" ht="16.5" customHeight="1"/>
    <row r="1021" ht="16.5" customHeight="1"/>
    <row r="1022" ht="16.5" customHeight="1"/>
    <row r="1023" ht="16.5" customHeight="1"/>
    <row r="1024" ht="16.5" customHeight="1"/>
    <row r="1025" ht="16.5" customHeight="1"/>
    <row r="1026" ht="16.5" customHeight="1"/>
    <row r="1027" ht="16.5" customHeight="1"/>
    <row r="1028" ht="16.5" customHeight="1"/>
    <row r="1029" ht="16.5" customHeight="1"/>
    <row r="1030" ht="16.5" customHeight="1"/>
    <row r="1031" ht="16.5" customHeight="1"/>
    <row r="1032" ht="16.5" customHeight="1"/>
    <row r="1033" ht="16.5" customHeight="1"/>
    <row r="1034" ht="16.5" customHeight="1"/>
    <row r="1035" ht="16.5" customHeight="1"/>
    <row r="1036" ht="16.5" customHeight="1"/>
    <row r="1037" ht="16.5" customHeight="1"/>
    <row r="1038" ht="16.5" customHeight="1"/>
    <row r="1039" ht="16.5" customHeight="1"/>
    <row r="1040" ht="16.5" customHeight="1"/>
    <row r="1041" ht="16.5" customHeight="1"/>
    <row r="1042" ht="16.5" customHeight="1"/>
    <row r="1043" ht="16.5" customHeight="1"/>
    <row r="1044" ht="16.5" customHeight="1"/>
    <row r="1045" ht="16.5" customHeight="1"/>
    <row r="1046" ht="16.5" customHeight="1"/>
    <row r="1047" ht="16.5" customHeight="1"/>
    <row r="1048" ht="16.5" customHeight="1"/>
    <row r="1049" ht="16.5" customHeight="1"/>
    <row r="1050" ht="16.5" customHeight="1"/>
    <row r="1051" ht="16.5" customHeight="1"/>
    <row r="1052" ht="16.5" customHeight="1"/>
    <row r="1053" ht="16.5" customHeight="1"/>
    <row r="1054" ht="16.5" customHeight="1"/>
    <row r="1055" ht="16.5" customHeight="1"/>
    <row r="1056" ht="16.5" customHeight="1"/>
    <row r="1057" ht="16.5" customHeight="1"/>
    <row r="1058" ht="16.5" customHeight="1"/>
    <row r="1059" ht="16.5" customHeight="1"/>
    <row r="1060" ht="16.5" customHeight="1"/>
    <row r="1061" ht="16.5" customHeight="1"/>
    <row r="1062" ht="16.5" customHeight="1"/>
    <row r="1063" ht="16.5" customHeight="1"/>
    <row r="1064" ht="16.5" customHeight="1"/>
    <row r="1065" ht="16.5" customHeight="1"/>
    <row r="1066" ht="16.5" customHeight="1"/>
    <row r="1067" ht="16.5" customHeight="1"/>
    <row r="1068" ht="16.5" customHeight="1"/>
    <row r="1069" ht="16.5" customHeight="1"/>
    <row r="1070" ht="16.5" customHeight="1"/>
    <row r="1071" ht="16.5" customHeight="1"/>
    <row r="1072" ht="16.5" customHeight="1"/>
    <row r="1073" ht="16.5" customHeight="1"/>
    <row r="1074" ht="16.5" customHeight="1"/>
    <row r="1075" ht="16.5" customHeight="1"/>
    <row r="1076" ht="16.5" customHeight="1"/>
    <row r="1077" ht="16.5" customHeight="1"/>
    <row r="1078" ht="16.5" customHeight="1"/>
    <row r="1079" ht="16.5" customHeight="1"/>
    <row r="1080" ht="16.5" customHeight="1"/>
    <row r="1081" ht="16.5" customHeight="1"/>
    <row r="1082" ht="16.5" customHeight="1"/>
    <row r="1083" ht="16.5" customHeight="1"/>
    <row r="1084" ht="16.5" customHeight="1"/>
    <row r="1085" ht="16.5" customHeight="1"/>
    <row r="1086" ht="16.5" customHeight="1"/>
    <row r="1087" ht="16.5" customHeight="1"/>
    <row r="1088" ht="16.5" customHeight="1"/>
    <row r="1089" ht="16.5" customHeight="1"/>
    <row r="1090" ht="16.5" customHeight="1"/>
    <row r="1091" ht="16.5" customHeight="1"/>
    <row r="1092" ht="16.5" customHeight="1"/>
    <row r="1093" ht="16.5" customHeight="1"/>
    <row r="1094" ht="16.5" customHeight="1"/>
    <row r="1095" ht="16.5" customHeight="1"/>
    <row r="1096" ht="16.5" customHeight="1"/>
    <row r="1097" ht="16.5" customHeight="1"/>
    <row r="1098" ht="16.5" customHeight="1"/>
    <row r="1099" ht="16.5" customHeight="1"/>
    <row r="1100" ht="16.5" customHeight="1"/>
    <row r="1101" ht="16.5" customHeight="1"/>
    <row r="1102" ht="16.5" customHeight="1"/>
    <row r="1103" ht="16.5" customHeight="1"/>
    <row r="1104" ht="16.5" customHeight="1"/>
    <row r="1105" ht="16.5" customHeight="1"/>
    <row r="1106" ht="16.5" customHeight="1"/>
    <row r="1107" ht="16.5" customHeight="1"/>
    <row r="1108" ht="16.5" customHeight="1"/>
    <row r="1109" ht="16.5" customHeight="1"/>
    <row r="1110" ht="16.5" customHeight="1"/>
    <row r="1111" ht="16.5" customHeight="1"/>
    <row r="1112" ht="16.5" customHeight="1"/>
    <row r="1113" ht="16.5" customHeight="1"/>
    <row r="1114" ht="16.5" customHeight="1"/>
    <row r="1115" ht="16.5" customHeight="1"/>
    <row r="1116" ht="16.5" customHeight="1"/>
    <row r="1117" ht="16.5" customHeight="1"/>
    <row r="1118" ht="16.5" customHeight="1"/>
    <row r="1119" ht="16.5" customHeight="1"/>
    <row r="1120" ht="16.5" customHeight="1"/>
    <row r="1121" ht="16.5" customHeight="1"/>
    <row r="1122" ht="16.5" customHeight="1"/>
    <row r="1123" ht="16.5" customHeight="1"/>
    <row r="1124" ht="16.5" customHeight="1"/>
    <row r="1125" ht="16.5" customHeight="1"/>
    <row r="1126" ht="16.5" customHeight="1"/>
    <row r="1127" ht="16.5" customHeight="1"/>
    <row r="1128" ht="16.5" customHeight="1"/>
    <row r="1129" ht="16.5" customHeight="1"/>
    <row r="1130" ht="16.5" customHeight="1"/>
    <row r="1131" ht="16.5" customHeight="1"/>
    <row r="1132" ht="16.5" customHeight="1"/>
    <row r="1133" ht="16.5" customHeight="1"/>
    <row r="1134" ht="16.5" customHeight="1"/>
    <row r="1135" ht="16.5" customHeight="1"/>
    <row r="1136" ht="16.5" customHeight="1"/>
    <row r="1137" ht="16.5" customHeight="1"/>
    <row r="1138" ht="16.5" customHeight="1"/>
    <row r="1139" ht="16.5" customHeight="1"/>
    <row r="1140" ht="16.5" customHeight="1"/>
    <row r="1141" ht="16.5" customHeight="1"/>
    <row r="1142" ht="16.5" customHeight="1"/>
    <row r="1143" ht="16.5" customHeight="1"/>
    <row r="1144" ht="16.5" customHeight="1"/>
    <row r="1145" ht="16.5" customHeight="1"/>
    <row r="1146" ht="16.5" customHeight="1"/>
    <row r="1147" ht="16.5" customHeight="1"/>
    <row r="1148" ht="16.5" customHeight="1"/>
    <row r="1149" ht="16.5" customHeight="1"/>
    <row r="1150" ht="16.5" customHeight="1"/>
    <row r="1151" ht="16.5" customHeight="1"/>
    <row r="1152" ht="16.5" customHeight="1"/>
    <row r="1153" ht="16.5" customHeight="1"/>
    <row r="1154" ht="16.5" customHeight="1"/>
    <row r="1155" ht="16.5" customHeight="1"/>
    <row r="1156" ht="16.5" customHeight="1"/>
    <row r="1157" ht="16.5" customHeight="1"/>
    <row r="1158" ht="16.5" customHeight="1"/>
    <row r="1159" ht="16.5" customHeight="1"/>
    <row r="1160" ht="16.5" customHeight="1"/>
    <row r="1161" ht="16.5" customHeight="1"/>
    <row r="1162" ht="16.5" customHeight="1"/>
    <row r="1163" ht="16.5" customHeight="1"/>
    <row r="1164" ht="16.5" customHeight="1"/>
    <row r="1165" ht="16.5" customHeight="1"/>
    <row r="1166" ht="16.5" customHeight="1"/>
    <row r="1167" ht="16.5" customHeight="1"/>
    <row r="1168" ht="16.5" customHeight="1"/>
    <row r="1169" ht="16.5" customHeight="1"/>
    <row r="1170" ht="16.5" customHeight="1"/>
    <row r="1171" ht="16.5" customHeight="1"/>
    <row r="1172" ht="16.5" customHeight="1"/>
    <row r="1173" ht="16.5" customHeight="1"/>
    <row r="1174" ht="16.5" customHeight="1"/>
    <row r="1175" ht="16.5" customHeight="1"/>
    <row r="1176" ht="16.5" customHeight="1"/>
    <row r="1177" ht="16.5" customHeight="1"/>
    <row r="1178" ht="16.5" customHeight="1"/>
    <row r="1179" ht="16.5" customHeight="1"/>
    <row r="1180" ht="16.5" customHeight="1"/>
    <row r="1181" ht="16.5" customHeight="1"/>
    <row r="1182" ht="16.5" customHeight="1"/>
    <row r="1183" ht="16.5" customHeight="1"/>
    <row r="1184" ht="16.5" customHeight="1"/>
    <row r="1185" ht="16.5" customHeight="1"/>
    <row r="1186" ht="16.5" customHeight="1"/>
    <row r="1187" ht="16.5" customHeight="1"/>
    <row r="1188" ht="16.5" customHeight="1"/>
    <row r="1189" ht="16.5" customHeight="1"/>
    <row r="1190" ht="16.5" customHeight="1"/>
    <row r="1191" ht="16.5" customHeight="1"/>
    <row r="1192" ht="16.5" customHeight="1"/>
    <row r="1193" ht="16.5" customHeight="1"/>
    <row r="1194" ht="16.5" customHeight="1"/>
    <row r="1195" ht="16.5" customHeight="1"/>
    <row r="1196" ht="16.5" customHeight="1"/>
    <row r="1197" ht="16.5" customHeight="1"/>
    <row r="1198" ht="16.5" customHeight="1"/>
    <row r="1199" ht="16.5" customHeight="1"/>
    <row r="1200" ht="16.5" customHeight="1"/>
    <row r="1201" ht="16.5" customHeight="1"/>
    <row r="1202" ht="16.5" customHeight="1"/>
    <row r="1203" ht="16.5" customHeight="1"/>
    <row r="1204" ht="16.5" customHeight="1"/>
    <row r="1205" ht="16.5" customHeight="1"/>
    <row r="1206" ht="16.5" customHeight="1"/>
    <row r="1207" ht="16.5" customHeight="1"/>
    <row r="1208" ht="16.5" customHeight="1"/>
    <row r="1209" ht="16.5" customHeight="1"/>
    <row r="1210" ht="16.5" customHeight="1"/>
    <row r="1211" ht="16.5" customHeight="1"/>
    <row r="1212" ht="16.5" customHeight="1"/>
    <row r="1213" ht="16.5" customHeight="1"/>
    <row r="1214" ht="16.5" customHeight="1"/>
    <row r="1215" ht="16.5" customHeight="1"/>
    <row r="1216" ht="16.5" customHeight="1"/>
    <row r="1217" ht="16.5" customHeight="1"/>
    <row r="1218" ht="16.5" customHeight="1"/>
    <row r="1219" ht="16.5" customHeight="1"/>
    <row r="1220" ht="16.5" customHeight="1"/>
    <row r="1221" ht="16.5" customHeight="1"/>
    <row r="1222" ht="16.5" customHeight="1"/>
    <row r="1223" ht="16.5" customHeight="1"/>
    <row r="1224" ht="16.5" customHeight="1"/>
    <row r="1225" ht="16.5" customHeight="1"/>
    <row r="1226" ht="16.5" customHeight="1"/>
    <row r="1227" ht="16.5" customHeight="1"/>
    <row r="1228" ht="16.5" customHeight="1"/>
    <row r="1229" ht="16.5" customHeight="1"/>
    <row r="1230" ht="16.5" customHeight="1"/>
    <row r="1231" ht="16.5" customHeight="1"/>
    <row r="1232" ht="16.5" customHeight="1"/>
    <row r="1233" ht="16.5" customHeight="1"/>
    <row r="1234" ht="16.5" customHeight="1"/>
    <row r="1235" ht="16.5" customHeight="1"/>
    <row r="1236" ht="16.5" customHeight="1"/>
    <row r="1237" ht="16.5" customHeight="1"/>
    <row r="1238" ht="16.5" customHeight="1"/>
    <row r="1239" ht="16.5" customHeight="1"/>
    <row r="1240" ht="16.5" customHeight="1"/>
    <row r="1241" ht="16.5" customHeight="1"/>
    <row r="1242" ht="16.5" customHeight="1"/>
    <row r="1243" ht="16.5" customHeight="1"/>
    <row r="1244" ht="16.5" customHeight="1"/>
    <row r="1245" ht="16.5" customHeight="1"/>
    <row r="1246" ht="16.5" customHeight="1"/>
    <row r="1247" ht="16.5" customHeight="1"/>
    <row r="1248" ht="16.5" customHeight="1"/>
    <row r="1249" ht="16.5" customHeight="1"/>
    <row r="1250" ht="16.5" customHeight="1"/>
    <row r="1251" ht="16.5" customHeight="1"/>
    <row r="1252" ht="16.5" customHeight="1"/>
    <row r="1253" ht="16.5" customHeight="1"/>
    <row r="1254" ht="16.5" customHeight="1"/>
    <row r="1255" ht="16.5" customHeight="1"/>
    <row r="1256" ht="16.5" customHeight="1"/>
    <row r="1257" ht="16.5" customHeight="1"/>
    <row r="1258" ht="16.5" customHeight="1"/>
    <row r="1259" ht="16.5" customHeight="1"/>
    <row r="1260" ht="16.5" customHeight="1"/>
    <row r="1261" ht="16.5" customHeight="1"/>
    <row r="1262" ht="16.5" customHeight="1"/>
    <row r="1263" ht="16.5" customHeight="1"/>
    <row r="1264" ht="16.5" customHeight="1"/>
    <row r="1265" ht="16.5" customHeight="1"/>
    <row r="1266" ht="16.5" customHeight="1"/>
    <row r="1267" ht="16.5" customHeight="1"/>
    <row r="1268" ht="16.5" customHeight="1"/>
    <row r="1269" ht="16.5" customHeight="1"/>
    <row r="1270" ht="16.5" customHeight="1"/>
    <row r="1271" ht="16.5" customHeight="1"/>
    <row r="1272" ht="16.5" customHeight="1"/>
    <row r="1273" ht="16.5" customHeight="1"/>
    <row r="1274" ht="16.5" customHeight="1"/>
    <row r="1275" ht="16.5" customHeight="1"/>
    <row r="1276" ht="16.5" customHeight="1"/>
    <row r="1277" ht="16.5" customHeight="1"/>
    <row r="1278" ht="16.5" customHeight="1"/>
    <row r="1279" ht="16.5" customHeight="1"/>
    <row r="1280" ht="16.5" customHeight="1"/>
    <row r="1281" ht="16.5" customHeight="1"/>
    <row r="1282" ht="16.5" customHeight="1"/>
    <row r="1283" ht="16.5" customHeight="1"/>
    <row r="1284" ht="16.5" customHeight="1"/>
    <row r="1285" ht="16.5" customHeight="1"/>
    <row r="1286" ht="16.5" customHeight="1"/>
    <row r="1287" ht="16.5" customHeight="1"/>
    <row r="1288" ht="16.5" customHeight="1"/>
    <row r="1289" ht="16.5" customHeight="1"/>
    <row r="1290" ht="16.5" customHeight="1"/>
    <row r="1291" ht="16.5" customHeight="1"/>
    <row r="1292" ht="16.5" customHeight="1"/>
    <row r="1293" ht="16.5" customHeight="1"/>
    <row r="1294" ht="16.5" customHeight="1"/>
    <row r="1295" ht="16.5" customHeight="1"/>
    <row r="1296" ht="16.5" customHeight="1"/>
    <row r="1297" ht="16.5" customHeight="1"/>
    <row r="1298" ht="16.5" customHeight="1"/>
    <row r="1299" ht="16.5" customHeight="1"/>
    <row r="1300" ht="16.5" customHeight="1"/>
    <row r="1301" ht="16.5" customHeight="1"/>
    <row r="1302" ht="16.5" customHeight="1"/>
    <row r="1303" ht="16.5" customHeight="1"/>
    <row r="1304" ht="16.5" customHeight="1"/>
    <row r="1305" ht="16.5" customHeight="1"/>
    <row r="1306" ht="16.5" customHeight="1"/>
    <row r="1307" ht="16.5" customHeight="1"/>
    <row r="1308" ht="16.5" customHeight="1"/>
    <row r="1309" ht="16.5" customHeight="1"/>
    <row r="1310" ht="16.5" customHeight="1"/>
    <row r="1311" ht="16.5" customHeight="1"/>
    <row r="1312" ht="16.5" customHeight="1"/>
    <row r="1313" ht="16.5" customHeight="1"/>
    <row r="1314" ht="16.5" customHeight="1"/>
    <row r="1315" ht="16.5" customHeight="1"/>
    <row r="1316" ht="16.5" customHeight="1"/>
    <row r="1317" ht="16.5" customHeight="1"/>
    <row r="1318" ht="16.5" customHeight="1"/>
    <row r="1319" ht="16.5" customHeight="1"/>
    <row r="1320" ht="16.5" customHeight="1"/>
    <row r="1321" ht="16.5" customHeight="1"/>
    <row r="1322" ht="16.5" customHeight="1"/>
    <row r="1323" ht="16.5" customHeight="1"/>
    <row r="1324" ht="16.5" customHeight="1"/>
    <row r="1325" ht="16.5" customHeight="1"/>
    <row r="1326" ht="16.5" customHeight="1"/>
    <row r="1327" ht="16.5" customHeight="1"/>
    <row r="1328" ht="16.5" customHeight="1"/>
    <row r="1329" ht="16.5" customHeight="1"/>
    <row r="1330" ht="16.5" customHeight="1"/>
    <row r="1331" ht="16.5" customHeight="1"/>
    <row r="1332" ht="16.5" customHeight="1"/>
    <row r="1333" ht="16.5" customHeight="1"/>
    <row r="1334" ht="16.5" customHeight="1"/>
    <row r="1335" ht="16.5" customHeight="1"/>
    <row r="1336" ht="16.5" customHeight="1"/>
    <row r="1337" ht="16.5" customHeight="1"/>
    <row r="1338" ht="16.5" customHeight="1"/>
    <row r="1339" ht="16.5" customHeight="1"/>
    <row r="1340" ht="16.5" customHeight="1"/>
    <row r="1341" ht="16.5" customHeight="1"/>
    <row r="1342" ht="16.5" customHeight="1"/>
    <row r="1343" ht="16.5" customHeight="1"/>
    <row r="1344" ht="16.5" customHeight="1"/>
    <row r="1345" ht="16.5" customHeight="1"/>
    <row r="1346" ht="16.5" customHeight="1"/>
    <row r="1347" ht="16.5" customHeight="1"/>
    <row r="1348" ht="16.5" customHeight="1"/>
    <row r="1349" ht="16.5" customHeight="1"/>
    <row r="1350" ht="16.5" customHeight="1"/>
    <row r="1351" ht="16.5" customHeight="1"/>
    <row r="1352" ht="16.5" customHeight="1"/>
    <row r="1353" ht="16.5" customHeight="1"/>
    <row r="1354" ht="16.5" customHeight="1"/>
    <row r="1355" ht="16.5" customHeight="1"/>
    <row r="1356" ht="16.5" customHeight="1"/>
    <row r="1357" ht="16.5" customHeight="1"/>
    <row r="1358" ht="16.5" customHeight="1"/>
    <row r="1359" ht="16.5" customHeight="1"/>
    <row r="1360" ht="16.5" customHeight="1"/>
    <row r="1361" ht="16.5" customHeight="1"/>
    <row r="1362" ht="16.5" customHeight="1"/>
    <row r="1363" ht="16.5" customHeight="1"/>
    <row r="1364" ht="16.5" customHeight="1"/>
    <row r="1365" ht="16.5" customHeight="1"/>
    <row r="1366" ht="16.5" customHeight="1"/>
    <row r="1367" ht="16.5" customHeight="1"/>
    <row r="1368" ht="16.5" customHeight="1"/>
    <row r="1369" ht="16.5" customHeight="1"/>
    <row r="1370" ht="16.5" customHeight="1"/>
    <row r="1371" ht="16.5" customHeight="1"/>
    <row r="1372" ht="16.5" customHeight="1"/>
    <row r="1373" ht="16.5" customHeight="1"/>
    <row r="1374" ht="16.5" customHeight="1"/>
    <row r="1375" ht="16.5" customHeight="1"/>
    <row r="1376" ht="16.5" customHeight="1"/>
    <row r="1377" ht="16.5" customHeight="1"/>
    <row r="1378" ht="16.5" customHeight="1"/>
    <row r="1379" ht="16.5" customHeight="1"/>
    <row r="1380" ht="16.5" customHeight="1"/>
    <row r="1381" ht="16.5" customHeight="1"/>
    <row r="1382" ht="16.5" customHeight="1"/>
    <row r="1383" ht="16.5" customHeight="1"/>
    <row r="1384" ht="16.5" customHeight="1"/>
    <row r="1385" ht="16.5" customHeight="1"/>
    <row r="1386" ht="16.5" customHeight="1"/>
    <row r="1387" ht="16.5" customHeight="1"/>
    <row r="1388" ht="16.5" customHeight="1"/>
    <row r="1389" ht="16.5" customHeight="1"/>
    <row r="1390" ht="16.5" customHeight="1"/>
    <row r="1391" ht="16.5" customHeight="1"/>
    <row r="1392" ht="16.5" customHeight="1"/>
    <row r="1393" ht="16.5" customHeight="1"/>
    <row r="1394" ht="16.5" customHeight="1"/>
    <row r="1395" ht="16.5" customHeight="1"/>
    <row r="1396" ht="16.5" customHeight="1"/>
    <row r="1397" ht="16.5" customHeight="1"/>
    <row r="1398" ht="16.5" customHeight="1"/>
    <row r="1399" ht="16.5" customHeight="1"/>
    <row r="1400" ht="16.5" customHeight="1"/>
    <row r="1401" ht="16.5" customHeight="1"/>
    <row r="1402" ht="16.5" customHeight="1"/>
    <row r="1403" ht="16.5" customHeight="1"/>
    <row r="1404" ht="16.5" customHeight="1"/>
    <row r="1405" ht="16.5" customHeight="1"/>
    <row r="1406" ht="16.5" customHeight="1"/>
    <row r="1407" ht="16.5" customHeight="1"/>
    <row r="1408" ht="16.5" customHeight="1"/>
    <row r="1409" ht="16.5" customHeight="1"/>
    <row r="1410" ht="16.5" customHeight="1"/>
    <row r="1411" ht="16.5" customHeight="1"/>
    <row r="1412" ht="16.5" customHeight="1"/>
    <row r="1413" ht="16.5" customHeight="1"/>
    <row r="1414" ht="16.5" customHeight="1"/>
    <row r="1415" ht="16.5" customHeight="1"/>
    <row r="1416" ht="16.5" customHeight="1"/>
    <row r="1417" ht="16.5" customHeight="1"/>
    <row r="1418" ht="16.5" customHeight="1"/>
    <row r="1419" ht="16.5" customHeight="1"/>
    <row r="1420" ht="16.5" customHeight="1"/>
    <row r="1421" ht="16.5" customHeight="1"/>
    <row r="1422" ht="16.5" customHeight="1"/>
    <row r="1423" ht="16.5" customHeight="1"/>
    <row r="1424" ht="16.5" customHeight="1"/>
    <row r="1425" ht="16.5" customHeight="1"/>
    <row r="1426" ht="16.5" customHeight="1"/>
    <row r="1427" ht="16.5" customHeight="1"/>
    <row r="1428" ht="16.5" customHeight="1"/>
    <row r="1429" ht="16.5" customHeight="1"/>
    <row r="1430" ht="16.5" customHeight="1"/>
    <row r="1431" ht="16.5" customHeight="1"/>
    <row r="1432" ht="16.5" customHeight="1"/>
    <row r="1433" ht="16.5" customHeight="1"/>
    <row r="1434" ht="16.5" customHeight="1"/>
    <row r="1435" ht="16.5" customHeight="1"/>
    <row r="1436" ht="16.5" customHeight="1"/>
    <row r="1437" ht="16.5" customHeight="1"/>
    <row r="1438" ht="16.5" customHeight="1"/>
    <row r="1439" ht="16.5" customHeight="1"/>
    <row r="1440" ht="16.5" customHeight="1"/>
    <row r="1441" ht="16.5" customHeight="1"/>
    <row r="1442" ht="16.5" customHeight="1"/>
    <row r="1443" ht="16.5" customHeight="1"/>
    <row r="1444" ht="16.5" customHeight="1"/>
    <row r="1445" ht="16.5" customHeight="1"/>
    <row r="1446" ht="16.5" customHeight="1"/>
    <row r="1447" ht="16.5" customHeight="1"/>
    <row r="1448" ht="16.5" customHeight="1"/>
    <row r="1449" ht="16.5" customHeight="1"/>
    <row r="1450" ht="16.5" customHeight="1"/>
    <row r="1451" ht="16.5" customHeight="1"/>
    <row r="1452" ht="16.5" customHeight="1"/>
    <row r="1453" ht="16.5" customHeight="1"/>
    <row r="1454" ht="16.5" customHeight="1"/>
    <row r="1455" ht="16.5" customHeight="1"/>
    <row r="1456" ht="16.5" customHeight="1"/>
    <row r="1457" ht="16.5" customHeight="1"/>
    <row r="1458" ht="16.5" customHeight="1"/>
    <row r="1459" ht="16.5" customHeight="1"/>
    <row r="1460" ht="16.5" customHeight="1"/>
    <row r="1461" ht="16.5" customHeight="1"/>
    <row r="1462" ht="16.5" customHeight="1"/>
    <row r="1463" ht="16.5" customHeight="1"/>
    <row r="1464" ht="16.5" customHeight="1"/>
    <row r="1465" ht="16.5" customHeight="1"/>
    <row r="1466" ht="16.5" customHeight="1"/>
    <row r="1467" ht="16.5" customHeight="1"/>
    <row r="1468" ht="16.5" customHeight="1"/>
    <row r="1469" ht="16.5" customHeight="1"/>
    <row r="1470" ht="16.5" customHeight="1"/>
    <row r="1471" ht="16.5" customHeight="1"/>
    <row r="1472" ht="16.5" customHeight="1"/>
    <row r="1473" ht="16.5" customHeight="1"/>
    <row r="1474" ht="16.5" customHeight="1"/>
    <row r="1475" ht="16.5" customHeight="1"/>
    <row r="1476" ht="16.5" customHeight="1"/>
    <row r="1477" ht="16.5" customHeight="1"/>
    <row r="1478" ht="16.5" customHeight="1"/>
    <row r="1479" ht="16.5" customHeight="1"/>
    <row r="1480" ht="16.5" customHeight="1"/>
    <row r="1481" ht="16.5" customHeight="1"/>
    <row r="1482" ht="16.5" customHeight="1"/>
    <row r="1483" ht="16.5" customHeight="1"/>
    <row r="1484" ht="16.5" customHeight="1"/>
    <row r="1485" ht="16.5" customHeight="1"/>
    <row r="1486" ht="16.5" customHeight="1"/>
    <row r="1487" ht="16.5" customHeight="1"/>
    <row r="1488" ht="16.5" customHeight="1"/>
    <row r="1489" ht="16.5" customHeight="1"/>
    <row r="1490" ht="16.5" customHeight="1"/>
    <row r="1491" ht="16.5" customHeight="1"/>
    <row r="1492" ht="16.5" customHeight="1"/>
    <row r="1493" ht="16.5" customHeight="1"/>
    <row r="1494" ht="16.5" customHeight="1"/>
    <row r="1495" ht="16.5" customHeight="1"/>
    <row r="1496" ht="16.5" customHeight="1"/>
    <row r="1497" ht="16.5" customHeight="1"/>
    <row r="1498" ht="16.5" customHeight="1"/>
    <row r="1499" ht="16.5" customHeight="1"/>
    <row r="1500" ht="16.5" customHeight="1"/>
    <row r="1501" ht="16.5" customHeight="1"/>
    <row r="1502" ht="16.5" customHeight="1"/>
    <row r="1503" ht="16.5" customHeight="1"/>
    <row r="1504" ht="16.5" customHeight="1"/>
    <row r="1505" ht="16.5" customHeight="1"/>
    <row r="1506" ht="16.5" customHeight="1"/>
    <row r="1507" ht="16.5" customHeight="1"/>
    <row r="1508" ht="16.5" customHeight="1"/>
    <row r="1509" ht="16.5" customHeight="1"/>
    <row r="1510" ht="16.5" customHeight="1"/>
    <row r="1511" ht="16.5" customHeight="1"/>
    <row r="1512" ht="16.5" customHeight="1"/>
    <row r="1513" ht="16.5" customHeight="1"/>
    <row r="1514" ht="16.5" customHeight="1"/>
    <row r="1515" ht="16.5" customHeight="1"/>
    <row r="1516" ht="16.5" customHeight="1"/>
    <row r="1517" ht="16.5" customHeight="1"/>
    <row r="1518" ht="16.5" customHeight="1"/>
    <row r="1519" ht="16.5" customHeight="1"/>
    <row r="1520" ht="16.5" customHeight="1"/>
    <row r="1521" ht="16.5" customHeight="1"/>
    <row r="1522" ht="16.5" customHeight="1"/>
    <row r="1523" ht="16.5" customHeight="1"/>
    <row r="1524" ht="16.5" customHeight="1"/>
    <row r="1525" ht="16.5" customHeight="1"/>
    <row r="1526" ht="16.5" customHeight="1"/>
    <row r="1527" ht="16.5" customHeight="1"/>
    <row r="1528" ht="16.5" customHeight="1"/>
    <row r="1529" ht="16.5" customHeight="1"/>
    <row r="1530" ht="16.5" customHeight="1"/>
    <row r="1531" ht="16.5" customHeight="1"/>
    <row r="1532" ht="16.5" customHeight="1"/>
    <row r="1533" ht="16.5" customHeight="1"/>
    <row r="1534" ht="16.5" customHeight="1"/>
    <row r="1535" ht="16.5" customHeight="1"/>
    <row r="1536" ht="16.5" customHeight="1"/>
    <row r="1537" ht="16.5" customHeight="1"/>
    <row r="1538" ht="16.5" customHeight="1"/>
    <row r="1539" ht="16.5" customHeight="1"/>
    <row r="1540" ht="16.5" customHeight="1"/>
    <row r="1541" ht="16.5" customHeight="1"/>
    <row r="1542" ht="16.5" customHeight="1"/>
    <row r="1543" ht="16.5" customHeight="1"/>
    <row r="1544" ht="16.5" customHeight="1"/>
    <row r="1545" ht="16.5" customHeight="1"/>
    <row r="1546" ht="16.5" customHeight="1"/>
    <row r="1547" ht="16.5" customHeight="1"/>
    <row r="1548" ht="16.5" customHeight="1"/>
    <row r="1549" ht="16.5" customHeight="1"/>
    <row r="1550" ht="16.5" customHeight="1"/>
    <row r="1551" ht="16.5" customHeight="1"/>
    <row r="1552" ht="16.5" customHeight="1"/>
    <row r="1553" ht="16.5" customHeight="1"/>
    <row r="1554" ht="16.5" customHeight="1"/>
    <row r="1555" ht="16.5" customHeight="1"/>
    <row r="1556" ht="16.5" customHeight="1"/>
    <row r="1557" ht="16.5" customHeight="1"/>
    <row r="1558" ht="16.5" customHeight="1"/>
    <row r="1559" ht="16.5" customHeight="1"/>
    <row r="1560" ht="16.5" customHeight="1"/>
    <row r="1561" ht="16.5" customHeight="1"/>
    <row r="1562" ht="16.5" customHeight="1"/>
    <row r="1563" ht="16.5" customHeight="1"/>
    <row r="1564" ht="16.5" customHeight="1"/>
    <row r="1565" ht="16.5" customHeight="1"/>
    <row r="1566" ht="16.5" customHeight="1"/>
    <row r="1567" ht="16.5" customHeight="1"/>
    <row r="1568" ht="16.5" customHeight="1"/>
    <row r="1569" ht="16.5" customHeight="1"/>
    <row r="1570" ht="16.5" customHeight="1"/>
    <row r="1571" ht="16.5" customHeight="1"/>
    <row r="1572" ht="16.5" customHeight="1"/>
    <row r="1573" ht="16.5" customHeight="1"/>
    <row r="1574" ht="16.5" customHeight="1"/>
    <row r="1575" ht="16.5" customHeight="1"/>
    <row r="1576" ht="16.5" customHeight="1"/>
    <row r="1577" ht="16.5" customHeight="1"/>
    <row r="1578" ht="16.5" customHeight="1"/>
    <row r="1579" ht="16.5" customHeight="1"/>
    <row r="1580" ht="16.5" customHeight="1"/>
    <row r="1581" ht="16.5" customHeight="1"/>
    <row r="1582" ht="16.5" customHeight="1"/>
    <row r="1583" ht="16.5" customHeight="1"/>
    <row r="1584" ht="16.5" customHeight="1"/>
    <row r="1585" ht="16.5" customHeight="1"/>
    <row r="1586" ht="16.5" customHeight="1"/>
    <row r="1587" ht="16.5" customHeight="1"/>
    <row r="1588" ht="16.5" customHeight="1"/>
    <row r="1589" ht="16.5" customHeight="1"/>
    <row r="1590" ht="16.5" customHeight="1"/>
    <row r="1591" ht="16.5" customHeight="1"/>
    <row r="1592" ht="16.5" customHeight="1"/>
    <row r="1593" ht="16.5" customHeight="1"/>
    <row r="1594" ht="16.5" customHeight="1"/>
    <row r="1595" ht="16.5" customHeight="1"/>
    <row r="1596" ht="16.5" customHeight="1"/>
    <row r="1597" ht="16.5" customHeight="1"/>
    <row r="1598" ht="16.5" customHeight="1"/>
    <row r="1599" ht="16.5" customHeight="1"/>
    <row r="1600" ht="16.5" customHeight="1"/>
    <row r="1601" ht="16.5" customHeight="1"/>
    <row r="1602" ht="16.5" customHeight="1"/>
    <row r="1603" ht="16.5" customHeight="1"/>
    <row r="1604" ht="16.5" customHeight="1"/>
    <row r="1605" ht="16.5" customHeight="1"/>
    <row r="1606" ht="16.5" customHeight="1"/>
    <row r="1607" ht="16.5" customHeight="1"/>
    <row r="1608" ht="16.5" customHeight="1"/>
    <row r="1609" ht="16.5" customHeight="1"/>
    <row r="1610" ht="16.5" customHeight="1"/>
    <row r="1611" ht="16.5" customHeight="1"/>
    <row r="1612" ht="16.5" customHeight="1"/>
    <row r="1613" ht="16.5" customHeight="1"/>
    <row r="1614" ht="16.5" customHeight="1"/>
    <row r="1615" ht="16.5" customHeight="1"/>
    <row r="1616" ht="16.5" customHeight="1"/>
    <row r="1617" ht="16.5" customHeight="1"/>
    <row r="1618" ht="16.5" customHeight="1"/>
    <row r="1619" ht="16.5" customHeight="1"/>
    <row r="1620" ht="16.5" customHeight="1"/>
    <row r="1621" ht="16.5" customHeight="1"/>
    <row r="1622" ht="16.5" customHeight="1"/>
    <row r="1623" ht="16.5" customHeight="1"/>
    <row r="1624" ht="16.5" customHeight="1"/>
    <row r="1625" ht="16.5" customHeight="1"/>
    <row r="1626" ht="16.5" customHeight="1"/>
    <row r="1627" ht="16.5" customHeight="1"/>
    <row r="1628" ht="16.5" customHeight="1"/>
    <row r="1629" ht="16.5" customHeight="1"/>
    <row r="1630" ht="16.5" customHeight="1"/>
    <row r="1631" ht="16.5" customHeight="1"/>
    <row r="1632" ht="16.5" customHeight="1"/>
    <row r="1633" ht="16.5" customHeight="1"/>
    <row r="1634" ht="16.5" customHeight="1"/>
    <row r="1635" ht="16.5" customHeight="1"/>
    <row r="1636" ht="16.5" customHeight="1"/>
    <row r="1637" ht="16.5" customHeight="1"/>
    <row r="1638" ht="16.5" customHeight="1"/>
    <row r="1639" ht="16.5" customHeight="1"/>
    <row r="1640" ht="16.5" customHeight="1"/>
    <row r="1641" ht="16.5" customHeight="1"/>
    <row r="1642" ht="16.5" customHeight="1"/>
    <row r="1643" ht="16.5" customHeight="1"/>
    <row r="1644" ht="16.5" customHeight="1"/>
    <row r="1645" ht="16.5" customHeight="1"/>
    <row r="1646" ht="16.5" customHeight="1"/>
    <row r="1647" ht="16.5" customHeight="1"/>
    <row r="1648" ht="16.5" customHeight="1"/>
    <row r="1649" ht="16.5" customHeight="1"/>
    <row r="1650" ht="16.5" customHeight="1"/>
    <row r="1651" ht="16.5" customHeight="1"/>
    <row r="1652" ht="16.5" customHeight="1"/>
    <row r="1653" ht="16.5" customHeight="1"/>
    <row r="1654" ht="16.5" customHeight="1"/>
    <row r="1655" ht="16.5" customHeight="1"/>
    <row r="1656" ht="16.5" customHeight="1"/>
    <row r="1657" ht="16.5" customHeight="1"/>
    <row r="1658" ht="16.5" customHeight="1"/>
    <row r="1659" ht="16.5" customHeight="1"/>
    <row r="1660" ht="16.5" customHeight="1"/>
    <row r="1661" ht="16.5" customHeight="1"/>
    <row r="1662" ht="16.5" customHeight="1"/>
    <row r="1663" ht="16.5" customHeight="1"/>
    <row r="1664" ht="16.5" customHeight="1"/>
    <row r="1665" ht="16.5" customHeight="1"/>
    <row r="1666" ht="16.5" customHeight="1"/>
    <row r="1667" ht="16.5" customHeight="1"/>
    <row r="1668" ht="16.5" customHeight="1"/>
    <row r="1669" ht="16.5" customHeight="1"/>
    <row r="1670" ht="16.5" customHeight="1"/>
    <row r="1671" ht="16.5" customHeight="1"/>
    <row r="1672" ht="16.5" customHeight="1"/>
    <row r="1673" ht="16.5" customHeight="1"/>
    <row r="1674" ht="16.5" customHeight="1"/>
    <row r="1675" ht="16.5" customHeight="1"/>
    <row r="1676" ht="16.5" customHeight="1"/>
    <row r="1677" ht="16.5" customHeight="1"/>
    <row r="1678" ht="16.5" customHeight="1"/>
    <row r="1679" ht="16.5" customHeight="1"/>
    <row r="1680" ht="16.5" customHeight="1"/>
    <row r="1681" ht="16.5" customHeight="1"/>
    <row r="1682" ht="16.5" customHeight="1"/>
    <row r="1683" ht="16.5" customHeight="1"/>
    <row r="1684" ht="16.5" customHeight="1"/>
    <row r="1685" ht="16.5" customHeight="1"/>
    <row r="1686" ht="16.5" customHeight="1"/>
    <row r="1687" ht="16.5" customHeight="1"/>
    <row r="1688" ht="16.5" customHeight="1"/>
    <row r="1689" ht="16.5" customHeight="1"/>
    <row r="1690" ht="16.5" customHeight="1"/>
    <row r="1691" ht="16.5" customHeight="1"/>
    <row r="1692" ht="16.5" customHeight="1"/>
    <row r="1693" ht="16.5" customHeight="1"/>
    <row r="1694" ht="16.5" customHeight="1"/>
    <row r="1695" ht="16.5" customHeight="1"/>
    <row r="1696" ht="16.5" customHeight="1"/>
    <row r="1697" ht="16.5" customHeight="1"/>
    <row r="1698" ht="16.5" customHeight="1"/>
    <row r="1699" ht="16.5" customHeight="1"/>
    <row r="1700" ht="16.5" customHeight="1"/>
    <row r="1701" ht="16.5" customHeight="1"/>
    <row r="1702" ht="16.5" customHeight="1"/>
    <row r="1703" ht="16.5" customHeight="1"/>
    <row r="1704" ht="16.5" customHeight="1"/>
    <row r="1705" ht="16.5" customHeight="1"/>
    <row r="1706" ht="16.5" customHeight="1"/>
    <row r="1707" ht="16.5" customHeight="1"/>
    <row r="1708" ht="16.5" customHeight="1"/>
    <row r="1709" ht="16.5" customHeight="1"/>
    <row r="1710" ht="16.5" customHeight="1"/>
    <row r="1711" ht="16.5" customHeight="1"/>
    <row r="1712" ht="16.5" customHeight="1"/>
    <row r="1713" ht="16.5" customHeight="1"/>
    <row r="1714" ht="16.5" customHeight="1"/>
    <row r="1715" ht="16.5" customHeight="1"/>
    <row r="1716" ht="16.5" customHeight="1"/>
    <row r="1717" ht="16.5" customHeight="1"/>
    <row r="1718" ht="16.5" customHeight="1"/>
    <row r="1719" ht="16.5" customHeight="1"/>
    <row r="1720" ht="16.5" customHeight="1"/>
    <row r="1721" ht="16.5" customHeight="1"/>
    <row r="1722" ht="16.5" customHeight="1"/>
    <row r="1723" ht="16.5" customHeight="1"/>
    <row r="1724" ht="16.5" customHeight="1"/>
    <row r="1725" ht="16.5" customHeight="1"/>
    <row r="1726" ht="16.5" customHeight="1"/>
    <row r="1727" ht="16.5" customHeight="1"/>
    <row r="1728" ht="16.5" customHeight="1"/>
    <row r="1729" ht="16.5" customHeight="1"/>
    <row r="1730" ht="16.5" customHeight="1"/>
    <row r="1731" ht="16.5" customHeight="1"/>
    <row r="1732" ht="16.5" customHeight="1"/>
    <row r="1733" ht="16.5" customHeight="1"/>
    <row r="1734" ht="16.5" customHeight="1"/>
    <row r="1735" ht="16.5" customHeight="1"/>
    <row r="1736" ht="16.5" customHeight="1"/>
    <row r="1737" ht="16.5" customHeight="1"/>
    <row r="1738" ht="16.5" customHeight="1"/>
    <row r="1739" ht="16.5" customHeight="1"/>
    <row r="1740" ht="16.5" customHeight="1"/>
    <row r="1741" ht="16.5" customHeight="1"/>
    <row r="1742" ht="16.5" customHeight="1"/>
    <row r="1743" ht="16.5" customHeight="1"/>
    <row r="1744" ht="16.5" customHeight="1"/>
    <row r="1745" ht="16.5" customHeight="1"/>
    <row r="1746" ht="16.5" customHeight="1"/>
    <row r="1747" ht="16.5" customHeight="1"/>
    <row r="1748" ht="16.5" customHeight="1"/>
    <row r="1749" ht="16.5" customHeight="1"/>
    <row r="1750" ht="16.5" customHeight="1"/>
    <row r="1751" ht="16.5" customHeight="1"/>
    <row r="1752" ht="16.5" customHeight="1"/>
    <row r="1753" ht="16.5" customHeight="1"/>
    <row r="1754" ht="16.5" customHeight="1"/>
    <row r="1755" ht="16.5" customHeight="1"/>
    <row r="1756" ht="16.5" customHeight="1"/>
    <row r="1757" ht="16.5" customHeight="1"/>
    <row r="1758" ht="16.5" customHeight="1"/>
    <row r="1759" ht="16.5" customHeight="1"/>
    <row r="1760" ht="16.5" customHeight="1"/>
    <row r="1761" ht="16.5" customHeight="1"/>
    <row r="1762" ht="16.5" customHeight="1"/>
    <row r="1763" ht="16.5" customHeight="1"/>
    <row r="1764" ht="16.5" customHeight="1"/>
    <row r="1765" ht="16.5" customHeight="1"/>
    <row r="1766" ht="16.5" customHeight="1"/>
    <row r="1767" ht="16.5" customHeight="1"/>
    <row r="1768" ht="16.5" customHeight="1"/>
    <row r="1769" ht="16.5" customHeight="1"/>
    <row r="1770" ht="16.5" customHeight="1"/>
    <row r="1771" ht="16.5" customHeight="1"/>
    <row r="1772" ht="16.5" customHeight="1"/>
    <row r="1773" ht="16.5" customHeight="1"/>
    <row r="1774" ht="16.5" customHeight="1"/>
    <row r="1775" ht="16.5" customHeight="1"/>
    <row r="1776" ht="16.5" customHeight="1"/>
    <row r="1777" ht="16.5" customHeight="1"/>
    <row r="1778" ht="16.5" customHeight="1"/>
    <row r="1779" ht="16.5" customHeight="1"/>
    <row r="1780" ht="16.5" customHeight="1"/>
    <row r="1781" ht="16.5" customHeight="1"/>
    <row r="1782" ht="16.5" customHeight="1"/>
    <row r="1783" ht="16.5" customHeight="1"/>
    <row r="1784" ht="16.5" customHeight="1"/>
    <row r="1785" ht="16.5" customHeight="1"/>
    <row r="1786" ht="16.5" customHeight="1"/>
    <row r="1787" ht="16.5" customHeight="1"/>
    <row r="1788" ht="16.5" customHeight="1"/>
    <row r="1789" ht="16.5" customHeight="1"/>
    <row r="1790" ht="16.5" customHeight="1"/>
    <row r="1791" ht="16.5" customHeight="1"/>
    <row r="1792" ht="16.5" customHeight="1"/>
    <row r="1793" ht="16.5" customHeight="1"/>
    <row r="1794" ht="16.5" customHeight="1"/>
    <row r="1795" ht="16.5" customHeight="1"/>
    <row r="1796" ht="16.5" customHeight="1"/>
    <row r="1797" ht="16.5" customHeight="1"/>
    <row r="1798" ht="16.5" customHeight="1"/>
    <row r="1799" ht="16.5" customHeight="1"/>
    <row r="1800" ht="16.5" customHeight="1"/>
    <row r="1801" ht="16.5" customHeight="1"/>
    <row r="1802" ht="16.5" customHeight="1"/>
    <row r="1803" ht="16.5" customHeight="1"/>
    <row r="1804" ht="16.5" customHeight="1"/>
    <row r="1805" ht="16.5" customHeight="1"/>
    <row r="1806" ht="16.5" customHeight="1"/>
    <row r="1807" ht="16.5" customHeight="1"/>
    <row r="1808" ht="16.5" customHeight="1"/>
    <row r="1809" ht="16.5" customHeight="1"/>
    <row r="1810" ht="16.5" customHeight="1"/>
    <row r="1811" ht="16.5" customHeight="1"/>
    <row r="1812" ht="16.5" customHeight="1"/>
    <row r="1813" ht="16.5" customHeight="1"/>
    <row r="1814" ht="16.5" customHeight="1"/>
    <row r="1815" ht="16.5" customHeight="1"/>
    <row r="1816" ht="16.5" customHeight="1"/>
    <row r="1817" ht="16.5" customHeight="1"/>
    <row r="1818" ht="16.5" customHeight="1"/>
    <row r="1819" ht="16.5" customHeight="1"/>
    <row r="1820" ht="16.5" customHeight="1"/>
    <row r="1821" ht="16.5" customHeight="1"/>
    <row r="1822" ht="16.5" customHeight="1"/>
    <row r="1823" ht="16.5" customHeight="1"/>
    <row r="1824" ht="16.5" customHeight="1"/>
    <row r="1825" ht="16.5" customHeight="1"/>
    <row r="1826" ht="16.5" customHeight="1"/>
    <row r="1827" ht="16.5" customHeight="1"/>
    <row r="1828" ht="16.5" customHeight="1"/>
    <row r="1829" ht="16.5" customHeight="1"/>
    <row r="1830" ht="16.5" customHeight="1"/>
    <row r="1831" ht="16.5" customHeight="1"/>
    <row r="1832" ht="16.5" customHeight="1"/>
    <row r="1833" ht="16.5" customHeight="1"/>
    <row r="1834" ht="16.5" customHeight="1"/>
    <row r="1835" ht="16.5" customHeight="1"/>
    <row r="1836" ht="16.5" customHeight="1"/>
    <row r="1837" ht="16.5" customHeight="1"/>
    <row r="1838" ht="16.5" customHeight="1"/>
    <row r="1839" ht="16.5" customHeight="1"/>
    <row r="1840" ht="16.5" customHeight="1"/>
    <row r="1841" ht="16.5" customHeight="1"/>
    <row r="1842" ht="16.5" customHeight="1"/>
    <row r="1843" ht="16.5" customHeight="1"/>
    <row r="1844" ht="16.5" customHeight="1"/>
    <row r="1845" ht="16.5" customHeight="1"/>
    <row r="1846" ht="16.5" customHeight="1"/>
    <row r="1847" ht="16.5" customHeight="1"/>
    <row r="1848" ht="16.5" customHeight="1"/>
    <row r="1849" ht="16.5" customHeight="1"/>
    <row r="1850" ht="16.5" customHeight="1"/>
    <row r="1851" ht="16.5" customHeight="1"/>
    <row r="1852" ht="16.5" customHeight="1"/>
    <row r="1853" ht="16.5" customHeight="1"/>
    <row r="1854" ht="16.5" customHeight="1"/>
    <row r="1855" ht="16.5" customHeight="1"/>
    <row r="1856" ht="16.5" customHeight="1"/>
    <row r="1857" ht="16.5" customHeight="1"/>
    <row r="1858" ht="16.5" customHeight="1"/>
    <row r="1859" ht="16.5" customHeight="1"/>
    <row r="1860" ht="16.5" customHeight="1"/>
    <row r="1861" ht="16.5" customHeight="1"/>
    <row r="1862" ht="16.5" customHeight="1"/>
    <row r="1863" ht="16.5" customHeight="1"/>
    <row r="1864" ht="16.5" customHeight="1"/>
    <row r="1865" ht="16.5" customHeight="1"/>
    <row r="1866" ht="16.5" customHeight="1"/>
    <row r="1867" ht="16.5" customHeight="1"/>
    <row r="1868" ht="16.5" customHeight="1"/>
    <row r="1869" ht="16.5" customHeight="1"/>
    <row r="1870" ht="16.5" customHeight="1"/>
    <row r="1871" ht="16.5" customHeight="1"/>
    <row r="1872" ht="16.5" customHeight="1"/>
    <row r="1873" ht="16.5" customHeight="1"/>
    <row r="1874" ht="16.5" customHeight="1"/>
    <row r="1875" ht="16.5" customHeight="1"/>
    <row r="1876" ht="16.5" customHeight="1"/>
    <row r="1877" ht="16.5" customHeight="1"/>
    <row r="1878" ht="16.5" customHeight="1"/>
    <row r="1879" ht="16.5" customHeight="1"/>
    <row r="1880" ht="16.5" customHeight="1"/>
    <row r="1881" ht="16.5" customHeight="1"/>
    <row r="1882" ht="16.5" customHeight="1"/>
    <row r="1883" ht="16.5" customHeight="1"/>
    <row r="1884" ht="16.5" customHeight="1"/>
    <row r="1885" ht="16.5" customHeight="1"/>
    <row r="1886" ht="16.5" customHeight="1"/>
    <row r="1887" ht="16.5" customHeight="1"/>
    <row r="1888" ht="16.5" customHeight="1"/>
    <row r="1889" ht="16.5" customHeight="1"/>
    <row r="1890" ht="16.5" customHeight="1"/>
    <row r="1891" ht="16.5" customHeight="1"/>
    <row r="1892" ht="16.5" customHeight="1"/>
    <row r="1893" ht="16.5" customHeight="1"/>
    <row r="1894" ht="16.5" customHeight="1"/>
    <row r="1895" ht="16.5" customHeight="1"/>
    <row r="1896" ht="16.5" customHeight="1"/>
    <row r="1897" ht="16.5" customHeight="1"/>
    <row r="1898" ht="16.5" customHeight="1"/>
    <row r="1899" ht="16.5" customHeight="1"/>
    <row r="1900" ht="16.5" customHeight="1"/>
    <row r="1901" ht="16.5" customHeight="1"/>
    <row r="1902" ht="16.5" customHeight="1"/>
    <row r="1903" ht="16.5" customHeight="1"/>
    <row r="1904" ht="16.5" customHeight="1"/>
    <row r="1905" ht="16.5" customHeight="1"/>
    <row r="1906" ht="16.5" customHeight="1"/>
    <row r="1907" ht="16.5" customHeight="1"/>
    <row r="1908" ht="16.5" customHeight="1"/>
    <row r="1909" ht="16.5" customHeight="1"/>
    <row r="1910" ht="16.5" customHeight="1"/>
    <row r="1911" ht="16.5" customHeight="1"/>
    <row r="1912" ht="16.5" customHeight="1"/>
    <row r="1913" ht="16.5" customHeight="1"/>
    <row r="1914" ht="16.5" customHeight="1"/>
    <row r="1915" ht="16.5" customHeight="1"/>
    <row r="1916" ht="16.5" customHeight="1"/>
    <row r="1917" ht="16.5" customHeight="1"/>
    <row r="1918" ht="16.5" customHeight="1"/>
    <row r="1919" ht="16.5" customHeight="1"/>
    <row r="1920" ht="16.5" customHeight="1"/>
    <row r="1921" ht="16.5" customHeight="1"/>
    <row r="1922" ht="16.5" customHeight="1"/>
    <row r="1923" ht="16.5" customHeight="1"/>
    <row r="1924" ht="16.5" customHeight="1"/>
    <row r="1925" ht="16.5" customHeight="1"/>
    <row r="1926" ht="16.5" customHeight="1"/>
    <row r="1927" ht="16.5" customHeight="1"/>
    <row r="1928" ht="16.5" customHeight="1"/>
    <row r="1929" ht="16.5" customHeight="1"/>
    <row r="1930" ht="16.5" customHeight="1"/>
    <row r="1931" ht="16.5" customHeight="1"/>
    <row r="1932" ht="16.5" customHeight="1"/>
    <row r="1933" ht="16.5" customHeight="1"/>
    <row r="1934" ht="16.5" customHeight="1"/>
    <row r="1935" ht="16.5" customHeight="1"/>
    <row r="1936" ht="16.5" customHeight="1"/>
    <row r="1937" ht="16.5" customHeight="1"/>
    <row r="1938" ht="16.5" customHeight="1"/>
    <row r="1939" ht="16.5" customHeight="1"/>
    <row r="1940" ht="16.5" customHeight="1"/>
    <row r="1941" ht="16.5" customHeight="1"/>
    <row r="1942" ht="16.5" customHeight="1"/>
    <row r="1943" ht="16.5" customHeight="1"/>
    <row r="1944" ht="16.5" customHeight="1"/>
    <row r="1945" ht="16.5" customHeight="1"/>
    <row r="1946" ht="16.5" customHeight="1"/>
    <row r="1947" ht="16.5" customHeight="1"/>
    <row r="1948" ht="16.5" customHeight="1"/>
    <row r="1949" ht="16.5" customHeight="1"/>
    <row r="1950" ht="16.5" customHeight="1"/>
    <row r="1951" ht="16.5" customHeight="1"/>
    <row r="1952" ht="16.5" customHeight="1"/>
    <row r="1953" ht="16.5" customHeight="1"/>
    <row r="1954" ht="16.5" customHeight="1"/>
    <row r="1955" ht="16.5" customHeight="1"/>
    <row r="1956" ht="16.5" customHeight="1"/>
    <row r="1957" ht="16.5" customHeight="1"/>
    <row r="1958" ht="16.5" customHeight="1"/>
    <row r="1959" ht="16.5" customHeight="1"/>
    <row r="1960" ht="16.5" customHeight="1"/>
    <row r="1961" ht="16.5" customHeight="1"/>
    <row r="1962" ht="16.5" customHeight="1"/>
    <row r="1963" ht="16.5" customHeight="1"/>
    <row r="1964" ht="16.5" customHeight="1"/>
    <row r="1965" ht="16.5" customHeight="1"/>
    <row r="1966" ht="16.5" customHeight="1"/>
    <row r="1967" ht="16.5" customHeight="1"/>
    <row r="1968" ht="16.5" customHeight="1"/>
    <row r="1969" ht="16.5" customHeight="1"/>
    <row r="1970" ht="16.5" customHeight="1"/>
    <row r="1971" ht="16.5" customHeight="1"/>
    <row r="1972" ht="16.5" customHeight="1"/>
    <row r="1973" ht="16.5" customHeight="1"/>
    <row r="1974" ht="16.5" customHeight="1"/>
    <row r="1975" ht="16.5" customHeight="1"/>
    <row r="1976" ht="16.5" customHeight="1"/>
    <row r="1977" ht="16.5" customHeight="1"/>
    <row r="1978" ht="16.5" customHeight="1"/>
    <row r="1979" ht="16.5" customHeight="1"/>
    <row r="1980" ht="16.5" customHeight="1"/>
    <row r="1981" ht="16.5" customHeight="1"/>
    <row r="1982" ht="16.5" customHeight="1"/>
    <row r="1983" ht="16.5" customHeight="1"/>
    <row r="1984" ht="16.5" customHeight="1"/>
    <row r="1985" ht="16.5" customHeight="1"/>
    <row r="1986" ht="16.5" customHeight="1"/>
    <row r="1987" ht="16.5" customHeight="1"/>
    <row r="1988" ht="16.5" customHeight="1"/>
    <row r="1989" ht="16.5" customHeight="1"/>
    <row r="1990" ht="16.5" customHeight="1"/>
    <row r="1991" ht="16.5" customHeight="1"/>
    <row r="1992" ht="16.5" customHeight="1"/>
    <row r="1993" ht="16.5" customHeight="1"/>
    <row r="1994" ht="16.5" customHeight="1"/>
    <row r="1995" ht="16.5" customHeight="1"/>
    <row r="1996" ht="16.5" customHeight="1"/>
    <row r="1997" ht="16.5" customHeight="1"/>
    <row r="1998" ht="16.5" customHeight="1"/>
    <row r="1999" ht="16.5" customHeight="1"/>
    <row r="2000" ht="16.5" customHeight="1"/>
    <row r="2001" ht="16.5" customHeight="1"/>
    <row r="2002" ht="16.5" customHeight="1"/>
    <row r="2003" ht="16.5" customHeight="1"/>
    <row r="2004" ht="16.5" customHeight="1"/>
    <row r="2005" ht="16.5" customHeight="1"/>
    <row r="2006" ht="16.5" customHeight="1"/>
    <row r="2007" ht="16.5" customHeight="1"/>
    <row r="2008" ht="16.5" customHeight="1"/>
    <row r="2009" ht="16.5" customHeight="1"/>
    <row r="2010" ht="16.5" customHeight="1"/>
    <row r="2011" ht="16.5" customHeight="1"/>
    <row r="2012" ht="16.5" customHeight="1"/>
    <row r="2013" ht="16.5" customHeight="1"/>
    <row r="2014" ht="16.5" customHeight="1"/>
    <row r="2015" ht="16.5" customHeight="1"/>
    <row r="2016" ht="16.5" customHeight="1"/>
    <row r="2017" ht="16.5" customHeight="1"/>
    <row r="2018" ht="16.5" customHeight="1"/>
    <row r="2019" ht="16.5" customHeight="1"/>
    <row r="2020" ht="16.5" customHeight="1"/>
    <row r="2021" ht="16.5" customHeight="1"/>
    <row r="2022" ht="16.5" customHeight="1"/>
    <row r="2023" ht="16.5" customHeight="1"/>
    <row r="2024" ht="16.5" customHeight="1"/>
    <row r="2025" ht="16.5" customHeight="1"/>
    <row r="2026" ht="16.5" customHeight="1"/>
    <row r="2027" ht="16.5" customHeight="1"/>
    <row r="2028" ht="16.5" customHeight="1"/>
    <row r="2029" ht="16.5" customHeight="1"/>
    <row r="2030" ht="16.5" customHeight="1"/>
    <row r="2031" ht="16.5" customHeight="1"/>
    <row r="2032" ht="16.5" customHeight="1"/>
    <row r="2033" ht="16.5" customHeight="1"/>
    <row r="2034" ht="16.5" customHeight="1"/>
    <row r="2035" ht="16.5" customHeight="1"/>
    <row r="2036" ht="16.5" customHeight="1"/>
    <row r="2037" ht="16.5" customHeight="1"/>
    <row r="2038" ht="16.5" customHeight="1"/>
    <row r="2039" ht="16.5" customHeight="1"/>
    <row r="2040" ht="16.5" customHeight="1"/>
    <row r="2041" ht="16.5" customHeight="1"/>
    <row r="2042" ht="16.5" customHeight="1"/>
    <row r="2043" ht="16.5" customHeight="1"/>
    <row r="2044" ht="16.5" customHeight="1"/>
    <row r="2045" ht="16.5" customHeight="1"/>
    <row r="2046" ht="16.5" customHeight="1"/>
    <row r="2047" ht="16.5" customHeight="1"/>
    <row r="2048" ht="16.5" customHeight="1"/>
    <row r="2049" ht="16.5" customHeight="1"/>
    <row r="2050" ht="16.5" customHeight="1"/>
    <row r="2051" ht="16.5" customHeight="1"/>
    <row r="2052" ht="16.5" customHeight="1"/>
    <row r="2053" ht="16.5" customHeight="1"/>
    <row r="2054" ht="16.5" customHeight="1"/>
    <row r="2055" ht="16.5" customHeight="1"/>
    <row r="2056" ht="16.5" customHeight="1"/>
    <row r="2057" ht="16.5" customHeight="1"/>
    <row r="2058" ht="16.5" customHeight="1"/>
    <row r="2059" ht="16.5" customHeight="1"/>
    <row r="2060" ht="16.5" customHeight="1"/>
    <row r="2061" ht="16.5" customHeight="1"/>
    <row r="2062" ht="16.5" customHeight="1"/>
    <row r="2063" ht="16.5" customHeight="1"/>
    <row r="2064" ht="16.5" customHeight="1"/>
    <row r="2065" ht="16.5" customHeight="1"/>
    <row r="2066" ht="16.5" customHeight="1"/>
    <row r="2067" ht="16.5" customHeight="1"/>
    <row r="2068" ht="16.5" customHeight="1"/>
    <row r="2069" ht="16.5" customHeight="1"/>
    <row r="2070" ht="16.5" customHeight="1"/>
    <row r="2071" ht="16.5" customHeight="1"/>
    <row r="2072" ht="16.5" customHeight="1"/>
    <row r="2073" ht="16.5" customHeight="1"/>
    <row r="2074" ht="16.5" customHeight="1"/>
    <row r="2075" ht="16.5" customHeight="1"/>
    <row r="2076" ht="16.5" customHeight="1"/>
    <row r="2077" ht="16.5" customHeight="1"/>
    <row r="2078" ht="16.5" customHeight="1"/>
    <row r="2079" ht="16.5" customHeight="1"/>
    <row r="2080" ht="16.5" customHeight="1"/>
    <row r="2081" ht="16.5" customHeight="1"/>
    <row r="2082" ht="16.5" customHeight="1"/>
    <row r="2083" ht="16.5" customHeight="1"/>
    <row r="2084" ht="16.5" customHeight="1"/>
    <row r="2085" ht="16.5" customHeight="1"/>
    <row r="2086" ht="16.5" customHeight="1"/>
    <row r="2087" ht="16.5" customHeight="1"/>
    <row r="2088" ht="16.5" customHeight="1"/>
    <row r="2089" ht="16.5" customHeight="1"/>
    <row r="2090" ht="16.5" customHeight="1"/>
    <row r="2091" ht="16.5" customHeight="1"/>
    <row r="2092" ht="16.5" customHeight="1"/>
    <row r="2093" ht="16.5" customHeight="1"/>
    <row r="2094" ht="16.5" customHeight="1"/>
    <row r="2095" ht="16.5" customHeight="1"/>
    <row r="2096" ht="16.5" customHeight="1"/>
    <row r="2097" ht="16.5" customHeight="1"/>
    <row r="2098" ht="16.5" customHeight="1"/>
    <row r="2099" ht="16.5" customHeight="1"/>
    <row r="2100" ht="16.5" customHeight="1"/>
    <row r="2101" ht="16.5" customHeight="1"/>
    <row r="2102" ht="16.5" customHeight="1"/>
    <row r="2103" ht="16.5" customHeight="1"/>
    <row r="2104" ht="16.5" customHeight="1"/>
    <row r="2105" ht="16.5" customHeight="1"/>
    <row r="2106" ht="16.5" customHeight="1"/>
    <row r="2107" ht="16.5" customHeight="1"/>
    <row r="2108" ht="16.5" customHeight="1"/>
    <row r="2109" ht="16.5" customHeight="1"/>
    <row r="2110" ht="16.5" customHeight="1"/>
    <row r="2111" ht="16.5" customHeight="1"/>
    <row r="2112" ht="16.5" customHeight="1"/>
    <row r="2113" ht="16.5" customHeight="1"/>
    <row r="2114" ht="16.5" customHeight="1"/>
    <row r="2115" ht="16.5" customHeight="1"/>
    <row r="2116" ht="16.5" customHeight="1"/>
    <row r="2117" ht="16.5" customHeight="1"/>
    <row r="2118" ht="16.5" customHeight="1"/>
    <row r="2119" ht="16.5" customHeight="1"/>
    <row r="2120" ht="16.5" customHeight="1"/>
    <row r="2121" ht="16.5" customHeight="1"/>
    <row r="2122" ht="16.5" customHeight="1"/>
    <row r="2123" ht="16.5" customHeight="1"/>
    <row r="2124" ht="16.5" customHeight="1"/>
    <row r="2125" ht="16.5" customHeight="1"/>
    <row r="2126" ht="16.5" customHeight="1"/>
    <row r="2127" ht="16.5" customHeight="1"/>
    <row r="2128" ht="16.5" customHeight="1"/>
    <row r="2129" ht="16.5" customHeight="1"/>
    <row r="2130" ht="16.5" customHeight="1"/>
    <row r="2131" ht="16.5" customHeight="1"/>
    <row r="2132" ht="16.5" customHeight="1"/>
    <row r="2133" ht="16.5" customHeight="1"/>
    <row r="2134" ht="16.5" customHeight="1"/>
    <row r="2135" ht="16.5" customHeight="1"/>
    <row r="2136" ht="16.5" customHeight="1"/>
    <row r="2137" ht="16.5" customHeight="1"/>
    <row r="2138" ht="16.5" customHeight="1"/>
    <row r="2139" ht="16.5" customHeight="1"/>
    <row r="2140" ht="16.5" customHeight="1"/>
    <row r="2141" ht="16.5" customHeight="1"/>
    <row r="2142" ht="16.5" customHeight="1"/>
    <row r="2143" ht="16.5" customHeight="1"/>
    <row r="2144" ht="16.5" customHeight="1"/>
    <row r="2145" ht="16.5" customHeight="1"/>
    <row r="2146" ht="16.5" customHeight="1"/>
    <row r="2147" ht="16.5" customHeight="1"/>
    <row r="2148" ht="16.5" customHeight="1"/>
    <row r="2149" ht="16.5" customHeight="1"/>
    <row r="2150" ht="16.5" customHeight="1"/>
    <row r="2151" ht="16.5" customHeight="1"/>
    <row r="2152" ht="16.5" customHeight="1"/>
    <row r="2153" ht="16.5" customHeight="1"/>
    <row r="2154" ht="16.5" customHeight="1"/>
    <row r="2155" ht="16.5" customHeight="1"/>
    <row r="2156" ht="16.5" customHeight="1"/>
    <row r="2157" ht="16.5" customHeight="1"/>
    <row r="2158" ht="16.5" customHeight="1"/>
    <row r="2159" ht="16.5" customHeight="1"/>
    <row r="2160" ht="16.5" customHeight="1"/>
    <row r="2161" ht="16.5" customHeight="1"/>
    <row r="2162" ht="16.5" customHeight="1"/>
    <row r="2163" ht="16.5" customHeight="1"/>
    <row r="2164" ht="16.5" customHeight="1"/>
    <row r="2165" ht="16.5" customHeight="1"/>
    <row r="2166" ht="16.5" customHeight="1"/>
    <row r="2167" ht="16.5" customHeight="1"/>
    <row r="2168" ht="16.5" customHeight="1"/>
    <row r="2169" ht="16.5" customHeight="1"/>
    <row r="2170" ht="16.5" customHeight="1"/>
    <row r="2171" ht="16.5" customHeight="1"/>
    <row r="2172" ht="16.5" customHeight="1"/>
    <row r="2173" ht="16.5" customHeight="1"/>
    <row r="2174" ht="16.5" customHeight="1"/>
    <row r="2175" ht="16.5" customHeight="1"/>
    <row r="2176" ht="16.5" customHeight="1"/>
    <row r="2177" ht="16.5" customHeight="1"/>
    <row r="2178" ht="16.5" customHeight="1"/>
    <row r="2179" ht="16.5" customHeight="1"/>
    <row r="2180" ht="16.5" customHeight="1"/>
    <row r="2181" ht="16.5" customHeight="1"/>
    <row r="2182" ht="16.5" customHeight="1"/>
    <row r="2183" ht="16.5" customHeight="1"/>
    <row r="2184" ht="16.5" customHeight="1"/>
    <row r="2185" ht="16.5" customHeight="1"/>
    <row r="2186" ht="16.5" customHeight="1"/>
    <row r="2187" ht="16.5" customHeight="1"/>
    <row r="2188" ht="16.5" customHeight="1"/>
    <row r="2189" ht="16.5" customHeight="1"/>
    <row r="2190" ht="16.5" customHeight="1"/>
    <row r="2191" ht="16.5" customHeight="1"/>
    <row r="2192" ht="16.5" customHeight="1"/>
    <row r="2193" ht="16.5" customHeight="1"/>
    <row r="2194" ht="16.5" customHeight="1"/>
    <row r="2195" ht="16.5" customHeight="1"/>
    <row r="2196" ht="16.5" customHeight="1"/>
    <row r="2197" ht="16.5" customHeight="1"/>
    <row r="2198" ht="16.5" customHeight="1"/>
    <row r="2199" ht="16.5" customHeight="1"/>
    <row r="2200" ht="16.5" customHeight="1"/>
    <row r="2201" ht="16.5" customHeight="1"/>
    <row r="2202" ht="16.5" customHeight="1"/>
    <row r="2203" ht="16.5" customHeight="1"/>
    <row r="2204" ht="16.5" customHeight="1"/>
    <row r="2205" ht="16.5" customHeight="1"/>
    <row r="2206" ht="16.5" customHeight="1"/>
    <row r="2207" ht="16.5" customHeight="1"/>
    <row r="2208" ht="16.5" customHeight="1"/>
    <row r="2209" ht="16.5" customHeight="1"/>
    <row r="2210" ht="16.5" customHeight="1"/>
    <row r="2211" ht="16.5" customHeight="1"/>
    <row r="2212" ht="16.5" customHeight="1"/>
    <row r="2213" ht="16.5" customHeight="1"/>
    <row r="2214" ht="16.5" customHeight="1"/>
    <row r="2215" ht="16.5" customHeight="1"/>
    <row r="2216" ht="16.5" customHeight="1"/>
    <row r="2217" ht="16.5" customHeight="1"/>
    <row r="2218" ht="16.5" customHeight="1"/>
    <row r="2219" ht="16.5" customHeight="1"/>
    <row r="2220" ht="16.5" customHeight="1"/>
    <row r="2221" ht="16.5" customHeight="1"/>
    <row r="2222" ht="16.5" customHeight="1"/>
    <row r="2223" ht="16.5" customHeight="1"/>
    <row r="2224" ht="16.5" customHeight="1"/>
    <row r="2225" ht="16.5" customHeight="1"/>
    <row r="2226" ht="16.5" customHeight="1"/>
    <row r="2227" ht="16.5" customHeight="1"/>
    <row r="2228" ht="16.5" customHeight="1"/>
    <row r="2229" ht="16.5" customHeight="1"/>
    <row r="2230" ht="16.5" customHeight="1"/>
    <row r="2231" ht="16.5" customHeight="1"/>
    <row r="2232" ht="16.5" customHeight="1"/>
    <row r="2233" ht="16.5" customHeight="1"/>
    <row r="2234" ht="16.5" customHeight="1"/>
    <row r="2235" ht="16.5" customHeight="1"/>
    <row r="2236" ht="16.5" customHeight="1"/>
    <row r="2237" ht="16.5" customHeight="1"/>
    <row r="2238" ht="16.5" customHeight="1"/>
    <row r="2239" ht="16.5" customHeight="1"/>
    <row r="2240" ht="16.5" customHeight="1"/>
    <row r="2241" ht="16.5" customHeight="1"/>
    <row r="2242" ht="16.5" customHeight="1"/>
    <row r="2243" ht="16.5" customHeight="1"/>
    <row r="2244" ht="16.5" customHeight="1"/>
    <row r="2245" ht="16.5" customHeight="1"/>
    <row r="2246" ht="16.5" customHeight="1"/>
    <row r="2247" ht="16.5" customHeight="1"/>
    <row r="2248" ht="16.5" customHeight="1"/>
    <row r="2249" ht="16.5" customHeight="1"/>
    <row r="2250" ht="16.5" customHeight="1"/>
    <row r="2251" ht="16.5" customHeight="1"/>
    <row r="2252" ht="16.5" customHeight="1"/>
    <row r="2253" ht="16.5" customHeight="1"/>
    <row r="2254" ht="16.5" customHeight="1"/>
    <row r="2255" ht="16.5" customHeight="1"/>
    <row r="2256" ht="16.5" customHeight="1"/>
    <row r="2257" ht="16.5" customHeight="1"/>
    <row r="2258" ht="16.5" customHeight="1"/>
    <row r="2259" ht="16.5" customHeight="1"/>
    <row r="2260" ht="16.5" customHeight="1"/>
    <row r="2261" ht="16.5" customHeight="1"/>
    <row r="2262" ht="16.5" customHeight="1"/>
    <row r="2263" ht="16.5" customHeight="1"/>
    <row r="2264" ht="16.5" customHeight="1"/>
    <row r="2265" ht="16.5" customHeight="1"/>
    <row r="2266" ht="16.5" customHeight="1"/>
    <row r="2267" ht="16.5" customHeight="1"/>
    <row r="2268" ht="16.5" customHeight="1"/>
    <row r="2269" ht="16.5" customHeight="1"/>
    <row r="2270" ht="16.5" customHeight="1"/>
    <row r="2271" ht="16.5" customHeight="1"/>
    <row r="2272" ht="16.5" customHeight="1"/>
    <row r="2273" ht="16.5" customHeight="1"/>
    <row r="2274" ht="16.5" customHeight="1"/>
    <row r="2275" ht="16.5" customHeight="1"/>
    <row r="2276" ht="16.5" customHeight="1"/>
    <row r="2277" ht="16.5" customHeight="1"/>
    <row r="2278" ht="16.5" customHeight="1"/>
    <row r="2279" ht="16.5" customHeight="1"/>
    <row r="2280" ht="16.5" customHeight="1"/>
    <row r="2281" ht="16.5" customHeight="1"/>
    <row r="2282" ht="16.5" customHeight="1"/>
    <row r="2283" ht="16.5" customHeight="1"/>
    <row r="2284" ht="16.5" customHeight="1"/>
    <row r="2285" ht="16.5" customHeight="1"/>
    <row r="2286" ht="16.5" customHeight="1"/>
    <row r="2287" ht="16.5" customHeight="1"/>
    <row r="2288" ht="16.5" customHeight="1"/>
    <row r="2289" ht="16.5" customHeight="1"/>
    <row r="2290" ht="16.5" customHeight="1"/>
    <row r="2291" ht="16.5" customHeight="1"/>
    <row r="2292" ht="16.5" customHeight="1"/>
    <row r="2293" ht="16.5" customHeight="1"/>
    <row r="2294" ht="16.5" customHeight="1"/>
    <row r="2295" ht="16.5" customHeight="1"/>
    <row r="2296" ht="16.5" customHeight="1"/>
    <row r="2297" ht="16.5" customHeight="1"/>
    <row r="2298" ht="16.5" customHeight="1"/>
    <row r="2299" ht="16.5" customHeight="1"/>
    <row r="2300" ht="16.5" customHeight="1"/>
    <row r="2301" ht="16.5" customHeight="1"/>
    <row r="2302" ht="16.5" customHeight="1"/>
    <row r="2303" ht="16.5" customHeight="1"/>
    <row r="2304" ht="16.5" customHeight="1"/>
    <row r="2305" ht="16.5" customHeight="1"/>
    <row r="2306" ht="16.5" customHeight="1"/>
    <row r="2307" ht="16.5" customHeight="1"/>
    <row r="2308" ht="16.5" customHeight="1"/>
    <row r="2309" ht="16.5" customHeight="1"/>
    <row r="2310" ht="16.5" customHeight="1"/>
    <row r="2311" ht="16.5" customHeight="1"/>
    <row r="2312" ht="16.5" customHeight="1"/>
    <row r="2313" ht="16.5" customHeight="1"/>
    <row r="2314" ht="16.5" customHeight="1"/>
    <row r="2315" ht="16.5" customHeight="1"/>
    <row r="2316" ht="16.5" customHeight="1"/>
  </sheetData>
  <mergeCells count="3">
    <mergeCell ref="B6:C6"/>
    <mergeCell ref="J6:L6"/>
    <mergeCell ref="D6:I6"/>
  </mergeCells>
  <dataValidations count="1">
    <dataValidation operator="greaterThanOrEqual" allowBlank="1" showInputMessage="1" showErrorMessage="1" sqref="E9:F26"/>
  </dataValidations>
  <pageMargins left="0.25" right="0.25" top="0.75" bottom="0.75" header="0.3" footer="0.3"/>
  <pageSetup paperSize="9" scale="16" fitToHeight="0" orientation="landscape" r:id="rId1"/>
  <tableParts count="1">
    <tablePart r:id="rId2"/>
  </tablePart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theme="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Итоги!#REF!</xm:f>
              <xm:sqref>#REF!</xm:sqref>
            </x14:sparkline>
            <x14:sparkline>
              <xm:f>Итоги!E9:E13</xm:f>
              <xm:sqref>#REF!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Сводный отчёт</vt:lpstr>
      <vt:lpstr>Итоги</vt:lpstr>
      <vt:lpstr>CalendarYear</vt:lpstr>
      <vt:lpstr>DueDate</vt:lpstr>
      <vt:lpstr>Месяц</vt:lpstr>
      <vt:lpstr>'Сводный отчёт'!Область_печати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Зулин Константин Юрьевич</dc:creator>
  <cp:keywords/>
  <dc:description/>
  <cp:lastModifiedBy>kzulin</cp:lastModifiedBy>
  <cp:revision/>
  <cp:lastPrinted>2016-01-08T07:08:29Z</cp:lastPrinted>
  <dcterms:created xsi:type="dcterms:W3CDTF">2013-11-22T02:03:24Z</dcterms:created>
  <dcterms:modified xsi:type="dcterms:W3CDTF">2016-01-09T04:57:57Z</dcterms:modified>
</cp:coreProperties>
</file>