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8" activeTab="0"/>
  </bookViews>
  <sheets>
    <sheet name="ОТЧЕТ МЕНЕДЖЕРА" sheetId="1" r:id="rId1"/>
  </sheets>
  <definedNames>
    <definedName name="__xlfn_COUNTIFS">NA()</definedName>
    <definedName name="__xlfn_IFERROR">NA()</definedName>
    <definedName name="_xlfn.COUNTIFS" hidden="1">#NAME?</definedName>
    <definedName name="_xlfn.IFERROR" hidden="1">#NAME?</definedName>
    <definedName name="Excel_BuiltIn__FilterDatabase" localSheetId="0">'ОТЧЕТ МЕНЕДЖЕРА'!$B$16:$F$48</definedName>
    <definedName name="ОП">'ОТЧЕТ МЕНЕДЖЕРА'!$A$100:$A$107</definedName>
  </definedNames>
  <calcPr fullCalcOnLoad="1"/>
</workbook>
</file>

<file path=xl/sharedStrings.xml><?xml version="1.0" encoding="utf-8"?>
<sst xmlns="http://schemas.openxmlformats.org/spreadsheetml/2006/main" count="107" uniqueCount="56">
  <si>
    <t>КОЛИЧЕСТВО</t>
  </si>
  <si>
    <t>НОВЫЕ КЛИЕНТЫ</t>
  </si>
  <si>
    <t>СУММА</t>
  </si>
  <si>
    <t>ОТКАЗЫ</t>
  </si>
  <si>
    <t>ПРОМО</t>
  </si>
  <si>
    <t>ПЛАН</t>
  </si>
  <si>
    <t>ВЫДАНО</t>
  </si>
  <si>
    <t>ПРОГНОЗ</t>
  </si>
  <si>
    <t>%</t>
  </si>
  <si>
    <t>СР.ЧЕК</t>
  </si>
  <si>
    <t>день</t>
  </si>
  <si>
    <t>мес.</t>
  </si>
  <si>
    <t>шт.</t>
  </si>
  <si>
    <t>план в мес.</t>
  </si>
  <si>
    <t>факт</t>
  </si>
  <si>
    <t>руб.</t>
  </si>
  <si>
    <t>ЛИСТОВКИ</t>
  </si>
  <si>
    <t>ОТРЫВЫ</t>
  </si>
  <si>
    <t>Данилина О.Н.</t>
  </si>
  <si>
    <t>Вялых Е.А.</t>
  </si>
  <si>
    <t>ОТЧЕТ ЗА ДЕНЬ</t>
  </si>
  <si>
    <t>Менеджер</t>
  </si>
  <si>
    <t>Сумма</t>
  </si>
  <si>
    <t>Выдач</t>
  </si>
  <si>
    <t>Отказы</t>
  </si>
  <si>
    <t>Погаш.</t>
  </si>
  <si>
    <t>Нов. Кл.</t>
  </si>
  <si>
    <t>Касса</t>
  </si>
  <si>
    <t>Бумага</t>
  </si>
  <si>
    <t>Картр.</t>
  </si>
  <si>
    <t>Листовки</t>
  </si>
  <si>
    <t>Отрывы</t>
  </si>
  <si>
    <t>Примечание</t>
  </si>
  <si>
    <t>Дата</t>
  </si>
  <si>
    <t>МИКРОЗАЙМЫ</t>
  </si>
  <si>
    <t>КАССА</t>
  </si>
  <si>
    <t>БУМАГА</t>
  </si>
  <si>
    <t>КАРТР.</t>
  </si>
  <si>
    <t>ПРИМЕЧАНИЕ</t>
  </si>
  <si>
    <t>КОЛИЧЕСТВО (шт.)</t>
  </si>
  <si>
    <t>Остаток</t>
  </si>
  <si>
    <t>Остаток резерв.</t>
  </si>
  <si>
    <t>Отказов</t>
  </si>
  <si>
    <t>Погашений</t>
  </si>
  <si>
    <t>Новых клиентов</t>
  </si>
  <si>
    <t>Роздано</t>
  </si>
  <si>
    <t>Расклеено</t>
  </si>
  <si>
    <t>ВЫХОДНОЙ</t>
  </si>
  <si>
    <t>Всего</t>
  </si>
  <si>
    <t>Отработано</t>
  </si>
  <si>
    <t>Осталось</t>
  </si>
  <si>
    <t>до плана</t>
  </si>
  <si>
    <t>СМЕН</t>
  </si>
  <si>
    <r>
      <t>ОП</t>
    </r>
    <r>
      <rPr>
        <b/>
        <sz val="10"/>
        <color indexed="18"/>
        <rFont val="Arial Cyr"/>
        <family val="0"/>
      </rPr>
      <t xml:space="preserve"> Шилкина П.В.</t>
    </r>
  </si>
  <si>
    <t>241.16</t>
  </si>
  <si>
    <t>тряпка для пола и пыли, хвухсторонний скотч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</si>
</sst>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  <numFmt numFmtId="165" formatCode="_-* #,##0.00_р_._-;\-* #,##0.00_р_._-;_-* \-??_р_._-;_-@_-"/>
    <numFmt numFmtId="166" formatCode="_-* #,##0_р_._-;\-* #,##0_р_._-;_-* \-??_р_._-;_-@_-"/>
    <numFmt numFmtId="167" formatCode="mm/yy"/>
  </numFmts>
  <fonts count="67">
    <font>
      <sz val="10"/>
      <name val="Arial Cyr"/>
      <family val="2"/>
    </font>
    <font>
      <sz val="11"/>
      <color indexed="55"/>
      <name val="Calibri"/>
      <family val="2"/>
    </font>
    <font>
      <sz val="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2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color indexed="18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18"/>
      <name val="Arial Cyr"/>
      <family val="2"/>
    </font>
    <font>
      <sz val="2"/>
      <color indexed="18"/>
      <name val="Arial Cyr"/>
      <family val="2"/>
    </font>
    <font>
      <b/>
      <sz val="2"/>
      <color indexed="18"/>
      <name val="Arial Cyr"/>
      <family val="2"/>
    </font>
    <font>
      <sz val="10"/>
      <color indexed="45"/>
      <name val="Arial Cyr"/>
      <family val="2"/>
    </font>
    <font>
      <sz val="4"/>
      <color indexed="18"/>
      <name val="Arial Cyr"/>
      <family val="2"/>
    </font>
    <font>
      <sz val="10"/>
      <color indexed="55"/>
      <name val="Arial Cyr"/>
      <family val="2"/>
    </font>
    <font>
      <sz val="6"/>
      <color indexed="45"/>
      <name val="Arial Cyr"/>
      <family val="2"/>
    </font>
    <font>
      <sz val="6"/>
      <color indexed="45"/>
      <name val="Arial"/>
      <family val="2"/>
    </font>
    <font>
      <b/>
      <sz val="6"/>
      <color indexed="45"/>
      <name val="Arial"/>
      <family val="2"/>
    </font>
    <font>
      <sz val="9"/>
      <color indexed="4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2"/>
    </font>
    <font>
      <sz val="2"/>
      <color rgb="FFFFFFFF"/>
      <name val="Arial Cyr"/>
      <family val="2"/>
    </font>
    <font>
      <b/>
      <sz val="2"/>
      <color rgb="FFFFFFFF"/>
      <name val="Arial Cyr"/>
      <family val="2"/>
    </font>
    <font>
      <sz val="10"/>
      <color rgb="FFFF0000"/>
      <name val="Arial Cyr"/>
      <family val="2"/>
    </font>
    <font>
      <sz val="4"/>
      <color rgb="FFFFFFFF"/>
      <name val="Arial Cyr"/>
      <family val="2"/>
    </font>
    <font>
      <sz val="10"/>
      <color rgb="FF000000"/>
      <name val="Arial Cyr"/>
      <family val="2"/>
    </font>
    <font>
      <sz val="6"/>
      <color rgb="FFFF0000"/>
      <name val="Arial Cyr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9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Border="0" applyProtection="0">
      <alignment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Border="0" applyProtection="0">
      <alignment/>
    </xf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57" fillId="33" borderId="0" xfId="0" applyFont="1" applyFill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58" fillId="33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5" borderId="12" xfId="0" applyFont="1" applyFill="1" applyBorder="1" applyAlignment="1" applyProtection="1">
      <alignment horizontal="center" vertical="center" wrapText="1"/>
      <protection hidden="1"/>
    </xf>
    <xf numFmtId="0" fontId="0" fillId="36" borderId="10" xfId="0" applyFont="1" applyFill="1" applyBorder="1" applyAlignment="1" applyProtection="1">
      <alignment horizontal="center" vertical="center"/>
      <protection hidden="1"/>
    </xf>
    <xf numFmtId="1" fontId="0" fillId="35" borderId="10" xfId="58" applyNumberFormat="1" applyFont="1" applyFill="1" applyBorder="1" applyAlignment="1" applyProtection="1">
      <alignment horizontal="center" vertical="center" wrapText="1"/>
      <protection hidden="1"/>
    </xf>
    <xf numFmtId="3" fontId="6" fillId="35" borderId="10" xfId="55" applyNumberFormat="1" applyFont="1" applyFill="1" applyBorder="1" applyAlignment="1" applyProtection="1">
      <alignment horizontal="center" vertical="center" wrapText="1"/>
      <protection hidden="1"/>
    </xf>
    <xf numFmtId="9" fontId="7" fillId="35" borderId="10" xfId="55" applyFont="1" applyFill="1" applyBorder="1" applyAlignment="1" applyProtection="1">
      <alignment horizontal="center" vertical="center" wrapText="1"/>
      <protection hidden="1"/>
    </xf>
    <xf numFmtId="1" fontId="6" fillId="35" borderId="10" xfId="55" applyNumberFormat="1" applyFont="1" applyFill="1" applyBorder="1" applyAlignment="1" applyProtection="1">
      <alignment horizontal="center" vertical="center" wrapText="1"/>
      <protection hidden="1"/>
    </xf>
    <xf numFmtId="9" fontId="6" fillId="35" borderId="11" xfId="55" applyFont="1" applyFill="1" applyBorder="1" applyAlignment="1" applyProtection="1">
      <alignment horizontal="center" vertical="center" wrapText="1"/>
      <protection hidden="1"/>
    </xf>
    <xf numFmtId="0" fontId="6" fillId="35" borderId="10" xfId="55" applyNumberFormat="1" applyFont="1" applyFill="1" applyBorder="1" applyAlignment="1" applyProtection="1">
      <alignment horizontal="center" vertical="center" wrapText="1"/>
      <protection hidden="1"/>
    </xf>
    <xf numFmtId="0" fontId="0" fillId="35" borderId="13" xfId="0" applyFont="1" applyFill="1" applyBorder="1" applyAlignment="1" applyProtection="1">
      <alignment horizontal="left" vertical="center" wrapText="1"/>
      <protection hidden="1"/>
    </xf>
    <xf numFmtId="9" fontId="6" fillId="35" borderId="11" xfId="55" applyFont="1" applyFill="1" applyBorder="1" applyAlignment="1" applyProtection="1">
      <alignment horizontal="center" vertical="center"/>
      <protection hidden="1"/>
    </xf>
    <xf numFmtId="0" fontId="57" fillId="33" borderId="0" xfId="0" applyFont="1" applyFill="1" applyAlignment="1" applyProtection="1">
      <alignment horizontal="left" vertical="center" wrapText="1"/>
      <protection hidden="1"/>
    </xf>
    <xf numFmtId="0" fontId="0" fillId="35" borderId="14" xfId="0" applyFont="1" applyFill="1" applyBorder="1" applyAlignment="1" applyProtection="1">
      <alignment horizontal="left" vertical="center" wrapText="1"/>
      <protection hidden="1"/>
    </xf>
    <xf numFmtId="0" fontId="0" fillId="35" borderId="15" xfId="0" applyFont="1" applyFill="1" applyBorder="1" applyAlignment="1" applyProtection="1">
      <alignment horizontal="center" vertical="center" wrapText="1"/>
      <protection hidden="1"/>
    </xf>
    <xf numFmtId="0" fontId="0" fillId="36" borderId="16" xfId="0" applyFont="1" applyFill="1" applyBorder="1" applyAlignment="1" applyProtection="1">
      <alignment horizontal="center" vertical="center"/>
      <protection hidden="1"/>
    </xf>
    <xf numFmtId="1" fontId="0" fillId="35" borderId="16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16" xfId="55" applyNumberFormat="1" applyFont="1" applyFill="1" applyBorder="1" applyAlignment="1" applyProtection="1">
      <alignment horizontal="center" vertical="center" wrapText="1"/>
      <protection hidden="1"/>
    </xf>
    <xf numFmtId="9" fontId="7" fillId="35" borderId="16" xfId="55" applyFont="1" applyFill="1" applyBorder="1" applyAlignment="1" applyProtection="1">
      <alignment horizontal="center" vertical="center" wrapText="1"/>
      <protection hidden="1"/>
    </xf>
    <xf numFmtId="1" fontId="6" fillId="35" borderId="16" xfId="55" applyNumberFormat="1" applyFont="1" applyFill="1" applyBorder="1" applyAlignment="1" applyProtection="1">
      <alignment horizontal="center" vertical="center" wrapText="1"/>
      <protection hidden="1"/>
    </xf>
    <xf numFmtId="9" fontId="6" fillId="35" borderId="17" xfId="55" applyFont="1" applyFill="1" applyBorder="1" applyAlignment="1" applyProtection="1">
      <alignment horizontal="center" vertical="center" wrapText="1"/>
      <protection hidden="1"/>
    </xf>
    <xf numFmtId="9" fontId="6" fillId="35" borderId="17" xfId="55" applyFont="1" applyFill="1" applyBorder="1" applyAlignment="1" applyProtection="1">
      <alignment horizontal="center" vertical="center"/>
      <protection hidden="1"/>
    </xf>
    <xf numFmtId="0" fontId="59" fillId="33" borderId="0" xfId="0" applyFont="1" applyFill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vertical="center" wrapText="1"/>
      <protection hidden="1"/>
    </xf>
    <xf numFmtId="0" fontId="9" fillId="35" borderId="10" xfId="0" applyFont="1" applyFill="1" applyBorder="1" applyAlignment="1" applyProtection="1">
      <alignment vertical="center" wrapText="1"/>
      <protection hidden="1"/>
    </xf>
    <xf numFmtId="0" fontId="0" fillId="35" borderId="10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Alignment="1" applyProtection="1">
      <alignment horizontal="left" vertical="center" wrapText="1"/>
      <protection hidden="1"/>
    </xf>
    <xf numFmtId="0" fontId="9" fillId="35" borderId="10" xfId="0" applyFont="1" applyFill="1" applyBorder="1" applyAlignment="1" applyProtection="1">
      <alignment horizontal="left" vertical="center" wrapText="1"/>
      <protection hidden="1"/>
    </xf>
    <xf numFmtId="0" fontId="0" fillId="36" borderId="10" xfId="0" applyFont="1" applyFill="1" applyBorder="1" applyAlignment="1">
      <alignment horizontal="left"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12" fillId="35" borderId="10" xfId="0" applyFont="1" applyFill="1" applyBorder="1" applyAlignment="1" applyProtection="1">
      <alignment horizontal="center" vertical="center" wrapText="1"/>
      <protection hidden="1"/>
    </xf>
    <xf numFmtId="0" fontId="12" fillId="35" borderId="10" xfId="0" applyFont="1" applyFill="1" applyBorder="1" applyAlignment="1" applyProtection="1">
      <alignment vertical="center" wrapText="1"/>
      <protection hidden="1"/>
    </xf>
    <xf numFmtId="14" fontId="0" fillId="35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 applyProtection="1">
      <alignment horizontal="left" vertical="center" wrapText="1"/>
      <protection/>
    </xf>
    <xf numFmtId="0" fontId="57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wrapText="1"/>
      <protection/>
    </xf>
    <xf numFmtId="0" fontId="13" fillId="33" borderId="10" xfId="0" applyFont="1" applyFill="1" applyBorder="1" applyAlignment="1">
      <alignment vertical="center" wrapText="1"/>
    </xf>
    <xf numFmtId="0" fontId="12" fillId="33" borderId="0" xfId="0" applyFont="1" applyFill="1" applyBorder="1" applyAlignment="1" applyProtection="1">
      <alignment vertical="center" wrapText="1"/>
      <protection/>
    </xf>
    <xf numFmtId="167" fontId="12" fillId="33" borderId="0" xfId="0" applyNumberFormat="1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 hidden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0" fontId="0" fillId="34" borderId="18" xfId="0" applyFont="1" applyFill="1" applyBorder="1" applyAlignment="1" applyProtection="1">
      <alignment horizontal="center" vertical="center" wrapText="1"/>
      <protection hidden="1"/>
    </xf>
    <xf numFmtId="1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14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164" fontId="60" fillId="33" borderId="0" xfId="0" applyNumberFormat="1" applyFont="1" applyFill="1" applyBorder="1" applyAlignment="1" applyProtection="1">
      <alignment vertical="center"/>
      <protection hidden="1"/>
    </xf>
    <xf numFmtId="0" fontId="0" fillId="35" borderId="16" xfId="0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 applyProtection="1">
      <alignment horizontal="center" vertical="center" wrapText="1"/>
      <protection hidden="1"/>
    </xf>
    <xf numFmtId="1" fontId="6" fillId="35" borderId="18" xfId="55" applyNumberFormat="1" applyFont="1" applyFill="1" applyBorder="1" applyAlignment="1" applyProtection="1">
      <alignment horizontal="center" vertical="center" wrapText="1"/>
      <protection hidden="1"/>
    </xf>
    <xf numFmtId="0" fontId="6" fillId="35" borderId="18" xfId="55" applyNumberFormat="1" applyFont="1" applyFill="1" applyBorder="1" applyAlignment="1" applyProtection="1">
      <alignment horizontal="center" vertical="center" wrapText="1"/>
      <protection hidden="1"/>
    </xf>
    <xf numFmtId="0" fontId="6" fillId="35" borderId="19" xfId="55" applyNumberFormat="1" applyFont="1" applyFill="1" applyBorder="1" applyAlignment="1" applyProtection="1">
      <alignment horizontal="center" vertical="center" wrapText="1"/>
      <protection hidden="1"/>
    </xf>
    <xf numFmtId="0" fontId="5" fillId="35" borderId="13" xfId="0" applyFont="1" applyFill="1" applyBorder="1" applyAlignment="1" applyProtection="1">
      <alignment horizontal="left" vertical="center"/>
      <protection hidden="1"/>
    </xf>
    <xf numFmtId="0" fontId="61" fillId="33" borderId="0" xfId="0" applyFont="1" applyFill="1" applyAlignment="1" applyProtection="1">
      <alignment horizontal="left" vertical="center"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7" fillId="33" borderId="0" xfId="0" applyFont="1" applyFill="1" applyAlignment="1" applyProtection="1">
      <alignment vertical="center"/>
      <protection hidden="1"/>
    </xf>
    <xf numFmtId="0" fontId="62" fillId="33" borderId="0" xfId="0" applyFont="1" applyFill="1" applyAlignment="1" applyProtection="1">
      <alignment vertical="center"/>
      <protection hidden="1"/>
    </xf>
    <xf numFmtId="0" fontId="57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 horizontal="left" vertical="center"/>
      <protection hidden="1"/>
    </xf>
    <xf numFmtId="0" fontId="62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Alignment="1" applyProtection="1">
      <alignment vertical="center"/>
      <protection hidden="1"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vertical="center"/>
      <protection hidden="1"/>
    </xf>
    <xf numFmtId="0" fontId="63" fillId="33" borderId="0" xfId="0" applyFont="1" applyFill="1" applyAlignment="1">
      <alignment/>
    </xf>
    <xf numFmtId="1" fontId="63" fillId="33" borderId="0" xfId="58" applyNumberFormat="1" applyFont="1" applyFill="1" applyBorder="1" applyAlignment="1" applyProtection="1">
      <alignment horizontal="center" vertical="center"/>
      <protection hidden="1"/>
    </xf>
    <xf numFmtId="0" fontId="63" fillId="33" borderId="0" xfId="58" applyNumberFormat="1" applyFont="1" applyFill="1" applyBorder="1" applyAlignment="1" applyProtection="1">
      <alignment horizontal="center" vertical="center"/>
      <protection hidden="1"/>
    </xf>
    <xf numFmtId="9" fontId="64" fillId="33" borderId="0" xfId="55" applyFont="1" applyFill="1" applyBorder="1" applyAlignment="1" applyProtection="1">
      <alignment horizontal="center" vertical="center"/>
      <protection hidden="1"/>
    </xf>
    <xf numFmtId="166" fontId="63" fillId="33" borderId="0" xfId="58" applyNumberFormat="1" applyFont="1" applyFill="1" applyBorder="1" applyAlignment="1" applyProtection="1">
      <alignment horizontal="center" vertical="center"/>
      <protection hidden="1"/>
    </xf>
    <xf numFmtId="1" fontId="63" fillId="33" borderId="0" xfId="0" applyNumberFormat="1" applyFont="1" applyFill="1" applyBorder="1" applyAlignment="1" applyProtection="1">
      <alignment horizontal="center" vertical="center"/>
      <protection hidden="1"/>
    </xf>
    <xf numFmtId="9" fontId="65" fillId="33" borderId="0" xfId="55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horizontal="left"/>
      <protection/>
    </xf>
    <xf numFmtId="0" fontId="12" fillId="35" borderId="1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0" fillId="34" borderId="20" xfId="0" applyFont="1" applyFill="1" applyBorder="1" applyAlignment="1" applyProtection="1">
      <alignment horizontal="center" vertical="center" wrapText="1"/>
      <protection hidden="1"/>
    </xf>
    <xf numFmtId="0" fontId="0" fillId="34" borderId="13" xfId="0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164" fontId="66" fillId="33" borderId="0" xfId="0" applyNumberFormat="1" applyFont="1" applyFill="1" applyBorder="1" applyAlignment="1" applyProtection="1">
      <alignment horizontal="center" vertical="center"/>
      <protection hidden="1"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0" fontId="0" fillId="34" borderId="21" xfId="0" applyFont="1" applyFill="1" applyBorder="1" applyAlignment="1" applyProtection="1">
      <alignment horizontal="center" vertical="center" wrapText="1"/>
      <protection hidden="1"/>
    </xf>
    <xf numFmtId="0" fontId="0" fillId="34" borderId="22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horizontal="center" vertical="center" wrapText="1"/>
      <protection hidden="1"/>
    </xf>
    <xf numFmtId="0" fontId="0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hidden="1"/>
    </xf>
    <xf numFmtId="0" fontId="0" fillId="36" borderId="10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center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1">
      <selection activeCell="C30" sqref="C30"/>
    </sheetView>
  </sheetViews>
  <sheetFormatPr defaultColWidth="7.625" defaultRowHeight="12.75"/>
  <cols>
    <col min="1" max="1" width="10.375" style="1" customWidth="1"/>
    <col min="2" max="2" width="15.875" style="2" customWidth="1"/>
    <col min="3" max="3" width="7.875" style="2" customWidth="1"/>
    <col min="4" max="4" width="8.00390625" style="2" customWidth="1"/>
    <col min="5" max="12" width="7.125" style="2" customWidth="1"/>
    <col min="13" max="13" width="6.375" style="2" customWidth="1"/>
    <col min="14" max="15" width="7.25390625" style="2" customWidth="1"/>
    <col min="16" max="16" width="10.375" style="2" bestFit="1" customWidth="1"/>
    <col min="17" max="17" width="7.375" style="2" bestFit="1" customWidth="1"/>
    <col min="18" max="18" width="7.625" style="2" bestFit="1" customWidth="1"/>
    <col min="19" max="19" width="8.25390625" style="2" bestFit="1" customWidth="1"/>
    <col min="20" max="21" width="7.75390625" style="2" bestFit="1" customWidth="1"/>
    <col min="22" max="22" width="7.75390625" style="1" bestFit="1" customWidth="1"/>
    <col min="23" max="24" width="7.75390625" style="2" bestFit="1" customWidth="1"/>
    <col min="25" max="16384" width="7.625" style="2" customWidth="1"/>
  </cols>
  <sheetData>
    <row r="1" spans="1:29" s="5" customFormat="1" ht="36" customHeight="1" thickBot="1">
      <c r="A1" s="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N1" s="64"/>
      <c r="O1" s="64"/>
      <c r="P1" s="98">
        <f>DATE(2016,1,COUNT(C18:C48))</f>
        <v>42381</v>
      </c>
      <c r="Q1" s="98"/>
      <c r="R1" s="98"/>
      <c r="S1" s="98"/>
      <c r="T1" s="98"/>
      <c r="U1" s="98"/>
      <c r="V1" s="98"/>
      <c r="W1" s="98"/>
      <c r="X1" s="98"/>
      <c r="Y1" s="71"/>
      <c r="Z1" s="72"/>
      <c r="AA1" s="73"/>
      <c r="AB1" s="73"/>
      <c r="AC1" s="4"/>
    </row>
    <row r="2" spans="1:68" s="7" customFormat="1" ht="17.25" customHeight="1">
      <c r="A2" s="6"/>
      <c r="B2" s="95"/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1"/>
      <c r="M2" s="101" t="s">
        <v>1</v>
      </c>
      <c r="N2" s="102"/>
      <c r="O2" s="103"/>
      <c r="P2" s="79" t="s">
        <v>2</v>
      </c>
      <c r="Q2" s="79"/>
      <c r="R2" s="79"/>
      <c r="S2" s="80"/>
      <c r="T2" s="80"/>
      <c r="U2" s="80"/>
      <c r="V2" s="79" t="s">
        <v>3</v>
      </c>
      <c r="W2" s="81" t="s">
        <v>4</v>
      </c>
      <c r="X2" s="82"/>
      <c r="Y2" s="71"/>
      <c r="Z2" s="74"/>
      <c r="AA2" s="73"/>
      <c r="AB2" s="73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s="10" customFormat="1" ht="32.25" customHeight="1">
      <c r="A3" s="6"/>
      <c r="B3" s="96"/>
      <c r="C3" s="108" t="s">
        <v>52</v>
      </c>
      <c r="D3" s="97"/>
      <c r="E3" s="97"/>
      <c r="F3" s="97" t="s">
        <v>5</v>
      </c>
      <c r="G3" s="97"/>
      <c r="H3" s="97" t="s">
        <v>6</v>
      </c>
      <c r="I3" s="97"/>
      <c r="J3" s="97"/>
      <c r="K3" s="97" t="s">
        <v>7</v>
      </c>
      <c r="L3" s="100"/>
      <c r="M3" s="104"/>
      <c r="N3" s="97"/>
      <c r="O3" s="100"/>
      <c r="P3" s="79" t="s">
        <v>5</v>
      </c>
      <c r="Q3" s="79" t="s">
        <v>6</v>
      </c>
      <c r="R3" s="79" t="s">
        <v>8</v>
      </c>
      <c r="S3" s="79" t="s">
        <v>7</v>
      </c>
      <c r="T3" s="79"/>
      <c r="U3" s="79" t="s">
        <v>9</v>
      </c>
      <c r="V3" s="83"/>
      <c r="W3" s="83"/>
      <c r="X3" s="79"/>
      <c r="Y3" s="71"/>
      <c r="Z3" s="74"/>
      <c r="AA3" s="75"/>
      <c r="AB3" s="73"/>
      <c r="AC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256" ht="28.5" customHeight="1">
      <c r="A4" s="6"/>
      <c r="B4" s="96"/>
      <c r="C4" s="59" t="s">
        <v>48</v>
      </c>
      <c r="D4" s="8" t="s">
        <v>49</v>
      </c>
      <c r="E4" s="8" t="s">
        <v>50</v>
      </c>
      <c r="F4" s="8" t="s">
        <v>10</v>
      </c>
      <c r="G4" s="8" t="s">
        <v>11</v>
      </c>
      <c r="H4" s="8" t="s">
        <v>12</v>
      </c>
      <c r="I4" s="8" t="s">
        <v>8</v>
      </c>
      <c r="J4" s="8" t="s">
        <v>51</v>
      </c>
      <c r="K4" s="8" t="s">
        <v>12</v>
      </c>
      <c r="L4" s="9" t="s">
        <v>8</v>
      </c>
      <c r="M4" s="61" t="s">
        <v>13</v>
      </c>
      <c r="N4" s="8" t="s">
        <v>14</v>
      </c>
      <c r="O4" s="9" t="s">
        <v>8</v>
      </c>
      <c r="P4" s="79" t="s">
        <v>15</v>
      </c>
      <c r="Q4" s="79" t="s">
        <v>15</v>
      </c>
      <c r="R4" s="79" t="s">
        <v>8</v>
      </c>
      <c r="S4" s="79" t="s">
        <v>15</v>
      </c>
      <c r="T4" s="79" t="s">
        <v>8</v>
      </c>
      <c r="U4" s="79"/>
      <c r="V4" s="79"/>
      <c r="W4" s="79" t="s">
        <v>16</v>
      </c>
      <c r="X4" s="81" t="s">
        <v>17</v>
      </c>
      <c r="Y4" s="71"/>
      <c r="Z4" s="74"/>
      <c r="AA4" s="75"/>
      <c r="AB4" s="73"/>
      <c r="AC4" s="4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6">
        <f>B1</f>
        <v>0</v>
      </c>
      <c r="B5" s="70" t="s">
        <v>53</v>
      </c>
      <c r="C5" s="11">
        <v>30</v>
      </c>
      <c r="D5" s="60">
        <f>(DAY(P1)-1)</f>
        <v>11</v>
      </c>
      <c r="E5" s="60">
        <f>C5-D5</f>
        <v>19</v>
      </c>
      <c r="F5" s="12">
        <v>2</v>
      </c>
      <c r="G5" s="13">
        <f>C5*F5</f>
        <v>60</v>
      </c>
      <c r="H5" s="14">
        <f>SUM(D18:D48)</f>
        <v>24</v>
      </c>
      <c r="I5" s="15">
        <f>H5/G5</f>
        <v>0.4</v>
      </c>
      <c r="J5" s="62">
        <f>G5-H5</f>
        <v>36</v>
      </c>
      <c r="K5" s="16">
        <f>H5/(DAY(P1)-1)*C5</f>
        <v>65.45454545454545</v>
      </c>
      <c r="L5" s="17">
        <f>I5/(DAY(P1)-1)*C5</f>
        <v>1.090909090909091</v>
      </c>
      <c r="M5" s="66">
        <v>40</v>
      </c>
      <c r="N5" s="18">
        <f>SUM(G18:G48)</f>
        <v>6</v>
      </c>
      <c r="O5" s="17">
        <f>N5/M5</f>
        <v>0.15</v>
      </c>
      <c r="P5" s="84">
        <v>445199</v>
      </c>
      <c r="Q5" s="85">
        <f>SUM(C18:C48)</f>
        <v>204000</v>
      </c>
      <c r="R5" s="86">
        <f>Q5/P5</f>
        <v>0.4582220535086557</v>
      </c>
      <c r="S5" s="87">
        <f>Q5/(DAY(P1)-1)*C5</f>
        <v>556363.6363636364</v>
      </c>
      <c r="T5" s="86">
        <f>R5/(DAY(P1)-1)*C5</f>
        <v>1.2496965095690609</v>
      </c>
      <c r="U5" s="88">
        <f>Q5/H5</f>
        <v>8500</v>
      </c>
      <c r="V5" s="86">
        <f>SUM(E18:E48)/(SUM(E18:E48)+H5)</f>
        <v>0.3333333333333333</v>
      </c>
      <c r="W5" s="81">
        <f>SUM(K18:K48)</f>
        <v>535</v>
      </c>
      <c r="X5" s="81">
        <f>SUM(M18:M48)</f>
        <v>75</v>
      </c>
      <c r="Y5" s="71"/>
      <c r="Z5" s="74"/>
      <c r="AA5" s="75"/>
      <c r="AB5" s="73"/>
      <c r="AC5" s="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6">
        <f>B1</f>
        <v>0</v>
      </c>
      <c r="B6" s="19" t="s">
        <v>18</v>
      </c>
      <c r="C6" s="11">
        <f>COUNTIF($B$18:$B$48,B6)</f>
        <v>18</v>
      </c>
      <c r="D6" s="63"/>
      <c r="E6" s="60">
        <f>C6-D6</f>
        <v>18</v>
      </c>
      <c r="F6" s="12">
        <f>$F$5</f>
        <v>2</v>
      </c>
      <c r="G6" s="13">
        <f>COUNTIF($B$18:$B$48,B6)*$F$5</f>
        <v>36</v>
      </c>
      <c r="H6" s="18">
        <f>SUMIF($B$18:$B$48,B6,$D$18:$D$48)</f>
        <v>22</v>
      </c>
      <c r="I6" s="15">
        <f>H6/G6</f>
        <v>0.6111111111111112</v>
      </c>
      <c r="J6" s="62">
        <f>G6-H6</f>
        <v>14</v>
      </c>
      <c r="K6" s="16">
        <f>_xlfn.IFERROR($H6/(_xlfn.COUNTIFS($B$18:$B$48,$B6,$A$18:$A$48,"&lt;="&amp;$P$1))*(COUNTIF($B$18:$B$48,$B6)),0)</f>
        <v>44</v>
      </c>
      <c r="L6" s="17">
        <f>K6/G6</f>
        <v>1.2222222222222223</v>
      </c>
      <c r="M6" s="67">
        <f>COUNTIF($B$18:$B$48,B6)*($M$5/$C$5)</f>
        <v>24</v>
      </c>
      <c r="N6" s="18">
        <f>SUMIF($B$18:$B$48,B6,$G$18:$G$48)</f>
        <v>6</v>
      </c>
      <c r="O6" s="20">
        <f>N6/M6</f>
        <v>0.25</v>
      </c>
      <c r="P6" s="84">
        <f>COUNTIF($B$18:$B$48,B6)*($P$5/$C$5)</f>
        <v>267119.4</v>
      </c>
      <c r="Q6" s="85">
        <f>SUMIF($B$18:$B$48,B6,$C$18:$C$48)</f>
        <v>195500</v>
      </c>
      <c r="R6" s="86">
        <f>Q6/P6</f>
        <v>0.731882446576325</v>
      </c>
      <c r="S6" s="87">
        <f>_xlfn.IFERROR($Q6/(_xlfn.COUNTIFS($B$18:$B$48,$B6,$A$18:$A$48,"&lt;="&amp;$P$1))*(COUNTIF($B$18:$B$48,$B6)),0)</f>
        <v>391000</v>
      </c>
      <c r="T6" s="86">
        <f>S6/P6</f>
        <v>1.46376489315265</v>
      </c>
      <c r="U6" s="88">
        <f>Q6/H6</f>
        <v>8886.363636363636</v>
      </c>
      <c r="V6" s="86">
        <f>SUMIF($B$18:$B$48,B6,$E$18:$E$48)/(SUMIF($B$18:$B$48,B6,$E$18:$E$48)+H6)</f>
        <v>0.35294117647058826</v>
      </c>
      <c r="W6" s="81">
        <f>SUMIF($B$18:$B$48,B6,$K$18:$K$48)</f>
        <v>435</v>
      </c>
      <c r="X6" s="81">
        <f>SUMIF($B$18:$B$48,B6,$M$18:$M$48)</f>
        <v>75</v>
      </c>
      <c r="Y6" s="71"/>
      <c r="Z6" s="74"/>
      <c r="AA6" s="75"/>
      <c r="AB6" s="73"/>
      <c r="AC6" s="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" customHeight="1">
      <c r="A7" s="6">
        <f>B1</f>
        <v>0</v>
      </c>
      <c r="B7" s="19" t="s">
        <v>19</v>
      </c>
      <c r="C7" s="11">
        <f>COUNTIF($B$18:$B$48,B7)</f>
        <v>12</v>
      </c>
      <c r="D7" s="60"/>
      <c r="E7" s="60">
        <f>C7-D7</f>
        <v>12</v>
      </c>
      <c r="F7" s="12">
        <f>$F$5</f>
        <v>2</v>
      </c>
      <c r="G7" s="13">
        <f>COUNTIF($B$18:$B$48,B7)*$F$5</f>
        <v>24</v>
      </c>
      <c r="H7" s="18">
        <f>SUMIF($B$18:$B$48,B7,$D$18:$D$48)</f>
        <v>2</v>
      </c>
      <c r="I7" s="15">
        <f>H7/G7</f>
        <v>0.08333333333333333</v>
      </c>
      <c r="J7" s="62">
        <f>G7-H7</f>
        <v>22</v>
      </c>
      <c r="K7" s="16">
        <f>_xlfn.IFERROR($H7/(_xlfn.COUNTIFS($B$18:$B$48,$B7,$A$18:$A$48,"&lt;="&amp;$P$1))*(COUNTIF($B$18:$B$48,$B7)),0)</f>
        <v>12</v>
      </c>
      <c r="L7" s="17">
        <f>K7/G7</f>
        <v>0.5</v>
      </c>
      <c r="M7" s="67">
        <f>COUNTIF($B$18:$B$48,B7)*($M$5/$C$5)</f>
        <v>16</v>
      </c>
      <c r="N7" s="18">
        <f>SUMIF($B$18:$B$48,B7,$G$18:$G$48)</f>
        <v>0</v>
      </c>
      <c r="O7" s="20">
        <f>N7/M7</f>
        <v>0</v>
      </c>
      <c r="P7" s="84">
        <f>COUNTIF($B$18:$B$48,B7)*($P$5/$C$5)</f>
        <v>178079.6</v>
      </c>
      <c r="Q7" s="85">
        <f>SUMIF($B$18:$B$48,B7,$C$18:$C$48)</f>
        <v>8500</v>
      </c>
      <c r="R7" s="86">
        <f>Q7/P7</f>
        <v>0.04773146390715163</v>
      </c>
      <c r="S7" s="87">
        <f>_xlfn.IFERROR($Q7/(_xlfn.COUNTIFS($B$18:$B$48,$B7,$A$18:$A$48,"&lt;="&amp;$P$1))*(COUNTIF($B$18:$B$48,$B7)),0)</f>
        <v>51000</v>
      </c>
      <c r="T7" s="86">
        <f>S7/P7</f>
        <v>0.2863887834429098</v>
      </c>
      <c r="U7" s="88">
        <f>Q7/H7</f>
        <v>4250</v>
      </c>
      <c r="V7" s="86">
        <f>SUMIF($B$18:$B$48,B7,$E$18:$E$48)/(SUMIF($B$18:$B$48,B7,$E$18:$E$48)+H7)</f>
        <v>0</v>
      </c>
      <c r="W7" s="81">
        <f>SUMIF($B$18:$B$48,B7,$K$18:$K$48)</f>
        <v>100</v>
      </c>
      <c r="X7" s="81">
        <f>SUMIF($B$18:$B$48,B7,$M$18:$M$48)</f>
        <v>0</v>
      </c>
      <c r="Y7" s="71"/>
      <c r="Z7" s="74"/>
      <c r="AA7" s="75"/>
      <c r="AB7" s="73"/>
      <c r="AC7" s="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1" customHeight="1">
      <c r="A8" s="6">
        <f>B1</f>
        <v>0</v>
      </c>
      <c r="B8" s="19"/>
      <c r="C8" s="11"/>
      <c r="D8" s="60"/>
      <c r="E8" s="60"/>
      <c r="F8" s="12"/>
      <c r="G8" s="13"/>
      <c r="H8" s="18"/>
      <c r="I8" s="15"/>
      <c r="J8" s="60"/>
      <c r="K8" s="16"/>
      <c r="L8" s="17"/>
      <c r="M8" s="68"/>
      <c r="N8" s="18"/>
      <c r="O8" s="20"/>
      <c r="P8" s="87"/>
      <c r="Q8" s="87"/>
      <c r="R8" s="89"/>
      <c r="S8" s="87"/>
      <c r="T8" s="86"/>
      <c r="U8" s="90"/>
      <c r="V8" s="86"/>
      <c r="W8" s="91"/>
      <c r="X8" s="92"/>
      <c r="Y8" s="71"/>
      <c r="Z8" s="74"/>
      <c r="AA8" s="76"/>
      <c r="AB8" s="73"/>
      <c r="AC8" s="4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 thickBot="1">
      <c r="A9" s="6">
        <f>B1</f>
        <v>0</v>
      </c>
      <c r="B9" s="22"/>
      <c r="C9" s="23"/>
      <c r="D9" s="65"/>
      <c r="E9" s="65"/>
      <c r="F9" s="24"/>
      <c r="G9" s="25"/>
      <c r="H9" s="26"/>
      <c r="I9" s="27"/>
      <c r="J9" s="65"/>
      <c r="K9" s="28"/>
      <c r="L9" s="29"/>
      <c r="M9" s="69"/>
      <c r="N9" s="26"/>
      <c r="O9" s="30"/>
      <c r="P9" s="87"/>
      <c r="Q9" s="87"/>
      <c r="R9" s="89"/>
      <c r="S9" s="87"/>
      <c r="T9" s="86"/>
      <c r="U9" s="91"/>
      <c r="V9" s="86"/>
      <c r="W9" s="91"/>
      <c r="X9" s="92"/>
      <c r="Y9" s="71"/>
      <c r="Z9" s="77"/>
      <c r="AA9" s="76"/>
      <c r="AB9" s="78"/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8" s="5" customFormat="1" ht="15" customHeight="1">
      <c r="A10" s="31"/>
      <c r="B10" s="32"/>
      <c r="C10" s="32"/>
      <c r="D10" s="32"/>
      <c r="E10" s="32"/>
      <c r="F10" s="32"/>
      <c r="G10" s="32"/>
      <c r="H10" s="32"/>
      <c r="I10" s="32"/>
      <c r="S10" s="33"/>
      <c r="T10" s="33"/>
      <c r="U10" s="33"/>
      <c r="V10" s="33"/>
      <c r="W10" s="33"/>
      <c r="X10" s="33"/>
      <c r="Y10" s="33"/>
      <c r="Z10" s="34"/>
      <c r="AA10" s="34"/>
      <c r="AB10" s="34"/>
    </row>
    <row r="11" spans="1:68" s="7" customFormat="1" ht="18.75" customHeight="1">
      <c r="A11" s="31"/>
      <c r="B11" s="99" t="s">
        <v>20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33"/>
      <c r="T11" s="33"/>
      <c r="U11" s="33"/>
      <c r="V11" s="33"/>
      <c r="W11" s="33"/>
      <c r="X11" s="33"/>
      <c r="Y11" s="33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s="10" customFormat="1" ht="22.5" customHeight="1">
      <c r="A12" s="31"/>
      <c r="B12" s="35" t="s">
        <v>21</v>
      </c>
      <c r="C12" s="35" t="s">
        <v>22</v>
      </c>
      <c r="D12" s="35" t="s">
        <v>23</v>
      </c>
      <c r="E12" s="35" t="s">
        <v>24</v>
      </c>
      <c r="F12" s="36" t="s">
        <v>25</v>
      </c>
      <c r="G12" s="35" t="s">
        <v>26</v>
      </c>
      <c r="H12" s="35" t="s">
        <v>27</v>
      </c>
      <c r="I12" s="35" t="s">
        <v>28</v>
      </c>
      <c r="J12" s="35" t="s">
        <v>29</v>
      </c>
      <c r="K12" s="106" t="s">
        <v>30</v>
      </c>
      <c r="L12" s="106"/>
      <c r="M12" s="106" t="s">
        <v>31</v>
      </c>
      <c r="N12" s="106"/>
      <c r="O12" s="106" t="s">
        <v>32</v>
      </c>
      <c r="P12" s="106"/>
      <c r="Q12" s="106"/>
      <c r="R12" s="106"/>
      <c r="S12" s="33"/>
      <c r="T12" s="33"/>
      <c r="U12" s="33"/>
      <c r="V12" s="33"/>
      <c r="W12" s="33"/>
      <c r="X12" s="33"/>
      <c r="Y12" s="33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256" ht="13.5" customHeight="1">
      <c r="A13" s="37"/>
      <c r="B13" s="38" t="str">
        <f>LOOKUP(2,1/(C18:C48&lt;&gt;""),B18:B48)</f>
        <v>Данилина О.Н.</v>
      </c>
      <c r="C13" s="39">
        <f aca="true" ca="1" t="shared" si="0" ref="C13:O13">OFFSET(C1,SUMPRODUCT(MAX(ROW(C18:C48)*(C18:C48&lt;&gt;"")))-1,0)</f>
        <v>40000</v>
      </c>
      <c r="D13" s="39">
        <f ca="1" t="shared" si="0"/>
        <v>3</v>
      </c>
      <c r="E13" s="39">
        <f ca="1" t="shared" si="0"/>
        <v>3</v>
      </c>
      <c r="F13" s="39">
        <f ca="1" t="shared" si="0"/>
        <v>5</v>
      </c>
      <c r="G13" s="39">
        <f ca="1" t="shared" si="0"/>
        <v>1</v>
      </c>
      <c r="H13" s="39">
        <f ca="1" t="shared" si="0"/>
        <v>31828.68</v>
      </c>
      <c r="I13" s="39">
        <f ca="1" t="shared" si="0"/>
        <v>1157</v>
      </c>
      <c r="J13" s="39">
        <f ca="1" t="shared" si="0"/>
        <v>0</v>
      </c>
      <c r="K13" s="39">
        <f ca="1" t="shared" si="0"/>
        <v>100</v>
      </c>
      <c r="L13" s="39">
        <f ca="1" t="shared" si="0"/>
        <v>1100</v>
      </c>
      <c r="M13" s="39">
        <f ca="1" t="shared" si="0"/>
        <v>30</v>
      </c>
      <c r="N13" s="39">
        <f ca="1" t="shared" si="0"/>
        <v>351</v>
      </c>
      <c r="O13" s="107">
        <f ca="1" t="shared" si="0"/>
        <v>0</v>
      </c>
      <c r="P13" s="107"/>
      <c r="Q13" s="107"/>
      <c r="R13" s="107"/>
      <c r="S13" s="33"/>
      <c r="T13" s="33"/>
      <c r="U13" s="40"/>
      <c r="V13" s="3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31" s="5" customFormat="1" ht="15" customHeight="1">
      <c r="A14" s="37"/>
      <c r="B14" s="32"/>
      <c r="C14" s="32"/>
      <c r="D14" s="32"/>
      <c r="E14" s="32"/>
      <c r="F14" s="32"/>
      <c r="G14" s="32"/>
      <c r="H14" s="32"/>
      <c r="I14" s="32"/>
      <c r="S14" s="33"/>
      <c r="T14" s="33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68" s="7" customFormat="1" ht="28.5" customHeight="1">
      <c r="A15" s="93" t="s">
        <v>33</v>
      </c>
      <c r="B15" s="93" t="s">
        <v>21</v>
      </c>
      <c r="C15" s="93" t="s">
        <v>34</v>
      </c>
      <c r="D15" s="93"/>
      <c r="E15" s="93"/>
      <c r="F15" s="93"/>
      <c r="G15" s="93"/>
      <c r="H15" s="42" t="s">
        <v>35</v>
      </c>
      <c r="I15" s="42" t="s">
        <v>36</v>
      </c>
      <c r="J15" s="42" t="s">
        <v>37</v>
      </c>
      <c r="K15" s="93" t="s">
        <v>4</v>
      </c>
      <c r="L15" s="93"/>
      <c r="M15" s="93"/>
      <c r="N15" s="93"/>
      <c r="O15" s="93" t="s">
        <v>38</v>
      </c>
      <c r="P15" s="93"/>
      <c r="Q15" s="93"/>
      <c r="R15" s="9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41"/>
      <c r="AD15" s="41"/>
      <c r="AE15" s="41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s="10" customFormat="1" ht="20.25" customHeight="1">
      <c r="A16" s="93"/>
      <c r="B16" s="93"/>
      <c r="C16" s="93" t="s">
        <v>2</v>
      </c>
      <c r="D16" s="93" t="s">
        <v>39</v>
      </c>
      <c r="E16" s="93"/>
      <c r="F16" s="93"/>
      <c r="G16" s="93"/>
      <c r="H16" s="93" t="s">
        <v>40</v>
      </c>
      <c r="I16" s="93" t="s">
        <v>40</v>
      </c>
      <c r="J16" s="93" t="s">
        <v>41</v>
      </c>
      <c r="K16" s="93" t="s">
        <v>30</v>
      </c>
      <c r="L16" s="93"/>
      <c r="M16" s="93" t="s">
        <v>31</v>
      </c>
      <c r="N16" s="93"/>
      <c r="O16" s="93"/>
      <c r="P16" s="93"/>
      <c r="Q16" s="93"/>
      <c r="R16" s="9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41"/>
      <c r="AD16" s="41"/>
      <c r="AE16" s="41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256" ht="29.25" customHeight="1">
      <c r="A17" s="93"/>
      <c r="B17" s="93"/>
      <c r="C17" s="93"/>
      <c r="D17" s="42" t="s">
        <v>23</v>
      </c>
      <c r="E17" s="42" t="s">
        <v>42</v>
      </c>
      <c r="F17" s="42" t="s">
        <v>43</v>
      </c>
      <c r="G17" s="42" t="s">
        <v>44</v>
      </c>
      <c r="H17" s="93"/>
      <c r="I17" s="93"/>
      <c r="J17" s="93"/>
      <c r="K17" s="43" t="s">
        <v>45</v>
      </c>
      <c r="L17" s="42" t="s">
        <v>40</v>
      </c>
      <c r="M17" s="42" t="s">
        <v>46</v>
      </c>
      <c r="N17" s="42" t="s">
        <v>40</v>
      </c>
      <c r="O17" s="93"/>
      <c r="P17" s="93"/>
      <c r="Q17" s="93"/>
      <c r="R17" s="9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41"/>
      <c r="AD17" s="41"/>
      <c r="AE17" s="41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44">
        <v>42370</v>
      </c>
      <c r="B18" s="45" t="s">
        <v>47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105">
        <v>0</v>
      </c>
      <c r="P18" s="105"/>
      <c r="Q18" s="105"/>
      <c r="R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44">
        <v>42371</v>
      </c>
      <c r="B19" s="45" t="s">
        <v>18</v>
      </c>
      <c r="C19" s="46">
        <v>20000</v>
      </c>
      <c r="D19" s="46">
        <v>2</v>
      </c>
      <c r="E19" s="46">
        <v>0</v>
      </c>
      <c r="F19" s="46">
        <v>1</v>
      </c>
      <c r="G19" s="46">
        <v>2</v>
      </c>
      <c r="H19" s="46">
        <v>42</v>
      </c>
      <c r="I19" s="46">
        <v>1759</v>
      </c>
      <c r="J19" s="46">
        <v>1</v>
      </c>
      <c r="K19" s="46">
        <v>40</v>
      </c>
      <c r="L19" s="46">
        <v>1595</v>
      </c>
      <c r="M19" s="46">
        <v>0</v>
      </c>
      <c r="N19" s="46">
        <v>426</v>
      </c>
      <c r="O19" s="105">
        <v>0</v>
      </c>
      <c r="P19" s="105"/>
      <c r="Q19" s="105"/>
      <c r="R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44">
        <v>42372</v>
      </c>
      <c r="B20" s="45" t="s">
        <v>18</v>
      </c>
      <c r="C20" s="46">
        <v>0</v>
      </c>
      <c r="D20" s="46">
        <v>0</v>
      </c>
      <c r="E20" s="46">
        <v>1</v>
      </c>
      <c r="F20" s="46">
        <v>1</v>
      </c>
      <c r="G20" s="46">
        <v>0</v>
      </c>
      <c r="H20" s="46">
        <v>12</v>
      </c>
      <c r="I20" s="46">
        <v>1744</v>
      </c>
      <c r="J20" s="46">
        <v>1</v>
      </c>
      <c r="K20" s="46">
        <v>30</v>
      </c>
      <c r="L20" s="46">
        <v>1565</v>
      </c>
      <c r="M20" s="46">
        <v>0</v>
      </c>
      <c r="N20" s="46">
        <v>426</v>
      </c>
      <c r="O20" s="105">
        <v>0</v>
      </c>
      <c r="P20" s="105"/>
      <c r="Q20" s="105"/>
      <c r="R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48"/>
      <c r="AD20" s="48"/>
      <c r="AE20" s="48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44">
        <v>42373</v>
      </c>
      <c r="B21" s="45" t="s">
        <v>19</v>
      </c>
      <c r="C21" s="46">
        <v>0</v>
      </c>
      <c r="D21" s="46">
        <v>0</v>
      </c>
      <c r="E21" s="46">
        <v>0</v>
      </c>
      <c r="F21" s="46">
        <v>4</v>
      </c>
      <c r="G21" s="46">
        <v>0</v>
      </c>
      <c r="H21" s="46">
        <v>1.16</v>
      </c>
      <c r="I21" s="46">
        <v>1720</v>
      </c>
      <c r="J21" s="46">
        <v>1</v>
      </c>
      <c r="K21" s="46">
        <v>60</v>
      </c>
      <c r="L21" s="46">
        <v>1505</v>
      </c>
      <c r="M21" s="46">
        <v>0</v>
      </c>
      <c r="N21" s="46">
        <v>426</v>
      </c>
      <c r="O21" s="105">
        <v>0</v>
      </c>
      <c r="P21" s="105"/>
      <c r="Q21" s="105"/>
      <c r="R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44">
        <v>42374</v>
      </c>
      <c r="B22" s="45" t="s">
        <v>18</v>
      </c>
      <c r="C22" s="46">
        <v>7000</v>
      </c>
      <c r="D22" s="46">
        <v>1</v>
      </c>
      <c r="E22" s="46">
        <v>1</v>
      </c>
      <c r="F22" s="46">
        <v>3</v>
      </c>
      <c r="G22" s="46">
        <v>0</v>
      </c>
      <c r="H22" s="46" t="s">
        <v>54</v>
      </c>
      <c r="I22" s="46">
        <v>1684</v>
      </c>
      <c r="J22" s="46">
        <v>1</v>
      </c>
      <c r="K22" s="46">
        <v>30</v>
      </c>
      <c r="L22" s="46">
        <v>1475</v>
      </c>
      <c r="M22" s="46">
        <v>0</v>
      </c>
      <c r="N22" s="46">
        <v>426</v>
      </c>
      <c r="O22" s="105">
        <v>0</v>
      </c>
      <c r="P22" s="105"/>
      <c r="Q22" s="105"/>
      <c r="R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44">
        <v>42375</v>
      </c>
      <c r="B23" s="45" t="s">
        <v>18</v>
      </c>
      <c r="C23" s="46">
        <v>83000</v>
      </c>
      <c r="D23" s="46">
        <v>8</v>
      </c>
      <c r="E23" s="46">
        <v>2</v>
      </c>
      <c r="F23" s="46">
        <v>9</v>
      </c>
      <c r="G23" s="46">
        <v>1</v>
      </c>
      <c r="H23" s="46">
        <v>66.68</v>
      </c>
      <c r="I23" s="46">
        <v>1491</v>
      </c>
      <c r="J23" s="46">
        <v>1</v>
      </c>
      <c r="K23" s="46">
        <v>40</v>
      </c>
      <c r="L23" s="46">
        <v>1435</v>
      </c>
      <c r="M23" s="46">
        <v>35</v>
      </c>
      <c r="N23" s="46">
        <v>391</v>
      </c>
      <c r="O23" s="105">
        <v>0</v>
      </c>
      <c r="P23" s="105"/>
      <c r="Q23" s="105"/>
      <c r="R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44">
        <v>42376</v>
      </c>
      <c r="B24" s="45" t="s">
        <v>18</v>
      </c>
      <c r="C24" s="46">
        <v>5000</v>
      </c>
      <c r="D24" s="46">
        <v>1</v>
      </c>
      <c r="E24" s="46">
        <v>1</v>
      </c>
      <c r="F24" s="46">
        <v>3</v>
      </c>
      <c r="G24" s="46">
        <v>0</v>
      </c>
      <c r="H24" s="46">
        <v>31541.68</v>
      </c>
      <c r="I24" s="46">
        <v>1450</v>
      </c>
      <c r="J24" s="46">
        <v>1</v>
      </c>
      <c r="K24" s="46">
        <v>35</v>
      </c>
      <c r="L24" s="46">
        <v>1400</v>
      </c>
      <c r="M24" s="46">
        <v>0</v>
      </c>
      <c r="N24" s="46">
        <v>391</v>
      </c>
      <c r="O24" s="105">
        <v>0</v>
      </c>
      <c r="P24" s="105"/>
      <c r="Q24" s="105"/>
      <c r="R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44">
        <v>42377</v>
      </c>
      <c r="B25" s="45" t="s">
        <v>18</v>
      </c>
      <c r="C25" s="46">
        <v>34000</v>
      </c>
      <c r="D25" s="46">
        <v>4</v>
      </c>
      <c r="E25" s="46">
        <v>2</v>
      </c>
      <c r="F25" s="46">
        <v>1</v>
      </c>
      <c r="G25" s="46">
        <v>0</v>
      </c>
      <c r="H25" s="46">
        <v>30811.68</v>
      </c>
      <c r="I25" s="46">
        <v>1360</v>
      </c>
      <c r="J25" s="46">
        <v>1</v>
      </c>
      <c r="K25" s="46">
        <v>50</v>
      </c>
      <c r="L25" s="46">
        <v>1350</v>
      </c>
      <c r="M25" s="46">
        <v>0</v>
      </c>
      <c r="N25" s="46">
        <v>391</v>
      </c>
      <c r="O25" s="105">
        <v>0</v>
      </c>
      <c r="P25" s="105"/>
      <c r="Q25" s="105"/>
      <c r="R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44">
        <v>42378</v>
      </c>
      <c r="B26" s="45" t="s">
        <v>19</v>
      </c>
      <c r="C26" s="46">
        <v>8500</v>
      </c>
      <c r="D26" s="46">
        <v>2</v>
      </c>
      <c r="E26" s="46">
        <v>0</v>
      </c>
      <c r="F26" s="46">
        <v>5</v>
      </c>
      <c r="G26" s="46">
        <v>0</v>
      </c>
      <c r="H26" s="46">
        <v>43715.68</v>
      </c>
      <c r="I26" s="46">
        <v>1300</v>
      </c>
      <c r="J26" s="46">
        <v>1</v>
      </c>
      <c r="K26" s="46">
        <v>40</v>
      </c>
      <c r="L26" s="46">
        <v>1310</v>
      </c>
      <c r="M26" s="46">
        <v>0</v>
      </c>
      <c r="N26" s="46">
        <v>391</v>
      </c>
      <c r="O26" s="105">
        <v>0</v>
      </c>
      <c r="P26" s="105"/>
      <c r="Q26" s="105"/>
      <c r="R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44">
        <v>42379</v>
      </c>
      <c r="B27" s="45" t="s">
        <v>18</v>
      </c>
      <c r="C27" s="46">
        <v>1500</v>
      </c>
      <c r="D27" s="46">
        <v>1</v>
      </c>
      <c r="E27" s="46">
        <v>1</v>
      </c>
      <c r="F27" s="46">
        <v>1</v>
      </c>
      <c r="G27" s="46">
        <v>1</v>
      </c>
      <c r="H27" s="46">
        <v>43570.68</v>
      </c>
      <c r="I27" s="46">
        <v>1270</v>
      </c>
      <c r="J27" s="46">
        <v>1</v>
      </c>
      <c r="K27" s="46">
        <v>50</v>
      </c>
      <c r="L27" s="46">
        <v>1260</v>
      </c>
      <c r="M27" s="46">
        <v>10</v>
      </c>
      <c r="N27" s="46">
        <v>381</v>
      </c>
      <c r="O27" s="105" t="s">
        <v>55</v>
      </c>
      <c r="P27" s="105"/>
      <c r="Q27" s="105"/>
      <c r="R27" s="10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44">
        <v>42380</v>
      </c>
      <c r="B28" s="45" t="s">
        <v>18</v>
      </c>
      <c r="C28" s="46">
        <v>5000</v>
      </c>
      <c r="D28" s="46">
        <v>2</v>
      </c>
      <c r="E28" s="46">
        <v>1</v>
      </c>
      <c r="F28" s="46">
        <v>6</v>
      </c>
      <c r="G28" s="46">
        <v>1</v>
      </c>
      <c r="H28" s="46">
        <v>47222.68</v>
      </c>
      <c r="I28" s="46">
        <v>1225</v>
      </c>
      <c r="J28" s="46">
        <v>0</v>
      </c>
      <c r="K28" s="46">
        <v>60</v>
      </c>
      <c r="L28" s="46">
        <v>1200</v>
      </c>
      <c r="M28" s="46">
        <v>0</v>
      </c>
      <c r="N28" s="46">
        <v>381</v>
      </c>
      <c r="O28" s="105" t="s">
        <v>55</v>
      </c>
      <c r="P28" s="105"/>
      <c r="Q28" s="105"/>
      <c r="R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44">
        <v>42381</v>
      </c>
      <c r="B29" s="45" t="s">
        <v>18</v>
      </c>
      <c r="C29" s="46">
        <v>40000</v>
      </c>
      <c r="D29" s="46">
        <v>3</v>
      </c>
      <c r="E29" s="46">
        <v>3</v>
      </c>
      <c r="F29" s="46">
        <v>5</v>
      </c>
      <c r="G29" s="46">
        <v>1</v>
      </c>
      <c r="H29" s="46">
        <v>31828.68</v>
      </c>
      <c r="I29" s="46">
        <v>1157</v>
      </c>
      <c r="J29" s="46">
        <v>0</v>
      </c>
      <c r="K29" s="46">
        <v>100</v>
      </c>
      <c r="L29" s="46">
        <v>1100</v>
      </c>
      <c r="M29" s="46">
        <v>30</v>
      </c>
      <c r="N29" s="46">
        <v>351</v>
      </c>
      <c r="O29" s="105">
        <v>0</v>
      </c>
      <c r="P29" s="105"/>
      <c r="Q29" s="105"/>
      <c r="R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44">
        <v>42382</v>
      </c>
      <c r="B30" s="45" t="s">
        <v>19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105"/>
      <c r="P30" s="105"/>
      <c r="Q30" s="105"/>
      <c r="R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44">
        <v>42383</v>
      </c>
      <c r="B31" s="45" t="s">
        <v>19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105"/>
      <c r="P31" s="105"/>
      <c r="Q31" s="105"/>
      <c r="R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44">
        <v>42384</v>
      </c>
      <c r="B32" s="45" t="s">
        <v>18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05"/>
      <c r="P32" s="105"/>
      <c r="Q32" s="105"/>
      <c r="R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44">
        <v>42385</v>
      </c>
      <c r="B33" s="45" t="s">
        <v>18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105"/>
      <c r="P33" s="105"/>
      <c r="Q33" s="105"/>
      <c r="R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44">
        <v>42386</v>
      </c>
      <c r="B34" s="45" t="s">
        <v>19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105"/>
      <c r="P34" s="105"/>
      <c r="Q34" s="105"/>
      <c r="R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44">
        <v>42387</v>
      </c>
      <c r="B35" s="45" t="s">
        <v>19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105"/>
      <c r="P35" s="105"/>
      <c r="Q35" s="105"/>
      <c r="R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44">
        <v>42388</v>
      </c>
      <c r="B36" s="45" t="s">
        <v>18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105"/>
      <c r="P36" s="105"/>
      <c r="Q36" s="105"/>
      <c r="R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44">
        <v>42389</v>
      </c>
      <c r="B37" s="45" t="s">
        <v>18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105"/>
      <c r="P37" s="105"/>
      <c r="Q37" s="105"/>
      <c r="R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44">
        <v>42390</v>
      </c>
      <c r="B38" s="45" t="s">
        <v>19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105"/>
      <c r="P38" s="105"/>
      <c r="Q38" s="105"/>
      <c r="R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44">
        <v>42391</v>
      </c>
      <c r="B39" s="45" t="s">
        <v>19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105"/>
      <c r="P39" s="105"/>
      <c r="Q39" s="105"/>
      <c r="R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44">
        <v>42392</v>
      </c>
      <c r="B40" s="45" t="s">
        <v>18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105"/>
      <c r="P40" s="105"/>
      <c r="Q40" s="105"/>
      <c r="R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44">
        <v>42393</v>
      </c>
      <c r="B41" s="45" t="s">
        <v>18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105"/>
      <c r="P41" s="105"/>
      <c r="Q41" s="105"/>
      <c r="R41" s="10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44">
        <v>42394</v>
      </c>
      <c r="B42" s="45" t="s">
        <v>19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105"/>
      <c r="P42" s="105"/>
      <c r="Q42" s="105"/>
      <c r="R42" s="10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44">
        <v>42395</v>
      </c>
      <c r="B43" s="45" t="s">
        <v>19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105"/>
      <c r="P43" s="105"/>
      <c r="Q43" s="105"/>
      <c r="R43" s="105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44">
        <v>42396</v>
      </c>
      <c r="B44" s="45" t="s">
        <v>18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105"/>
      <c r="P44" s="105"/>
      <c r="Q44" s="105"/>
      <c r="R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44">
        <v>42397</v>
      </c>
      <c r="B45" s="45" t="s">
        <v>18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105"/>
      <c r="P45" s="105"/>
      <c r="Q45" s="105"/>
      <c r="R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44">
        <v>42398</v>
      </c>
      <c r="B46" s="45" t="s">
        <v>19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105"/>
      <c r="P46" s="105"/>
      <c r="Q46" s="105"/>
      <c r="R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44">
        <v>42399</v>
      </c>
      <c r="B47" s="45" t="s">
        <v>19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105"/>
      <c r="P47" s="105"/>
      <c r="Q47" s="105"/>
      <c r="R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 s="44">
        <v>42400</v>
      </c>
      <c r="B48" s="45" t="s">
        <v>18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105"/>
      <c r="P48" s="105"/>
      <c r="Q48" s="105"/>
      <c r="R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2" s="50" customFormat="1" ht="12.75">
      <c r="A49" s="49"/>
      <c r="K49" s="50">
        <f>SUM(K18:K48)</f>
        <v>535</v>
      </c>
      <c r="M49" s="50">
        <f>SUM(M18:M48)</f>
        <v>75</v>
      </c>
      <c r="S49" s="21"/>
      <c r="T49" s="21"/>
      <c r="V49" s="49"/>
    </row>
    <row r="50" spans="1:22" s="52" customFormat="1" ht="12.75">
      <c r="A50" s="51"/>
      <c r="S50" s="33"/>
      <c r="T50" s="33"/>
      <c r="V50" s="51"/>
    </row>
    <row r="51" spans="1:22" s="52" customFormat="1" ht="25.5" customHeight="1">
      <c r="A51" s="51"/>
      <c r="S51" s="33"/>
      <c r="T51" s="33"/>
      <c r="V51" s="51"/>
    </row>
    <row r="52" spans="1:22" s="52" customFormat="1" ht="25.5" customHeight="1">
      <c r="A52" s="51"/>
      <c r="S52" s="33"/>
      <c r="T52" s="33"/>
      <c r="V52" s="51"/>
    </row>
    <row r="53" spans="1:22" s="52" customFormat="1" ht="25.5" customHeight="1">
      <c r="A53" s="51"/>
      <c r="S53" s="33"/>
      <c r="T53" s="33"/>
      <c r="V53" s="51"/>
    </row>
    <row r="54" spans="1:22" s="52" customFormat="1" ht="12.75">
      <c r="A54" s="51"/>
      <c r="S54" s="33"/>
      <c r="T54" s="33"/>
      <c r="V54" s="51"/>
    </row>
    <row r="55" spans="1:22" s="52" customFormat="1" ht="12.75">
      <c r="A55" s="51"/>
      <c r="S55" s="33"/>
      <c r="T55" s="33"/>
      <c r="V55" s="51"/>
    </row>
    <row r="56" spans="1:22" s="52" customFormat="1" ht="12.75">
      <c r="A56" s="51"/>
      <c r="S56" s="33"/>
      <c r="T56" s="33"/>
      <c r="V56" s="51"/>
    </row>
    <row r="57" spans="1:22" s="52" customFormat="1" ht="12.75">
      <c r="A57" s="51"/>
      <c r="S57" s="33"/>
      <c r="T57" s="33"/>
      <c r="V57" s="51"/>
    </row>
    <row r="58" spans="1:22" s="52" customFormat="1" ht="12.75">
      <c r="A58" s="51"/>
      <c r="S58" s="33"/>
      <c r="T58" s="33"/>
      <c r="V58" s="51"/>
    </row>
    <row r="59" spans="1:22" s="52" customFormat="1" ht="12.75">
      <c r="A59" s="51"/>
      <c r="S59" s="33"/>
      <c r="T59" s="33"/>
      <c r="V59" s="51"/>
    </row>
    <row r="60" spans="1:22" s="52" customFormat="1" ht="12.75">
      <c r="A60" s="51"/>
      <c r="S60" s="33"/>
      <c r="T60" s="33"/>
      <c r="V60" s="51"/>
    </row>
    <row r="61" spans="1:22" s="52" customFormat="1" ht="12.75">
      <c r="A61" s="51"/>
      <c r="S61" s="33"/>
      <c r="T61" s="33"/>
      <c r="V61" s="51"/>
    </row>
    <row r="62" spans="1:22" s="52" customFormat="1" ht="12.75">
      <c r="A62" s="51"/>
      <c r="S62" s="33"/>
      <c r="T62" s="33"/>
      <c r="V62" s="51"/>
    </row>
    <row r="63" spans="1:22" s="52" customFormat="1" ht="12.75">
      <c r="A63" s="51"/>
      <c r="S63" s="33"/>
      <c r="T63" s="33"/>
      <c r="V63" s="51"/>
    </row>
    <row r="64" spans="1:22" s="52" customFormat="1" ht="12.75">
      <c r="A64" s="51"/>
      <c r="S64" s="33"/>
      <c r="T64" s="33"/>
      <c r="V64" s="51"/>
    </row>
    <row r="65" spans="1:22" s="52" customFormat="1" ht="12.75">
      <c r="A65" s="51"/>
      <c r="S65" s="33"/>
      <c r="T65" s="33"/>
      <c r="V65" s="51"/>
    </row>
    <row r="66" spans="1:22" s="52" customFormat="1" ht="12.75">
      <c r="A66" s="51"/>
      <c r="S66" s="33"/>
      <c r="T66" s="33"/>
      <c r="V66" s="51"/>
    </row>
    <row r="67" spans="1:22" s="52" customFormat="1" ht="12.75">
      <c r="A67" s="51"/>
      <c r="S67" s="33"/>
      <c r="T67" s="33"/>
      <c r="V67" s="51"/>
    </row>
    <row r="68" spans="1:22" s="52" customFormat="1" ht="12.75">
      <c r="A68" s="51"/>
      <c r="S68" s="33"/>
      <c r="T68" s="33"/>
      <c r="V68" s="51"/>
    </row>
    <row r="69" spans="1:22" s="52" customFormat="1" ht="12.75">
      <c r="A69" s="51"/>
      <c r="S69" s="33"/>
      <c r="T69" s="33"/>
      <c r="V69" s="51"/>
    </row>
    <row r="70" spans="1:22" s="52" customFormat="1" ht="12.75">
      <c r="A70" s="51"/>
      <c r="S70" s="33"/>
      <c r="T70" s="33"/>
      <c r="V70" s="51"/>
    </row>
    <row r="71" spans="1:22" s="52" customFormat="1" ht="12.75">
      <c r="A71" s="51"/>
      <c r="S71" s="33"/>
      <c r="T71" s="33"/>
      <c r="V71" s="51"/>
    </row>
    <row r="72" spans="1:22" s="52" customFormat="1" ht="12.75">
      <c r="A72" s="51"/>
      <c r="S72" s="33"/>
      <c r="T72" s="33"/>
      <c r="V72" s="51"/>
    </row>
    <row r="73" spans="1:22" s="52" customFormat="1" ht="12.75">
      <c r="A73" s="51"/>
      <c r="S73" s="33"/>
      <c r="T73" s="33"/>
      <c r="V73" s="51"/>
    </row>
    <row r="74" spans="1:22" s="52" customFormat="1" ht="12.75">
      <c r="A74" s="51"/>
      <c r="S74" s="33"/>
      <c r="T74" s="33"/>
      <c r="V74" s="51"/>
    </row>
    <row r="75" spans="1:22" s="52" customFormat="1" ht="12.75">
      <c r="A75" s="51"/>
      <c r="S75" s="33"/>
      <c r="T75" s="33"/>
      <c r="V75" s="51"/>
    </row>
    <row r="76" spans="1:22" s="52" customFormat="1" ht="12.75">
      <c r="A76" s="51"/>
      <c r="S76" s="33"/>
      <c r="T76" s="33"/>
      <c r="V76" s="51"/>
    </row>
    <row r="77" spans="1:22" s="52" customFormat="1" ht="12.75">
      <c r="A77" s="51"/>
      <c r="S77" s="33"/>
      <c r="T77" s="33"/>
      <c r="V77" s="51"/>
    </row>
    <row r="78" spans="1:22" s="52" customFormat="1" ht="12.75">
      <c r="A78" s="51"/>
      <c r="S78" s="33"/>
      <c r="T78" s="33"/>
      <c r="V78" s="51"/>
    </row>
    <row r="79" spans="1:22" s="52" customFormat="1" ht="12.75">
      <c r="A79" s="51"/>
      <c r="S79" s="33"/>
      <c r="T79" s="33"/>
      <c r="V79" s="51"/>
    </row>
    <row r="80" spans="1:22" s="52" customFormat="1" ht="12.75">
      <c r="A80" s="51"/>
      <c r="S80" s="33"/>
      <c r="T80" s="33"/>
      <c r="V80" s="51"/>
    </row>
    <row r="81" spans="1:22" s="52" customFormat="1" ht="12.75">
      <c r="A81" s="51"/>
      <c r="S81" s="33"/>
      <c r="T81" s="33"/>
      <c r="V81" s="51"/>
    </row>
    <row r="82" spans="1:22" s="52" customFormat="1" ht="12.75">
      <c r="A82" s="51"/>
      <c r="S82" s="33"/>
      <c r="T82" s="33"/>
      <c r="V82" s="51"/>
    </row>
    <row r="83" spans="1:22" s="52" customFormat="1" ht="12.75">
      <c r="A83" s="51"/>
      <c r="S83" s="33"/>
      <c r="T83" s="33"/>
      <c r="V83" s="51"/>
    </row>
    <row r="84" spans="1:22" s="52" customFormat="1" ht="12.75">
      <c r="A84" s="51"/>
      <c r="S84" s="33"/>
      <c r="T84" s="33"/>
      <c r="V84" s="51"/>
    </row>
    <row r="85" spans="1:22" s="52" customFormat="1" ht="12.75">
      <c r="A85" s="51"/>
      <c r="S85" s="33"/>
      <c r="T85" s="33"/>
      <c r="V85" s="51"/>
    </row>
    <row r="86" spans="1:22" s="52" customFormat="1" ht="12.75">
      <c r="A86" s="51"/>
      <c r="S86" s="33"/>
      <c r="T86" s="33"/>
      <c r="V86" s="51"/>
    </row>
    <row r="87" spans="1:22" s="52" customFormat="1" ht="12.75">
      <c r="A87" s="51"/>
      <c r="S87" s="33"/>
      <c r="T87" s="33"/>
      <c r="V87" s="51"/>
    </row>
    <row r="88" spans="1:22" s="52" customFormat="1" ht="12.75">
      <c r="A88" s="51"/>
      <c r="S88" s="33"/>
      <c r="T88" s="33"/>
      <c r="V88" s="51"/>
    </row>
    <row r="89" spans="1:22" s="52" customFormat="1" ht="12.75">
      <c r="A89" s="51"/>
      <c r="S89" s="33"/>
      <c r="T89" s="33"/>
      <c r="V89" s="51"/>
    </row>
    <row r="90" spans="1:22" s="52" customFormat="1" ht="12.75">
      <c r="A90" s="51"/>
      <c r="S90" s="33"/>
      <c r="T90" s="33"/>
      <c r="V90" s="51"/>
    </row>
    <row r="91" spans="1:22" s="52" customFormat="1" ht="12.75">
      <c r="A91" s="51"/>
      <c r="S91" s="33"/>
      <c r="T91" s="33"/>
      <c r="V91" s="51"/>
    </row>
    <row r="92" spans="1:22" s="52" customFormat="1" ht="12.75">
      <c r="A92" s="51"/>
      <c r="S92" s="33"/>
      <c r="T92" s="33"/>
      <c r="V92" s="51"/>
    </row>
    <row r="93" spans="1:22" s="52" customFormat="1" ht="12.75">
      <c r="A93" s="51"/>
      <c r="S93" s="33"/>
      <c r="T93" s="33"/>
      <c r="V93" s="51"/>
    </row>
    <row r="94" spans="1:22" s="52" customFormat="1" ht="12.75">
      <c r="A94" s="51"/>
      <c r="S94" s="33"/>
      <c r="T94" s="33"/>
      <c r="V94" s="51"/>
    </row>
    <row r="95" spans="1:22" s="52" customFormat="1" ht="12.75">
      <c r="A95" s="51"/>
      <c r="S95" s="33"/>
      <c r="T95" s="33"/>
      <c r="V95" s="51"/>
    </row>
    <row r="96" spans="1:22" s="52" customFormat="1" ht="12.75">
      <c r="A96" s="51"/>
      <c r="S96" s="33"/>
      <c r="T96" s="33"/>
      <c r="V96" s="51"/>
    </row>
    <row r="97" spans="1:22" s="52" customFormat="1" ht="12.75">
      <c r="A97" s="51"/>
      <c r="S97" s="33"/>
      <c r="T97" s="33"/>
      <c r="V97" s="51"/>
    </row>
    <row r="98" spans="1:22" s="55" customFormat="1" ht="12.75">
      <c r="A98" s="53"/>
      <c r="B98" s="54"/>
      <c r="C98" s="54"/>
      <c r="D98" s="54"/>
      <c r="E98" s="54"/>
      <c r="V98" s="51"/>
    </row>
    <row r="99" spans="1:22" s="55" customFormat="1" ht="12.75">
      <c r="A99" s="53"/>
      <c r="B99" s="54"/>
      <c r="C99" s="54"/>
      <c r="D99" s="54"/>
      <c r="E99" s="54"/>
      <c r="V99" s="51"/>
    </row>
    <row r="100" spans="1:22" ht="12.75">
      <c r="A100" s="56">
        <v>1</v>
      </c>
      <c r="B100" s="54"/>
      <c r="C100" s="54"/>
      <c r="D100" s="54"/>
      <c r="E100" s="57"/>
      <c r="V100" s="51"/>
    </row>
    <row r="101" spans="1:22" ht="12.75">
      <c r="A101" s="56"/>
      <c r="B101" s="54"/>
      <c r="C101" s="54"/>
      <c r="D101" s="54"/>
      <c r="E101" s="58"/>
      <c r="V101" s="51"/>
    </row>
    <row r="102" spans="1:22" ht="12.75">
      <c r="A102" s="56"/>
      <c r="B102" s="54"/>
      <c r="C102" s="54"/>
      <c r="D102" s="54"/>
      <c r="E102" s="57"/>
      <c r="V102" s="51"/>
    </row>
    <row r="103" spans="1:22" ht="12.75">
      <c r="A103" s="56"/>
      <c r="B103" s="54"/>
      <c r="C103" s="54"/>
      <c r="D103" s="54"/>
      <c r="E103" s="57"/>
      <c r="V103" s="51"/>
    </row>
    <row r="104" spans="1:22" ht="12.75">
      <c r="A104" s="56"/>
      <c r="B104" s="54"/>
      <c r="C104" s="54"/>
      <c r="D104" s="54"/>
      <c r="E104" s="57"/>
      <c r="V104" s="51"/>
    </row>
    <row r="105" spans="1:22" ht="12.75">
      <c r="A105" s="56"/>
      <c r="B105" s="54"/>
      <c r="C105" s="54"/>
      <c r="D105" s="54"/>
      <c r="E105" s="57"/>
      <c r="V105" s="51"/>
    </row>
    <row r="106" spans="1:22" ht="12.75">
      <c r="A106" s="56"/>
      <c r="B106" s="54"/>
      <c r="C106" s="54"/>
      <c r="D106" s="54"/>
      <c r="E106" s="57"/>
      <c r="V106" s="51"/>
    </row>
    <row r="107" spans="1:22" ht="12.75">
      <c r="A107" s="56"/>
      <c r="B107" s="54"/>
      <c r="C107" s="54"/>
      <c r="D107" s="54"/>
      <c r="E107" s="57"/>
      <c r="V107" s="51"/>
    </row>
    <row r="108" spans="1:22" ht="12.75">
      <c r="A108" s="51"/>
      <c r="V108" s="51"/>
    </row>
    <row r="109" spans="1:22" ht="12.75">
      <c r="A109" s="51"/>
      <c r="V109" s="51"/>
    </row>
  </sheetData>
  <sheetProtection/>
  <mergeCells count="57">
    <mergeCell ref="O48:R48"/>
    <mergeCell ref="C3:E3"/>
    <mergeCell ref="C2:L2"/>
    <mergeCell ref="H3:J3"/>
    <mergeCell ref="O43:R43"/>
    <mergeCell ref="O44:R44"/>
    <mergeCell ref="O45:R45"/>
    <mergeCell ref="O46:R46"/>
    <mergeCell ref="O47:R47"/>
    <mergeCell ref="O38:R38"/>
    <mergeCell ref="O39:R39"/>
    <mergeCell ref="O40:R40"/>
    <mergeCell ref="O41:R41"/>
    <mergeCell ref="O42:R42"/>
    <mergeCell ref="O33:R33"/>
    <mergeCell ref="O34:R34"/>
    <mergeCell ref="O35:R35"/>
    <mergeCell ref="O36:R36"/>
    <mergeCell ref="O37:R37"/>
    <mergeCell ref="O28:R28"/>
    <mergeCell ref="O29:R29"/>
    <mergeCell ref="O30:R30"/>
    <mergeCell ref="O31:R31"/>
    <mergeCell ref="O32:R32"/>
    <mergeCell ref="O23:R23"/>
    <mergeCell ref="O24:R24"/>
    <mergeCell ref="O25:R25"/>
    <mergeCell ref="O26:R26"/>
    <mergeCell ref="O27:R27"/>
    <mergeCell ref="O18:R18"/>
    <mergeCell ref="O19:R19"/>
    <mergeCell ref="O20:R20"/>
    <mergeCell ref="O21:R21"/>
    <mergeCell ref="O22:R22"/>
    <mergeCell ref="K12:L12"/>
    <mergeCell ref="M12:N12"/>
    <mergeCell ref="O12:R12"/>
    <mergeCell ref="O13:R13"/>
    <mergeCell ref="K16:L16"/>
    <mergeCell ref="A15:A17"/>
    <mergeCell ref="B15:B17"/>
    <mergeCell ref="C15:G15"/>
    <mergeCell ref="K15:N15"/>
    <mergeCell ref="O15:R17"/>
    <mergeCell ref="C16:C17"/>
    <mergeCell ref="D16:G16"/>
    <mergeCell ref="H16:H17"/>
    <mergeCell ref="I16:I17"/>
    <mergeCell ref="J16:J17"/>
    <mergeCell ref="M16:N16"/>
    <mergeCell ref="B1:L1"/>
    <mergeCell ref="B2:B4"/>
    <mergeCell ref="F3:G3"/>
    <mergeCell ref="P1:X1"/>
    <mergeCell ref="B11:R11"/>
    <mergeCell ref="K3:L3"/>
    <mergeCell ref="M2:O3"/>
  </mergeCells>
  <dataValidations count="1">
    <dataValidation type="list" allowBlank="1" showErrorMessage="1" sqref="B1">
      <formula1>ОП</formula1>
      <formula2>0</formula2>
    </dataValidation>
  </dataValidations>
  <printOptions/>
  <pageMargins left="0.75" right="0.75" top="1" bottom="1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Vitalilk</dc:creator>
  <cp:keywords/>
  <dc:description/>
  <cp:lastModifiedBy>Виталий Калуцкий</cp:lastModifiedBy>
  <dcterms:created xsi:type="dcterms:W3CDTF">2015-10-29T13:18:45Z</dcterms:created>
  <dcterms:modified xsi:type="dcterms:W3CDTF">2016-01-13T13:13:48Z</dcterms:modified>
  <cp:category/>
  <cp:version/>
  <cp:contentType/>
  <cp:contentStatus/>
  <cp:revision>58</cp:revision>
</cp:coreProperties>
</file>