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1760" activeTab="1"/>
  </bookViews>
  <sheets>
    <sheet name="Прайс" sheetId="1" r:id="rId1"/>
    <sheet name="Стандарт-комфорт" sheetId="2" r:id="rId2"/>
  </sheets>
  <definedNames>
    <definedName name="_xlfn.IFERROR" hidden="1">#NAME?</definedName>
    <definedName name="Стандарт">'Стандарт-комфорт'!$AW$64:$AW$69</definedName>
  </definedNames>
  <calcPr fullCalcOnLoad="1"/>
</workbook>
</file>

<file path=xl/sharedStrings.xml><?xml version="1.0" encoding="utf-8"?>
<sst xmlns="http://schemas.openxmlformats.org/spreadsheetml/2006/main" count="233" uniqueCount="143">
  <si>
    <t>Вид профнастила</t>
  </si>
  <si>
    <t>Покрытие профиля</t>
  </si>
  <si>
    <t>Расстояние между столбами</t>
  </si>
  <si>
    <t>Количество рядов лаг</t>
  </si>
  <si>
    <t>Количество калиток (шт)</t>
  </si>
  <si>
    <t>Ширина калитки (метров)</t>
  </si>
  <si>
    <t>Замок с ручкой (да/нет)</t>
  </si>
  <si>
    <t>Количество ворот (шт)</t>
  </si>
  <si>
    <t>Ширина ворот (метров)</t>
  </si>
  <si>
    <t>Типы столбов</t>
  </si>
  <si>
    <t>Начальные параметры</t>
  </si>
  <si>
    <t>Расстояние м/у столбами</t>
  </si>
  <si>
    <t>нет</t>
  </si>
  <si>
    <t>ширина калитки</t>
  </si>
  <si>
    <t>ширина ворот</t>
  </si>
  <si>
    <t>кличество рядов лаг</t>
  </si>
  <si>
    <t>высота забора</t>
  </si>
  <si>
    <t>типы столбов (2 ряда лагов)</t>
  </si>
  <si>
    <t>Тип 1</t>
  </si>
  <si>
    <t>Тип 2</t>
  </si>
  <si>
    <t>Тип 3</t>
  </si>
  <si>
    <t>Тип открывания ворот</t>
  </si>
  <si>
    <t>Тип открывания калитки</t>
  </si>
  <si>
    <t>тип открывания</t>
  </si>
  <si>
    <t>Тип А</t>
  </si>
  <si>
    <t>Тип Б</t>
  </si>
  <si>
    <t>Тип В</t>
  </si>
  <si>
    <t>Тип Г</t>
  </si>
  <si>
    <t>Наименование</t>
  </si>
  <si>
    <t>Тип 4</t>
  </si>
  <si>
    <t>Стоимость (руб)</t>
  </si>
  <si>
    <t>1 комплект креплений</t>
  </si>
  <si>
    <t>1 лист профнастила</t>
  </si>
  <si>
    <t>Замок с ручкой</t>
  </si>
  <si>
    <t>Количество проемов</t>
  </si>
  <si>
    <t>Количество лаг</t>
  </si>
  <si>
    <t>Стоимость лаг</t>
  </si>
  <si>
    <t>Количество саморезов (шт)</t>
  </si>
  <si>
    <t>Стоимость саморезов</t>
  </si>
  <si>
    <t>Стоимость калитки (калиток)</t>
  </si>
  <si>
    <t>1 шт</t>
  </si>
  <si>
    <t>Количество креплений</t>
  </si>
  <si>
    <t>Стоимость креплений</t>
  </si>
  <si>
    <t>Стоимость ворот</t>
  </si>
  <si>
    <t>Саморезы</t>
  </si>
  <si>
    <t>Стоимость замков</t>
  </si>
  <si>
    <t>выбор цемента</t>
  </si>
  <si>
    <t>ПГС</t>
  </si>
  <si>
    <t>Бетон</t>
  </si>
  <si>
    <t>Вид фундамента</t>
  </si>
  <si>
    <t>Песок</t>
  </si>
  <si>
    <t>Щебень</t>
  </si>
  <si>
    <t>Цемент</t>
  </si>
  <si>
    <t>Объем смеси</t>
  </si>
  <si>
    <t>Вес ПГС</t>
  </si>
  <si>
    <t>Расчет забора</t>
  </si>
  <si>
    <t>Высота забора (м)</t>
  </si>
  <si>
    <t>Тип контура забора</t>
  </si>
  <si>
    <t>Контур забора</t>
  </si>
  <si>
    <t>Стандарт</t>
  </si>
  <si>
    <t>Комфорт</t>
  </si>
  <si>
    <t>C-8 (b=1,16м) t=0,4</t>
  </si>
  <si>
    <t>C-8 (b=1,16м) t=0,45</t>
  </si>
  <si>
    <t>С-10 (b=1,15м) t=0,4</t>
  </si>
  <si>
    <t>С-10 (b=1,15м) t=0,45</t>
  </si>
  <si>
    <t>C-20 (b=1,11м) t=0,4</t>
  </si>
  <si>
    <t>C-20 (b=1,11м) t=0,45</t>
  </si>
  <si>
    <t>-</t>
  </si>
  <si>
    <t>Прайс-лист</t>
  </si>
  <si>
    <t>Подсчет стоимости материалов</t>
  </si>
  <si>
    <t>Подсчет стоимости работ</t>
  </si>
  <si>
    <t>Монтаж забора м/п</t>
  </si>
  <si>
    <t>Монтаж калитки</t>
  </si>
  <si>
    <t>Монтаж ворот</t>
  </si>
  <si>
    <t>Итог стоимость материалов</t>
  </si>
  <si>
    <t>Итого стоимость забора</t>
  </si>
  <si>
    <t>Калитка h1,8 (по ширине, м)</t>
  </si>
  <si>
    <t>Калитка h2 (по ширине, м)</t>
  </si>
  <si>
    <t>Лаги (за штуку по длине, м)</t>
  </si>
  <si>
    <t>Фундамент (кг)</t>
  </si>
  <si>
    <t>Монтаж забора</t>
  </si>
  <si>
    <t>1 п/м</t>
  </si>
  <si>
    <t>1шт</t>
  </si>
  <si>
    <t>Количество лунок</t>
  </si>
  <si>
    <t>Заполнение калитки</t>
  </si>
  <si>
    <t>Профнастил</t>
  </si>
  <si>
    <t>Заполнение ворот</t>
  </si>
  <si>
    <t>Панель Премиум GL h=1970мм</t>
  </si>
  <si>
    <t>Панель Премиум GL h=1600мм</t>
  </si>
  <si>
    <t>Незамкнутый</t>
  </si>
  <si>
    <t>Замкнутый</t>
  </si>
  <si>
    <t>Количество листов профнастила</t>
  </si>
  <si>
    <t>Количество листов GL Премиум</t>
  </si>
  <si>
    <t>Заполнение калитки и ворот</t>
  </si>
  <si>
    <t>GL (b=0,83м) h=1970</t>
  </si>
  <si>
    <t>GL (b=0,83м) h=1600</t>
  </si>
  <si>
    <t>Zn</t>
  </si>
  <si>
    <t>PE</t>
  </si>
  <si>
    <r>
      <t xml:space="preserve">Площадь листов профнастила, м </t>
    </r>
    <r>
      <rPr>
        <vertAlign val="superscript"/>
        <sz val="11"/>
        <color indexed="8"/>
        <rFont val="Comic Sans MS"/>
        <family val="4"/>
      </rPr>
      <t>2</t>
    </r>
  </si>
  <si>
    <t xml:space="preserve">Стоимость панели GL Премиум </t>
  </si>
  <si>
    <t>Длина забора (п/м)             (без калитки и ворот)</t>
  </si>
  <si>
    <t>Стоимость профнастила</t>
  </si>
  <si>
    <t>PE ДВС</t>
  </si>
  <si>
    <t>60х60х2500 + заглушка</t>
  </si>
  <si>
    <t>60х60х3000 + заглушка</t>
  </si>
  <si>
    <t>40х40х3000 + заглушка</t>
  </si>
  <si>
    <t>40х40х2500 + заглушка</t>
  </si>
  <si>
    <t>GL 62х55х2500 + заглушка</t>
  </si>
  <si>
    <t>GL 62х55х3000 + заглушка</t>
  </si>
  <si>
    <t>Крышка</t>
  </si>
  <si>
    <t>Перемычка над воротами</t>
  </si>
  <si>
    <t>Да</t>
  </si>
  <si>
    <t>Нет</t>
  </si>
  <si>
    <t>Перемычка</t>
  </si>
  <si>
    <t>Серия</t>
  </si>
  <si>
    <t>серия</t>
  </si>
  <si>
    <t>высота столбов</t>
  </si>
  <si>
    <t>Крышка универсальная</t>
  </si>
  <si>
    <t>Стоимость дуги</t>
  </si>
  <si>
    <t>Стоимость перемычки</t>
  </si>
  <si>
    <t>Дуга над калиткой</t>
  </si>
  <si>
    <t>Дуга</t>
  </si>
  <si>
    <t>Столб 60х60х2500мм + заглушка</t>
  </si>
  <si>
    <t>Столб 60х60х3000мм + заглушка</t>
  </si>
  <si>
    <t>Столб 40х40х2500мм + заглушка</t>
  </si>
  <si>
    <t>Столб 40х40х3000мм + заглушка</t>
  </si>
  <si>
    <t>Высота столбов 60х60 (м)</t>
  </si>
  <si>
    <t>Количество столбов 60х60</t>
  </si>
  <si>
    <t>Стоимость столбов 60х60</t>
  </si>
  <si>
    <t>Стойка 84х48х2500</t>
  </si>
  <si>
    <t>Стойка 84х48х3000</t>
  </si>
  <si>
    <t>Направляющая 60х20х2500</t>
  </si>
  <si>
    <t>GL Премиум/GL Премиум Плюс</t>
  </si>
  <si>
    <t>Декоративное полотно</t>
  </si>
  <si>
    <t>Стоимость калиток стандарт</t>
  </si>
  <si>
    <t>Стоимость калиток комфорт</t>
  </si>
  <si>
    <t>стоимость ворот стандарт</t>
  </si>
  <si>
    <t>стоимость ворот комфорт</t>
  </si>
  <si>
    <t>Ворота h=1,8 (по ширине, м)</t>
  </si>
  <si>
    <t>Ворота h=2,0 (по ширине, м)</t>
  </si>
  <si>
    <t>Итого СМР</t>
  </si>
  <si>
    <t>Вид профиля</t>
  </si>
  <si>
    <t>Панель Премиум GL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</si>
</sst>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7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vertAlign val="superscript"/>
      <sz val="11"/>
      <color indexed="8"/>
      <name val="Comic Sans MS"/>
      <family val="4"/>
    </font>
    <font>
      <sz val="11"/>
      <color indexed="8"/>
      <name val="Comic Sans MS"/>
      <family val="2"/>
    </font>
    <font>
      <sz val="11"/>
      <color indexed="9"/>
      <name val="Comic Sans MS"/>
      <family val="2"/>
    </font>
    <font>
      <sz val="11"/>
      <color indexed="62"/>
      <name val="Comic Sans MS"/>
      <family val="2"/>
    </font>
    <font>
      <b/>
      <sz val="11"/>
      <color indexed="63"/>
      <name val="Comic Sans MS"/>
      <family val="2"/>
    </font>
    <font>
      <b/>
      <sz val="11"/>
      <color indexed="52"/>
      <name val="Comic Sans MS"/>
      <family val="2"/>
    </font>
    <font>
      <b/>
      <sz val="15"/>
      <color indexed="54"/>
      <name val="Comic Sans MS"/>
      <family val="2"/>
    </font>
    <font>
      <b/>
      <sz val="13"/>
      <color indexed="54"/>
      <name val="Comic Sans MS"/>
      <family val="2"/>
    </font>
    <font>
      <b/>
      <sz val="11"/>
      <color indexed="54"/>
      <name val="Comic Sans MS"/>
      <family val="2"/>
    </font>
    <font>
      <b/>
      <sz val="11"/>
      <color indexed="8"/>
      <name val="Comic Sans MS"/>
      <family val="2"/>
    </font>
    <font>
      <b/>
      <sz val="11"/>
      <color indexed="9"/>
      <name val="Comic Sans MS"/>
      <family val="2"/>
    </font>
    <font>
      <b/>
      <sz val="18"/>
      <color indexed="54"/>
      <name val="Comic Sans MS"/>
      <family val="2"/>
    </font>
    <font>
      <sz val="11"/>
      <color indexed="60"/>
      <name val="Comic Sans MS"/>
      <family val="2"/>
    </font>
    <font>
      <sz val="11"/>
      <color indexed="20"/>
      <name val="Comic Sans MS"/>
      <family val="2"/>
    </font>
    <font>
      <i/>
      <sz val="11"/>
      <color indexed="23"/>
      <name val="Comic Sans MS"/>
      <family val="2"/>
    </font>
    <font>
      <sz val="11"/>
      <color indexed="52"/>
      <name val="Comic Sans MS"/>
      <family val="2"/>
    </font>
    <font>
      <sz val="11"/>
      <color indexed="10"/>
      <name val="Comic Sans MS"/>
      <family val="2"/>
    </font>
    <font>
      <sz val="11"/>
      <color indexed="17"/>
      <name val="Comic Sans MS"/>
      <family val="2"/>
    </font>
    <font>
      <sz val="16"/>
      <color indexed="9"/>
      <name val="Comic Sans MS"/>
      <family val="2"/>
    </font>
    <font>
      <sz val="12"/>
      <color indexed="9"/>
      <name val="Comic Sans MS"/>
      <family val="2"/>
    </font>
    <font>
      <sz val="22"/>
      <color indexed="9"/>
      <name val="Comic Sans MS"/>
      <family val="2"/>
    </font>
    <font>
      <sz val="18"/>
      <color indexed="9"/>
      <name val="Comic Sans MS"/>
      <family val="2"/>
    </font>
    <font>
      <sz val="8"/>
      <name val="Tahoma"/>
      <family val="2"/>
    </font>
    <font>
      <sz val="11"/>
      <color theme="1"/>
      <name val="Comic Sans MS"/>
      <family val="2"/>
    </font>
    <font>
      <sz val="11"/>
      <color theme="0"/>
      <name val="Comic Sans MS"/>
      <family val="2"/>
    </font>
    <font>
      <sz val="11"/>
      <color rgb="FF3F3F76"/>
      <name val="Comic Sans MS"/>
      <family val="2"/>
    </font>
    <font>
      <b/>
      <sz val="11"/>
      <color rgb="FF3F3F3F"/>
      <name val="Comic Sans MS"/>
      <family val="2"/>
    </font>
    <font>
      <b/>
      <sz val="11"/>
      <color rgb="FFFA7D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b/>
      <sz val="11"/>
      <color theme="1"/>
      <name val="Comic Sans MS"/>
      <family val="2"/>
    </font>
    <font>
      <b/>
      <sz val="11"/>
      <color theme="0"/>
      <name val="Comic Sans MS"/>
      <family val="2"/>
    </font>
    <font>
      <b/>
      <sz val="18"/>
      <color theme="3"/>
      <name val="Comic Sans MS"/>
      <family val="2"/>
    </font>
    <font>
      <sz val="11"/>
      <color rgb="FF9C6500"/>
      <name val="Comic Sans MS"/>
      <family val="2"/>
    </font>
    <font>
      <sz val="11"/>
      <color rgb="FF9C0006"/>
      <name val="Comic Sans MS"/>
      <family val="2"/>
    </font>
    <font>
      <i/>
      <sz val="11"/>
      <color rgb="FF7F7F7F"/>
      <name val="Comic Sans MS"/>
      <family val="2"/>
    </font>
    <font>
      <sz val="11"/>
      <color rgb="FFFA7D00"/>
      <name val="Comic Sans MS"/>
      <family val="2"/>
    </font>
    <font>
      <sz val="11"/>
      <color rgb="FFFF0000"/>
      <name val="Comic Sans MS"/>
      <family val="2"/>
    </font>
    <font>
      <sz val="11"/>
      <color rgb="FF006100"/>
      <name val="Comic Sans MS"/>
      <family val="2"/>
    </font>
    <font>
      <sz val="16"/>
      <color theme="0"/>
      <name val="Comic Sans MS"/>
      <family val="2"/>
    </font>
    <font>
      <sz val="18"/>
      <color theme="0"/>
      <name val="Comic Sans MS"/>
      <family val="2"/>
    </font>
    <font>
      <sz val="22"/>
      <color theme="0"/>
      <name val="Comic Sans MS"/>
      <family val="2"/>
    </font>
    <font>
      <sz val="12"/>
      <color theme="0"/>
      <name val="Comic Sans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0E1E4"/>
        <bgColor indexed="64"/>
      </patternFill>
    </fill>
    <fill>
      <patternFill patternType="solid">
        <fgColor indexed="45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172" fontId="0" fillId="0" borderId="0" xfId="0" applyNumberFormat="1" applyAlignment="1">
      <alignment/>
    </xf>
    <xf numFmtId="172" fontId="0" fillId="0" borderId="10" xfId="0" applyNumberFormat="1" applyBorder="1" applyAlignment="1">
      <alignment/>
    </xf>
    <xf numFmtId="172" fontId="0" fillId="0" borderId="0" xfId="0" applyNumberFormat="1" applyFill="1" applyBorder="1" applyAlignment="1">
      <alignment/>
    </xf>
    <xf numFmtId="2" fontId="2" fillId="33" borderId="12" xfId="0" applyNumberFormat="1" applyFont="1" applyFill="1" applyBorder="1" applyAlignment="1">
      <alignment/>
    </xf>
    <xf numFmtId="2" fontId="2" fillId="34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0" fontId="26" fillId="13" borderId="10" xfId="26" applyBorder="1" applyAlignment="1">
      <alignment horizontal="left" vertical="center"/>
    </xf>
    <xf numFmtId="0" fontId="0" fillId="0" borderId="10" xfId="0" applyFill="1" applyBorder="1" applyAlignment="1">
      <alignment/>
    </xf>
    <xf numFmtId="0" fontId="2" fillId="0" borderId="10" xfId="0" applyFont="1" applyBorder="1" applyAlignment="1">
      <alignment horizontal="center"/>
    </xf>
    <xf numFmtId="0" fontId="27" fillId="25" borderId="12" xfId="38" applyBorder="1" applyAlignment="1">
      <alignment/>
    </xf>
    <xf numFmtId="0" fontId="26" fillId="13" borderId="14" xfId="26" applyBorder="1" applyAlignment="1">
      <alignment horizontal="left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2" fontId="2" fillId="34" borderId="12" xfId="0" applyNumberFormat="1" applyFont="1" applyFill="1" applyBorder="1" applyAlignment="1">
      <alignment/>
    </xf>
    <xf numFmtId="2" fontId="2" fillId="33" borderId="11" xfId="0" applyNumberFormat="1" applyFont="1" applyFill="1" applyBorder="1" applyAlignment="1">
      <alignment/>
    </xf>
    <xf numFmtId="0" fontId="2" fillId="0" borderId="14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/>
    </xf>
    <xf numFmtId="0" fontId="27" fillId="25" borderId="12" xfId="38" applyBorder="1" applyAlignment="1">
      <alignment vertical="center"/>
    </xf>
    <xf numFmtId="0" fontId="26" fillId="13" borderId="10" xfId="26" applyBorder="1" applyAlignment="1">
      <alignment vertical="center"/>
    </xf>
    <xf numFmtId="0" fontId="2" fillId="35" borderId="16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center" vertical="center"/>
    </xf>
    <xf numFmtId="0" fontId="27" fillId="19" borderId="19" xfId="32" applyBorder="1" applyAlignment="1">
      <alignment vertical="center"/>
    </xf>
    <xf numFmtId="0" fontId="27" fillId="19" borderId="11" xfId="32" applyBorder="1" applyAlignment="1">
      <alignment vertical="center"/>
    </xf>
    <xf numFmtId="0" fontId="27" fillId="25" borderId="13" xfId="38" applyBorder="1" applyAlignment="1">
      <alignment vertical="center"/>
    </xf>
    <xf numFmtId="0" fontId="26" fillId="13" borderId="14" xfId="26" applyBorder="1" applyAlignment="1">
      <alignment vertical="center"/>
    </xf>
    <xf numFmtId="0" fontId="27" fillId="25" borderId="20" xfId="38" applyBorder="1" applyAlignment="1">
      <alignment vertical="center"/>
    </xf>
    <xf numFmtId="0" fontId="27" fillId="25" borderId="21" xfId="38" applyBorder="1" applyAlignment="1">
      <alignment vertical="center"/>
    </xf>
    <xf numFmtId="0" fontId="26" fillId="35" borderId="17" xfId="26" applyFill="1" applyBorder="1" applyAlignment="1">
      <alignment vertical="center"/>
    </xf>
    <xf numFmtId="0" fontId="2" fillId="36" borderId="10" xfId="0" applyFont="1" applyFill="1" applyBorder="1" applyAlignment="1">
      <alignment horizontal="left" vertical="center"/>
    </xf>
    <xf numFmtId="0" fontId="0" fillId="36" borderId="10" xfId="0" applyFill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36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6" fillId="13" borderId="17" xfId="26" applyBorder="1" applyAlignment="1">
      <alignment vertical="center"/>
    </xf>
    <xf numFmtId="0" fontId="26" fillId="13" borderId="23" xfId="26" applyBorder="1" applyAlignment="1">
      <alignment vertical="center"/>
    </xf>
    <xf numFmtId="0" fontId="0" fillId="35" borderId="17" xfId="0" applyFill="1" applyBorder="1" applyAlignment="1">
      <alignment/>
    </xf>
    <xf numFmtId="0" fontId="26" fillId="13" borderId="16" xfId="26" applyBorder="1" applyAlignment="1">
      <alignment vertical="center"/>
    </xf>
    <xf numFmtId="0" fontId="0" fillId="0" borderId="0" xfId="0" applyAlignment="1">
      <alignment vertical="center"/>
    </xf>
    <xf numFmtId="0" fontId="0" fillId="35" borderId="17" xfId="0" applyFill="1" applyBorder="1" applyAlignment="1">
      <alignment vertical="center"/>
    </xf>
    <xf numFmtId="0" fontId="26" fillId="35" borderId="18" xfId="26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/>
    </xf>
    <xf numFmtId="0" fontId="27" fillId="19" borderId="12" xfId="32" applyBorder="1" applyAlignment="1">
      <alignment horizontal="left" vertical="center"/>
    </xf>
    <xf numFmtId="0" fontId="0" fillId="35" borderId="16" xfId="0" applyFill="1" applyBorder="1" applyAlignment="1">
      <alignment vertical="center"/>
    </xf>
    <xf numFmtId="0" fontId="0" fillId="35" borderId="18" xfId="0" applyFill="1" applyBorder="1" applyAlignment="1">
      <alignment vertical="center"/>
    </xf>
    <xf numFmtId="0" fontId="26" fillId="35" borderId="16" xfId="26" applyFill="1" applyBorder="1" applyAlignment="1">
      <alignment vertical="center"/>
    </xf>
    <xf numFmtId="0" fontId="27" fillId="19" borderId="21" xfId="32" applyBorder="1" applyAlignment="1">
      <alignment horizontal="left" vertical="center"/>
    </xf>
    <xf numFmtId="0" fontId="0" fillId="35" borderId="16" xfId="0" applyFill="1" applyBorder="1" applyAlignment="1">
      <alignment/>
    </xf>
    <xf numFmtId="0" fontId="0" fillId="35" borderId="18" xfId="0" applyFill="1" applyBorder="1" applyAlignment="1">
      <alignment/>
    </xf>
    <xf numFmtId="0" fontId="27" fillId="25" borderId="12" xfId="38" applyBorder="1" applyAlignment="1">
      <alignment horizontal="left" vertical="center"/>
    </xf>
    <xf numFmtId="0" fontId="26" fillId="13" borderId="24" xfId="26" applyBorder="1" applyAlignment="1">
      <alignment vertical="center"/>
    </xf>
    <xf numFmtId="0" fontId="26" fillId="13" borderId="25" xfId="26" applyBorder="1" applyAlignment="1">
      <alignment vertical="center"/>
    </xf>
    <xf numFmtId="0" fontId="26" fillId="13" borderId="26" xfId="26" applyBorder="1" applyAlignment="1">
      <alignment vertical="center"/>
    </xf>
    <xf numFmtId="0" fontId="27" fillId="19" borderId="13" xfId="32" applyBorder="1" applyAlignment="1">
      <alignment horizontal="left"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0" xfId="0" applyAlignment="1">
      <alignment/>
    </xf>
    <xf numFmtId="2" fontId="2" fillId="33" borderId="15" xfId="0" applyNumberFormat="1" applyFont="1" applyFill="1" applyBorder="1" applyAlignment="1">
      <alignment/>
    </xf>
    <xf numFmtId="0" fontId="27" fillId="19" borderId="20" xfId="32" applyBorder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2" fontId="2" fillId="33" borderId="0" xfId="0" applyNumberFormat="1" applyFont="1" applyFill="1" applyBorder="1" applyAlignment="1">
      <alignment/>
    </xf>
    <xf numFmtId="0" fontId="2" fillId="34" borderId="10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43" fillId="19" borderId="31" xfId="32" applyFont="1" applyBorder="1" applyAlignment="1">
      <alignment horizontal="center" vertical="center"/>
    </xf>
    <xf numFmtId="0" fontId="43" fillId="19" borderId="32" xfId="32" applyFont="1" applyBorder="1" applyAlignment="1">
      <alignment horizontal="center" vertical="center"/>
    </xf>
    <xf numFmtId="0" fontId="43" fillId="19" borderId="33" xfId="32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6" fillId="13" borderId="16" xfId="26" applyBorder="1" applyAlignment="1">
      <alignment horizontal="left" vertical="center" wrapText="1"/>
    </xf>
    <xf numFmtId="0" fontId="26" fillId="13" borderId="17" xfId="26" applyBorder="1" applyAlignment="1">
      <alignment horizontal="left" vertical="center" wrapText="1"/>
    </xf>
    <xf numFmtId="0" fontId="26" fillId="13" borderId="23" xfId="26" applyBorder="1" applyAlignment="1">
      <alignment horizontal="left" vertical="center" wrapText="1"/>
    </xf>
    <xf numFmtId="0" fontId="26" fillId="13" borderId="14" xfId="26" applyBorder="1" applyAlignment="1">
      <alignment horizontal="left" vertical="center"/>
    </xf>
    <xf numFmtId="0" fontId="26" fillId="13" borderId="10" xfId="26" applyBorder="1" applyAlignment="1">
      <alignment horizontal="left" vertical="center"/>
    </xf>
    <xf numFmtId="0" fontId="26" fillId="13" borderId="22" xfId="26" applyBorder="1" applyAlignment="1">
      <alignment horizontal="left" vertical="center"/>
    </xf>
    <xf numFmtId="0" fontId="26" fillId="13" borderId="35" xfId="26" applyBorder="1" applyAlignment="1">
      <alignment horizontal="left" vertical="center"/>
    </xf>
    <xf numFmtId="0" fontId="26" fillId="13" borderId="34" xfId="26" applyBorder="1" applyAlignment="1">
      <alignment horizontal="left" vertical="center"/>
    </xf>
    <xf numFmtId="0" fontId="26" fillId="13" borderId="36" xfId="26" applyBorder="1" applyAlignment="1">
      <alignment horizontal="left" vertical="center"/>
    </xf>
    <xf numFmtId="0" fontId="26" fillId="13" borderId="16" xfId="26" applyBorder="1" applyAlignment="1">
      <alignment horizontal="left" vertical="center"/>
    </xf>
    <xf numFmtId="0" fontId="26" fillId="13" borderId="17" xfId="26" applyBorder="1" applyAlignment="1">
      <alignment horizontal="left" vertical="center"/>
    </xf>
    <xf numFmtId="0" fontId="26" fillId="13" borderId="23" xfId="26" applyBorder="1" applyAlignment="1">
      <alignment horizontal="left" vertical="center"/>
    </xf>
    <xf numFmtId="0" fontId="43" fillId="19" borderId="37" xfId="32" applyFont="1" applyBorder="1" applyAlignment="1">
      <alignment horizontal="center" vertical="center"/>
    </xf>
    <xf numFmtId="0" fontId="43" fillId="19" borderId="38" xfId="32" applyFont="1" applyBorder="1" applyAlignment="1">
      <alignment horizontal="center" vertical="center"/>
    </xf>
    <xf numFmtId="0" fontId="43" fillId="19" borderId="39" xfId="32" applyFont="1" applyBorder="1" applyAlignment="1">
      <alignment horizontal="center" vertical="center"/>
    </xf>
    <xf numFmtId="0" fontId="43" fillId="19" borderId="40" xfId="32" applyFont="1" applyBorder="1" applyAlignment="1">
      <alignment horizontal="center" vertical="center"/>
    </xf>
    <xf numFmtId="0" fontId="43" fillId="19" borderId="41" xfId="32" applyFont="1" applyBorder="1" applyAlignment="1">
      <alignment horizontal="center" vertical="center"/>
    </xf>
    <xf numFmtId="0" fontId="43" fillId="19" borderId="42" xfId="32" applyFont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center" vertical="center"/>
    </xf>
    <xf numFmtId="0" fontId="44" fillId="19" borderId="37" xfId="32" applyFont="1" applyBorder="1" applyAlignment="1">
      <alignment horizontal="center" vertical="center"/>
    </xf>
    <xf numFmtId="0" fontId="44" fillId="19" borderId="38" xfId="32" applyFont="1" applyBorder="1" applyAlignment="1">
      <alignment horizontal="center" vertical="center"/>
    </xf>
    <xf numFmtId="0" fontId="44" fillId="19" borderId="39" xfId="32" applyFont="1" applyBorder="1" applyAlignment="1">
      <alignment horizontal="center" vertical="center"/>
    </xf>
    <xf numFmtId="0" fontId="44" fillId="19" borderId="40" xfId="32" applyFont="1" applyBorder="1" applyAlignment="1">
      <alignment horizontal="center" vertical="center"/>
    </xf>
    <xf numFmtId="0" fontId="44" fillId="19" borderId="41" xfId="32" applyFont="1" applyBorder="1" applyAlignment="1">
      <alignment horizontal="center" vertical="center"/>
    </xf>
    <xf numFmtId="0" fontId="44" fillId="19" borderId="42" xfId="32" applyFont="1" applyBorder="1" applyAlignment="1">
      <alignment horizontal="center" vertical="center"/>
    </xf>
    <xf numFmtId="0" fontId="26" fillId="13" borderId="16" xfId="26" applyBorder="1" applyAlignment="1">
      <alignment vertical="center"/>
    </xf>
    <xf numFmtId="0" fontId="26" fillId="13" borderId="23" xfId="26" applyBorder="1" applyAlignment="1">
      <alignment vertical="center"/>
    </xf>
    <xf numFmtId="0" fontId="26" fillId="35" borderId="16" xfId="26" applyFill="1" applyBorder="1" applyAlignment="1">
      <alignment horizontal="center" vertical="center"/>
    </xf>
    <xf numFmtId="0" fontId="26" fillId="35" borderId="17" xfId="26" applyFill="1" applyBorder="1" applyAlignment="1">
      <alignment horizontal="center" vertical="center"/>
    </xf>
    <xf numFmtId="0" fontId="26" fillId="35" borderId="18" xfId="26" applyFill="1" applyBorder="1" applyAlignment="1">
      <alignment horizontal="center" vertical="center"/>
    </xf>
    <xf numFmtId="0" fontId="43" fillId="19" borderId="14" xfId="32" applyFont="1" applyBorder="1" applyAlignment="1">
      <alignment horizontal="center" vertical="center"/>
    </xf>
    <xf numFmtId="0" fontId="43" fillId="19" borderId="10" xfId="32" applyFont="1" applyBorder="1" applyAlignment="1">
      <alignment horizontal="center" vertical="center"/>
    </xf>
    <xf numFmtId="0" fontId="43" fillId="19" borderId="12" xfId="32" applyFont="1" applyBorder="1" applyAlignment="1">
      <alignment horizontal="center" vertical="center"/>
    </xf>
    <xf numFmtId="0" fontId="26" fillId="13" borderId="14" xfId="26" applyBorder="1" applyAlignment="1">
      <alignment vertical="center"/>
    </xf>
    <xf numFmtId="0" fontId="26" fillId="13" borderId="10" xfId="26" applyBorder="1" applyAlignment="1">
      <alignment vertical="center"/>
    </xf>
    <xf numFmtId="0" fontId="26" fillId="13" borderId="19" xfId="26" applyBorder="1" applyAlignment="1">
      <alignment horizontal="left" vertical="center"/>
    </xf>
    <xf numFmtId="0" fontId="26" fillId="13" borderId="11" xfId="26" applyBorder="1" applyAlignment="1">
      <alignment horizontal="left" vertical="center"/>
    </xf>
    <xf numFmtId="0" fontId="27" fillId="25" borderId="14" xfId="38" applyBorder="1" applyAlignment="1">
      <alignment horizontal="center" vertical="center"/>
    </xf>
    <xf numFmtId="0" fontId="27" fillId="25" borderId="10" xfId="38" applyBorder="1" applyAlignment="1">
      <alignment horizontal="center" vertical="center"/>
    </xf>
    <xf numFmtId="0" fontId="27" fillId="25" borderId="12" xfId="38" applyBorder="1" applyAlignment="1">
      <alignment horizontal="center" vertical="center"/>
    </xf>
    <xf numFmtId="0" fontId="27" fillId="25" borderId="19" xfId="38" applyBorder="1" applyAlignment="1">
      <alignment horizontal="center" vertical="center"/>
    </xf>
    <xf numFmtId="0" fontId="27" fillId="25" borderId="11" xfId="38" applyBorder="1" applyAlignment="1">
      <alignment horizontal="center" vertical="center"/>
    </xf>
    <xf numFmtId="0" fontId="27" fillId="25" borderId="13" xfId="38" applyBorder="1" applyAlignment="1">
      <alignment horizontal="center" vertical="center"/>
    </xf>
    <xf numFmtId="0" fontId="45" fillId="0" borderId="0" xfId="37" applyFont="1" applyFill="1" applyAlignment="1">
      <alignment horizontal="center" vertical="center"/>
    </xf>
    <xf numFmtId="0" fontId="0" fillId="0" borderId="0" xfId="0" applyFill="1" applyAlignment="1">
      <alignment/>
    </xf>
    <xf numFmtId="0" fontId="27" fillId="0" borderId="0" xfId="37" applyFill="1" applyBorder="1" applyAlignment="1">
      <alignment/>
    </xf>
    <xf numFmtId="0" fontId="27" fillId="0" borderId="0" xfId="37" applyFill="1" applyAlignment="1">
      <alignment/>
    </xf>
    <xf numFmtId="0" fontId="27" fillId="0" borderId="0" xfId="38" applyFill="1" applyAlignment="1">
      <alignment/>
    </xf>
    <xf numFmtId="0" fontId="27" fillId="0" borderId="12" xfId="38" applyFill="1" applyBorder="1" applyAlignment="1">
      <alignment vertical="center"/>
    </xf>
    <xf numFmtId="0" fontId="0" fillId="0" borderId="0" xfId="0" applyFill="1" applyAlignment="1">
      <alignment vertical="center"/>
    </xf>
    <xf numFmtId="0" fontId="27" fillId="0" borderId="13" xfId="38" applyFill="1" applyBorder="1" applyAlignment="1">
      <alignment vertical="center"/>
    </xf>
    <xf numFmtId="0" fontId="2" fillId="0" borderId="0" xfId="0" applyFont="1" applyFill="1" applyAlignment="1">
      <alignment/>
    </xf>
    <xf numFmtId="0" fontId="26" fillId="0" borderId="0" xfId="26" applyFill="1" applyBorder="1" applyAlignment="1">
      <alignment horizontal="left" vertical="center"/>
    </xf>
    <xf numFmtId="0" fontId="27" fillId="0" borderId="0" xfId="38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7" fillId="0" borderId="0" xfId="38" applyFill="1" applyBorder="1" applyAlignment="1">
      <alignment/>
    </xf>
    <xf numFmtId="0" fontId="46" fillId="0" borderId="0" xfId="32" applyFont="1" applyFill="1" applyBorder="1" applyAlignment="1">
      <alignment horizontal="center"/>
    </xf>
    <xf numFmtId="0" fontId="26" fillId="0" borderId="0" xfId="26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47" xfId="0" applyFill="1" applyBorder="1" applyAlignment="1">
      <alignment/>
    </xf>
    <xf numFmtId="49" fontId="0" fillId="0" borderId="0" xfId="0" applyNumberForma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Эркер">
      <a:dk1>
        <a:sysClr val="windowText" lastClr="000000"/>
      </a:dk1>
      <a:lt1>
        <a:sysClr val="window" lastClr="FFFFFF"/>
      </a:lt1>
      <a:dk2>
        <a:srgbClr val="575F6D"/>
      </a:dk2>
      <a:lt2>
        <a:srgbClr val="FFF39D"/>
      </a:lt2>
      <a:accent1>
        <a:srgbClr val="FE8637"/>
      </a:accent1>
      <a:accent2>
        <a:srgbClr val="7598D9"/>
      </a:accent2>
      <a:accent3>
        <a:srgbClr val="B32C16"/>
      </a:accent3>
      <a:accent4>
        <a:srgbClr val="F5CD2D"/>
      </a:accent4>
      <a:accent5>
        <a:srgbClr val="AEBAD5"/>
      </a:accent5>
      <a:accent6>
        <a:srgbClr val="777C84"/>
      </a:accent6>
      <a:hlink>
        <a:srgbClr val="D2611C"/>
      </a:hlink>
      <a:folHlink>
        <a:srgbClr val="3B435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1">
      <selection activeCell="D63" sqref="D63"/>
    </sheetView>
  </sheetViews>
  <sheetFormatPr defaultColWidth="9.00390625" defaultRowHeight="12.75"/>
  <cols>
    <col min="1" max="1" width="38.75390625" style="0" customWidth="1"/>
    <col min="2" max="2" width="19.375" style="0" customWidth="1"/>
    <col min="3" max="3" width="18.75390625" style="0" customWidth="1"/>
    <col min="4" max="4" width="15.375" style="0" customWidth="1"/>
    <col min="6" max="6" width="44.00390625" style="0" customWidth="1"/>
    <col min="7" max="7" width="10.125" style="0" customWidth="1"/>
    <col min="8" max="8" width="11.375" style="0" customWidth="1"/>
    <col min="9" max="9" width="14.75390625" style="0" customWidth="1"/>
  </cols>
  <sheetData>
    <row r="1" spans="1:4" ht="24">
      <c r="A1" s="76" t="s">
        <v>68</v>
      </c>
      <c r="B1" s="77"/>
      <c r="C1" s="77"/>
      <c r="D1" s="78"/>
    </row>
    <row r="2" spans="1:4" ht="15">
      <c r="A2" s="79" t="s">
        <v>28</v>
      </c>
      <c r="B2" s="80"/>
      <c r="C2" s="81" t="s">
        <v>30</v>
      </c>
      <c r="D2" s="82"/>
    </row>
    <row r="3" spans="1:8" ht="15">
      <c r="A3" s="79"/>
      <c r="B3" s="80"/>
      <c r="C3" s="17" t="s">
        <v>59</v>
      </c>
      <c r="D3" s="21" t="s">
        <v>60</v>
      </c>
      <c r="G3" s="17" t="s">
        <v>59</v>
      </c>
      <c r="H3" s="21" t="s">
        <v>60</v>
      </c>
    </row>
    <row r="4" spans="1:8" ht="15" customHeight="1">
      <c r="A4" s="75" t="s">
        <v>122</v>
      </c>
      <c r="B4" s="39" t="s">
        <v>18</v>
      </c>
      <c r="C4" s="12">
        <v>605</v>
      </c>
      <c r="D4" s="10">
        <v>825</v>
      </c>
      <c r="F4" t="s">
        <v>107</v>
      </c>
      <c r="G4" s="12">
        <v>1</v>
      </c>
      <c r="H4" s="10">
        <v>2</v>
      </c>
    </row>
    <row r="5" spans="1:8" ht="17.25" customHeight="1">
      <c r="A5" s="75"/>
      <c r="B5" s="39" t="s">
        <v>19</v>
      </c>
      <c r="C5" s="12">
        <v>605</v>
      </c>
      <c r="D5" s="10">
        <v>825</v>
      </c>
      <c r="F5" t="s">
        <v>108</v>
      </c>
      <c r="G5" s="12">
        <v>3</v>
      </c>
      <c r="H5" s="10">
        <v>4</v>
      </c>
    </row>
    <row r="6" spans="1:8" ht="15.75" customHeight="1">
      <c r="A6" s="75"/>
      <c r="B6" s="39" t="s">
        <v>20</v>
      </c>
      <c r="C6" s="12">
        <v>605</v>
      </c>
      <c r="D6" s="10">
        <v>825</v>
      </c>
      <c r="F6" t="s">
        <v>106</v>
      </c>
      <c r="G6" s="12">
        <v>5</v>
      </c>
      <c r="H6" s="10">
        <v>6</v>
      </c>
    </row>
    <row r="7" spans="1:8" ht="14.25" customHeight="1">
      <c r="A7" s="75"/>
      <c r="B7" s="39" t="s">
        <v>29</v>
      </c>
      <c r="C7" s="12">
        <v>605</v>
      </c>
      <c r="D7" s="10">
        <v>825</v>
      </c>
      <c r="F7" t="s">
        <v>105</v>
      </c>
      <c r="G7" s="12">
        <v>7</v>
      </c>
      <c r="H7" s="10">
        <v>8</v>
      </c>
    </row>
    <row r="8" spans="1:8" ht="15" customHeight="1">
      <c r="A8" s="75" t="s">
        <v>123</v>
      </c>
      <c r="B8" s="39" t="s">
        <v>18</v>
      </c>
      <c r="C8" s="12">
        <v>615</v>
      </c>
      <c r="D8" s="10">
        <v>830</v>
      </c>
      <c r="F8" t="s">
        <v>103</v>
      </c>
      <c r="G8" s="12">
        <v>9</v>
      </c>
      <c r="H8" s="10">
        <v>10</v>
      </c>
    </row>
    <row r="9" spans="1:8" ht="15">
      <c r="A9" s="75"/>
      <c r="B9" s="39" t="s">
        <v>19</v>
      </c>
      <c r="C9" s="12">
        <v>615</v>
      </c>
      <c r="D9" s="10">
        <v>830</v>
      </c>
      <c r="F9" t="s">
        <v>104</v>
      </c>
      <c r="G9" s="12">
        <v>11</v>
      </c>
      <c r="H9" s="10">
        <v>12</v>
      </c>
    </row>
    <row r="10" spans="1:6" ht="15">
      <c r="A10" s="75"/>
      <c r="B10" s="39" t="s">
        <v>20</v>
      </c>
      <c r="C10" s="12">
        <v>615</v>
      </c>
      <c r="D10" s="10">
        <v>830</v>
      </c>
      <c r="F10" s="69"/>
    </row>
    <row r="11" spans="1:6" ht="15">
      <c r="A11" s="75"/>
      <c r="B11" s="39" t="s">
        <v>29</v>
      </c>
      <c r="C11" s="12">
        <v>615</v>
      </c>
      <c r="D11" s="10">
        <v>830</v>
      </c>
      <c r="F11" t="s">
        <v>132</v>
      </c>
    </row>
    <row r="12" spans="1:7" ht="15" customHeight="1">
      <c r="A12" s="75" t="s">
        <v>124</v>
      </c>
      <c r="B12" s="39" t="s">
        <v>18</v>
      </c>
      <c r="C12" s="12">
        <v>580</v>
      </c>
      <c r="D12" s="10">
        <v>690</v>
      </c>
      <c r="F12" s="69" t="s">
        <v>129</v>
      </c>
      <c r="G12" s="70">
        <v>489</v>
      </c>
    </row>
    <row r="13" spans="1:7" ht="15">
      <c r="A13" s="75"/>
      <c r="B13" s="39" t="s">
        <v>19</v>
      </c>
      <c r="C13" s="12">
        <v>580</v>
      </c>
      <c r="D13" s="10">
        <v>690</v>
      </c>
      <c r="F13" s="69" t="s">
        <v>130</v>
      </c>
      <c r="G13" s="70">
        <v>587</v>
      </c>
    </row>
    <row r="14" spans="1:7" ht="15">
      <c r="A14" s="75"/>
      <c r="B14" s="39" t="s">
        <v>20</v>
      </c>
      <c r="C14" s="12">
        <v>580</v>
      </c>
      <c r="D14" s="10">
        <v>690</v>
      </c>
      <c r="F14" s="69" t="s">
        <v>131</v>
      </c>
      <c r="G14" s="70">
        <v>465</v>
      </c>
    </row>
    <row r="15" spans="1:7" ht="15">
      <c r="A15" s="75"/>
      <c r="B15" s="39" t="s">
        <v>29</v>
      </c>
      <c r="C15" s="12">
        <v>580</v>
      </c>
      <c r="D15" s="10">
        <v>690</v>
      </c>
      <c r="F15" s="69" t="s">
        <v>109</v>
      </c>
      <c r="G15" s="70">
        <v>24</v>
      </c>
    </row>
    <row r="16" spans="1:7" ht="15" customHeight="1">
      <c r="A16" s="75" t="s">
        <v>125</v>
      </c>
      <c r="B16" s="39" t="s">
        <v>18</v>
      </c>
      <c r="C16" s="12">
        <v>595</v>
      </c>
      <c r="D16" s="10">
        <v>750</v>
      </c>
      <c r="F16" s="69" t="s">
        <v>117</v>
      </c>
      <c r="G16" s="70">
        <v>37</v>
      </c>
    </row>
    <row r="17" spans="1:7" ht="15">
      <c r="A17" s="75"/>
      <c r="B17" s="39" t="s">
        <v>19</v>
      </c>
      <c r="C17" s="12">
        <v>595</v>
      </c>
      <c r="D17" s="10">
        <v>750</v>
      </c>
      <c r="F17" s="69" t="s">
        <v>133</v>
      </c>
      <c r="G17" s="70">
        <v>998</v>
      </c>
    </row>
    <row r="18" spans="1:6" ht="15">
      <c r="A18" s="75"/>
      <c r="B18" s="39" t="s">
        <v>20</v>
      </c>
      <c r="C18" s="12">
        <v>595</v>
      </c>
      <c r="D18" s="10">
        <v>750</v>
      </c>
      <c r="F18" s="69"/>
    </row>
    <row r="19" spans="1:6" ht="15">
      <c r="A19" s="75"/>
      <c r="B19" s="39" t="s">
        <v>29</v>
      </c>
      <c r="C19" s="12">
        <v>595</v>
      </c>
      <c r="D19" s="10">
        <v>750</v>
      </c>
      <c r="F19" s="69"/>
    </row>
    <row r="20" spans="1:4" ht="15">
      <c r="A20" s="86" t="s">
        <v>76</v>
      </c>
      <c r="B20" s="39">
        <v>0.8</v>
      </c>
      <c r="C20" s="11">
        <v>2540</v>
      </c>
      <c r="D20" s="22">
        <v>3650</v>
      </c>
    </row>
    <row r="21" spans="1:4" ht="15">
      <c r="A21" s="87"/>
      <c r="B21" s="39">
        <v>0.9</v>
      </c>
      <c r="C21" s="11">
        <v>2540</v>
      </c>
      <c r="D21" s="22">
        <v>3750</v>
      </c>
    </row>
    <row r="22" spans="1:4" ht="15">
      <c r="A22" s="87"/>
      <c r="B22" s="39">
        <v>1</v>
      </c>
      <c r="C22" s="12">
        <v>2640</v>
      </c>
      <c r="D22" s="10">
        <v>3850</v>
      </c>
    </row>
    <row r="23" spans="1:4" ht="15">
      <c r="A23" s="87"/>
      <c r="B23" s="39">
        <v>1.1</v>
      </c>
      <c r="C23" s="12">
        <v>2740</v>
      </c>
      <c r="D23" s="10">
        <v>3950</v>
      </c>
    </row>
    <row r="24" spans="1:4" ht="15">
      <c r="A24" s="87"/>
      <c r="B24" s="39">
        <v>1.2</v>
      </c>
      <c r="C24" s="12">
        <v>2840</v>
      </c>
      <c r="D24" s="10">
        <v>4050</v>
      </c>
    </row>
    <row r="25" spans="1:4" ht="15">
      <c r="A25" s="87"/>
      <c r="B25" s="39">
        <v>1.3</v>
      </c>
      <c r="C25" s="11">
        <v>2940</v>
      </c>
      <c r="D25" s="22">
        <v>4150</v>
      </c>
    </row>
    <row r="26" spans="1:4" ht="15">
      <c r="A26" s="87"/>
      <c r="B26" s="39">
        <v>1.4</v>
      </c>
      <c r="C26" s="11">
        <v>3040</v>
      </c>
      <c r="D26" s="22">
        <v>4250</v>
      </c>
    </row>
    <row r="27" spans="1:4" ht="15">
      <c r="A27" s="88"/>
      <c r="B27" s="39">
        <v>1.5</v>
      </c>
      <c r="C27" s="11">
        <v>3140</v>
      </c>
      <c r="D27" s="22">
        <v>4350</v>
      </c>
    </row>
    <row r="28" spans="1:4" ht="15">
      <c r="A28" s="86" t="s">
        <v>77</v>
      </c>
      <c r="B28" s="39">
        <v>0.8</v>
      </c>
      <c r="C28" s="71">
        <v>2290</v>
      </c>
      <c r="D28" s="71">
        <v>3350</v>
      </c>
    </row>
    <row r="29" spans="1:4" ht="15">
      <c r="A29" s="87"/>
      <c r="B29" s="39">
        <v>0.9</v>
      </c>
      <c r="C29" s="71">
        <v>2570</v>
      </c>
      <c r="D29" s="71">
        <v>3760</v>
      </c>
    </row>
    <row r="30" spans="1:4" ht="15">
      <c r="A30" s="87"/>
      <c r="B30" s="39">
        <v>1</v>
      </c>
      <c r="C30" s="71">
        <v>2860</v>
      </c>
      <c r="D30" s="71">
        <v>4180</v>
      </c>
    </row>
    <row r="31" spans="1:4" ht="15">
      <c r="A31" s="87"/>
      <c r="B31" s="39">
        <v>1.1</v>
      </c>
      <c r="C31" s="71">
        <v>3150</v>
      </c>
      <c r="D31" s="71">
        <v>4600</v>
      </c>
    </row>
    <row r="32" spans="1:4" ht="15">
      <c r="A32" s="87"/>
      <c r="B32" s="39">
        <v>1.2</v>
      </c>
      <c r="C32" s="71">
        <v>3430</v>
      </c>
      <c r="D32" s="71">
        <v>5020</v>
      </c>
    </row>
    <row r="33" spans="1:4" ht="15">
      <c r="A33" s="87"/>
      <c r="B33" s="39">
        <v>1.3</v>
      </c>
      <c r="C33" s="71">
        <v>3120</v>
      </c>
      <c r="D33" s="71">
        <v>5430</v>
      </c>
    </row>
    <row r="34" spans="1:4" ht="15">
      <c r="A34" s="87"/>
      <c r="B34" s="39">
        <v>1.4</v>
      </c>
      <c r="C34" s="71">
        <v>4000</v>
      </c>
      <c r="D34" s="71">
        <v>5850</v>
      </c>
    </row>
    <row r="35" spans="1:4" ht="15">
      <c r="A35" s="88"/>
      <c r="B35" s="39">
        <v>1.5</v>
      </c>
      <c r="C35" s="71">
        <v>4300</v>
      </c>
      <c r="D35" s="71">
        <v>6270</v>
      </c>
    </row>
    <row r="36" spans="1:9" ht="15">
      <c r="A36" s="83" t="s">
        <v>138</v>
      </c>
      <c r="B36" s="39">
        <v>3</v>
      </c>
      <c r="C36" s="12">
        <v>6600</v>
      </c>
      <c r="D36" s="10">
        <v>7700</v>
      </c>
      <c r="F36" s="83" t="s">
        <v>139</v>
      </c>
      <c r="G36" s="39">
        <v>3</v>
      </c>
      <c r="H36" s="12">
        <v>7266</v>
      </c>
      <c r="I36" s="10">
        <v>8470</v>
      </c>
    </row>
    <row r="37" spans="1:9" ht="15">
      <c r="A37" s="84"/>
      <c r="B37" s="39">
        <v>3.5</v>
      </c>
      <c r="C37" s="12">
        <v>7700</v>
      </c>
      <c r="D37" s="10">
        <v>8800</v>
      </c>
      <c r="F37" s="84"/>
      <c r="G37" s="39">
        <v>3.5</v>
      </c>
      <c r="H37" s="12">
        <v>8470</v>
      </c>
      <c r="I37" s="10">
        <v>9680</v>
      </c>
    </row>
    <row r="38" spans="1:9" ht="15">
      <c r="A38" s="85"/>
      <c r="B38" s="39">
        <v>4</v>
      </c>
      <c r="C38" s="12">
        <v>8800</v>
      </c>
      <c r="D38" s="10">
        <v>9900</v>
      </c>
      <c r="F38" s="85"/>
      <c r="G38" s="39">
        <v>4</v>
      </c>
      <c r="H38" s="12">
        <v>9680</v>
      </c>
      <c r="I38" s="10">
        <v>10890</v>
      </c>
    </row>
    <row r="39" spans="1:4" ht="15">
      <c r="A39" s="86" t="s">
        <v>78</v>
      </c>
      <c r="B39" s="39">
        <v>2.5</v>
      </c>
      <c r="C39" s="12">
        <v>295</v>
      </c>
      <c r="D39" s="10">
        <v>395</v>
      </c>
    </row>
    <row r="40" spans="1:4" ht="15">
      <c r="A40" s="88"/>
      <c r="B40" s="39">
        <v>3</v>
      </c>
      <c r="C40" s="12">
        <v>350</v>
      </c>
      <c r="D40" s="10">
        <v>450</v>
      </c>
    </row>
    <row r="41" spans="1:4" ht="15">
      <c r="A41" s="24" t="s">
        <v>31</v>
      </c>
      <c r="B41" s="39"/>
      <c r="C41" s="12">
        <v>9</v>
      </c>
      <c r="D41" s="10">
        <v>9</v>
      </c>
    </row>
    <row r="42" spans="1:4" ht="15">
      <c r="A42" s="24" t="s">
        <v>44</v>
      </c>
      <c r="B42" s="39" t="s">
        <v>40</v>
      </c>
      <c r="C42" s="12">
        <v>1.4</v>
      </c>
      <c r="D42" s="10">
        <v>1.4</v>
      </c>
    </row>
    <row r="43" spans="1:4" ht="15">
      <c r="A43" s="24" t="s">
        <v>33</v>
      </c>
      <c r="B43" s="39" t="s">
        <v>40</v>
      </c>
      <c r="C43" s="12">
        <v>800</v>
      </c>
      <c r="D43" s="10">
        <v>800</v>
      </c>
    </row>
    <row r="44" spans="1:5" ht="15">
      <c r="A44" s="41"/>
      <c r="B44" s="43"/>
      <c r="C44" s="42" t="s">
        <v>96</v>
      </c>
      <c r="D44" s="42" t="s">
        <v>97</v>
      </c>
      <c r="E44" s="42" t="s">
        <v>102</v>
      </c>
    </row>
    <row r="45" spans="1:5" ht="15">
      <c r="A45" s="83" t="s">
        <v>32</v>
      </c>
      <c r="B45" s="40" t="s">
        <v>61</v>
      </c>
      <c r="C45" s="12">
        <v>213</v>
      </c>
      <c r="D45" s="10">
        <v>295</v>
      </c>
      <c r="E45" s="10">
        <v>300</v>
      </c>
    </row>
    <row r="46" spans="1:5" ht="15">
      <c r="A46" s="84"/>
      <c r="B46" s="40" t="s">
        <v>62</v>
      </c>
      <c r="C46" s="12">
        <v>233</v>
      </c>
      <c r="D46" s="10">
        <v>320</v>
      </c>
      <c r="E46" s="10">
        <v>330</v>
      </c>
    </row>
    <row r="47" spans="1:5" ht="15">
      <c r="A47" s="84"/>
      <c r="B47" s="40" t="s">
        <v>63</v>
      </c>
      <c r="C47" s="12">
        <v>233</v>
      </c>
      <c r="D47" s="10">
        <v>320</v>
      </c>
      <c r="E47" s="10">
        <v>340</v>
      </c>
    </row>
    <row r="48" spans="1:5" ht="15">
      <c r="A48" s="84"/>
      <c r="B48" s="40" t="s">
        <v>64</v>
      </c>
      <c r="C48" s="12">
        <v>233</v>
      </c>
      <c r="D48" s="10">
        <v>320</v>
      </c>
      <c r="E48" s="10">
        <v>350</v>
      </c>
    </row>
    <row r="49" spans="1:5" ht="15">
      <c r="A49" s="84"/>
      <c r="B49" s="40" t="s">
        <v>65</v>
      </c>
      <c r="C49" s="12">
        <v>222</v>
      </c>
      <c r="D49" s="10">
        <v>243</v>
      </c>
      <c r="E49" s="10">
        <v>243</v>
      </c>
    </row>
    <row r="50" spans="1:5" ht="15">
      <c r="A50" s="84"/>
      <c r="B50" s="40" t="s">
        <v>66</v>
      </c>
      <c r="C50" s="12">
        <v>243</v>
      </c>
      <c r="D50" s="10">
        <v>308</v>
      </c>
      <c r="E50" s="10">
        <v>308</v>
      </c>
    </row>
    <row r="51" spans="1:4" ht="15">
      <c r="A51" s="84"/>
      <c r="B51" s="40" t="s">
        <v>94</v>
      </c>
      <c r="C51" s="20" t="s">
        <v>67</v>
      </c>
      <c r="D51" s="10">
        <v>760</v>
      </c>
    </row>
    <row r="52" spans="1:4" ht="15">
      <c r="A52" s="85"/>
      <c r="B52" s="40" t="s">
        <v>95</v>
      </c>
      <c r="C52" s="20" t="s">
        <v>67</v>
      </c>
      <c r="D52" s="10">
        <v>615</v>
      </c>
    </row>
    <row r="53" spans="1:4" ht="15">
      <c r="A53" s="72" t="s">
        <v>79</v>
      </c>
      <c r="B53" s="4" t="s">
        <v>47</v>
      </c>
      <c r="C53" s="12">
        <v>1</v>
      </c>
      <c r="D53" s="13" t="s">
        <v>67</v>
      </c>
    </row>
    <row r="54" spans="1:4" ht="15">
      <c r="A54" s="73"/>
      <c r="B54" s="4" t="s">
        <v>50</v>
      </c>
      <c r="C54" s="12">
        <v>1</v>
      </c>
      <c r="D54" s="13" t="s">
        <v>67</v>
      </c>
    </row>
    <row r="55" spans="1:4" ht="15">
      <c r="A55" s="73"/>
      <c r="B55" s="4" t="s">
        <v>51</v>
      </c>
      <c r="C55" s="12">
        <v>1</v>
      </c>
      <c r="D55" s="13" t="s">
        <v>67</v>
      </c>
    </row>
    <row r="56" spans="1:4" ht="15.75" thickBot="1">
      <c r="A56" s="74"/>
      <c r="B56" s="5" t="s">
        <v>52</v>
      </c>
      <c r="C56" s="23">
        <v>1</v>
      </c>
      <c r="D56" s="14" t="s">
        <v>67</v>
      </c>
    </row>
    <row r="57" spans="1:4" ht="15">
      <c r="A57" t="s">
        <v>120</v>
      </c>
      <c r="C57" s="67">
        <v>450</v>
      </c>
      <c r="D57" s="67">
        <v>600</v>
      </c>
    </row>
    <row r="58" spans="1:4" ht="15">
      <c r="A58" t="s">
        <v>110</v>
      </c>
      <c r="C58" s="67">
        <v>450</v>
      </c>
      <c r="D58" s="67">
        <v>600</v>
      </c>
    </row>
    <row r="59" ht="13.5" thickBot="1">
      <c r="D59" s="66"/>
    </row>
    <row r="60" spans="1:3" ht="15">
      <c r="A60" s="25" t="s">
        <v>80</v>
      </c>
      <c r="B60" s="26" t="s">
        <v>81</v>
      </c>
      <c r="C60" s="64">
        <v>500</v>
      </c>
    </row>
    <row r="61" spans="1:4" ht="15">
      <c r="A61" s="25" t="s">
        <v>72</v>
      </c>
      <c r="B61" s="26" t="s">
        <v>82</v>
      </c>
      <c r="C61" s="65">
        <v>1650</v>
      </c>
      <c r="D61" s="65">
        <v>2200</v>
      </c>
    </row>
    <row r="62" spans="1:4" ht="15">
      <c r="A62" s="25" t="s">
        <v>73</v>
      </c>
      <c r="B62" s="26" t="s">
        <v>82</v>
      </c>
      <c r="C62" s="65">
        <v>3080</v>
      </c>
      <c r="D62" s="65">
        <v>3850</v>
      </c>
    </row>
  </sheetData>
  <sheetProtection/>
  <mergeCells count="14">
    <mergeCell ref="F36:F38"/>
    <mergeCell ref="A20:A27"/>
    <mergeCell ref="A28:A35"/>
    <mergeCell ref="A36:A38"/>
    <mergeCell ref="A39:A40"/>
    <mergeCell ref="A45:A52"/>
    <mergeCell ref="A53:A56"/>
    <mergeCell ref="A12:A15"/>
    <mergeCell ref="A16:A19"/>
    <mergeCell ref="A1:D1"/>
    <mergeCell ref="A2:B3"/>
    <mergeCell ref="A4:A7"/>
    <mergeCell ref="C2:D2"/>
    <mergeCell ref="A8:A1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95"/>
  <sheetViews>
    <sheetView tabSelected="1" zoomScalePageLayoutView="0" workbookViewId="0" topLeftCell="C1">
      <selection activeCell="P13" sqref="P13"/>
    </sheetView>
  </sheetViews>
  <sheetFormatPr defaultColWidth="9.00390625" defaultRowHeight="12.75"/>
  <cols>
    <col min="1" max="1" width="57.875" style="137" customWidth="1"/>
    <col min="2" max="2" width="12.25390625" style="0" customWidth="1"/>
    <col min="3" max="3" width="4.00390625" style="0" customWidth="1"/>
    <col min="4" max="4" width="4.25390625" style="0" customWidth="1"/>
    <col min="5" max="5" width="5.00390625" style="0" customWidth="1"/>
    <col min="6" max="6" width="3.125" style="0" customWidth="1"/>
    <col min="7" max="7" width="4.00390625" style="0" customWidth="1"/>
    <col min="8" max="8" width="50.125" style="3" customWidth="1"/>
    <col min="9" max="9" width="4.25390625" style="137" customWidth="1"/>
    <col min="10" max="12" width="9.125" style="3" customWidth="1"/>
    <col min="13" max="13" width="10.375" style="3" customWidth="1"/>
    <col min="14" max="14" width="11.75390625" style="3" customWidth="1"/>
    <col min="15" max="15" width="4.625" style="138" customWidth="1"/>
    <col min="16" max="16" width="23.00390625" style="3" customWidth="1"/>
    <col min="17" max="17" width="9.125" style="138" customWidth="1"/>
    <col min="18" max="47" width="9.125" style="135" customWidth="1"/>
    <col min="48" max="48" width="40.25390625" style="135" customWidth="1"/>
    <col min="49" max="49" width="29.00390625" style="0" customWidth="1"/>
    <col min="50" max="50" width="16.00390625" style="0" customWidth="1"/>
    <col min="51" max="51" width="13.375" style="0" customWidth="1"/>
    <col min="52" max="52" width="20.125" style="0" customWidth="1"/>
    <col min="53" max="53" width="17.25390625" style="0" customWidth="1"/>
    <col min="54" max="54" width="23.375" style="0" customWidth="1"/>
  </cols>
  <sheetData>
    <row r="1" spans="1:18" ht="15" customHeight="1">
      <c r="A1" s="134" t="s">
        <v>55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</row>
    <row r="2" spans="1:18" ht="15" customHeight="1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</row>
    <row r="3" spans="1:18" ht="15" customHeight="1" thickBot="1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</row>
    <row r="4" spans="1:18" ht="16.5" customHeight="1">
      <c r="A4" s="136"/>
      <c r="B4" s="110" t="s">
        <v>10</v>
      </c>
      <c r="C4" s="111"/>
      <c r="D4" s="111"/>
      <c r="E4" s="111"/>
      <c r="F4" s="111"/>
      <c r="G4" s="111"/>
      <c r="H4" s="112"/>
      <c r="J4" s="101" t="s">
        <v>69</v>
      </c>
      <c r="K4" s="102"/>
      <c r="L4" s="102"/>
      <c r="M4" s="102"/>
      <c r="N4" s="103"/>
      <c r="P4" s="76" t="s">
        <v>70</v>
      </c>
      <c r="Q4" s="77"/>
      <c r="R4" s="78"/>
    </row>
    <row r="5" spans="1:55" ht="16.5" customHeight="1">
      <c r="A5" s="136"/>
      <c r="B5" s="113"/>
      <c r="C5" s="114"/>
      <c r="D5" s="114"/>
      <c r="E5" s="114"/>
      <c r="F5" s="114"/>
      <c r="G5" s="114"/>
      <c r="H5" s="115"/>
      <c r="J5" s="104"/>
      <c r="K5" s="105"/>
      <c r="L5" s="105"/>
      <c r="M5" s="105"/>
      <c r="N5" s="106"/>
      <c r="P5" s="121"/>
      <c r="Q5" s="122"/>
      <c r="R5" s="123"/>
      <c r="AV5" s="16" t="s">
        <v>16</v>
      </c>
      <c r="AW5" s="1" t="s">
        <v>17</v>
      </c>
      <c r="AX5" s="2"/>
      <c r="BB5" s="1" t="s">
        <v>0</v>
      </c>
      <c r="BC5" s="1"/>
    </row>
    <row r="6" spans="1:56" ht="17.25" customHeight="1">
      <c r="A6" s="136"/>
      <c r="B6" s="47" t="s">
        <v>114</v>
      </c>
      <c r="C6" s="44"/>
      <c r="D6" s="44"/>
      <c r="E6" s="44"/>
      <c r="F6" s="44"/>
      <c r="G6" s="45"/>
      <c r="H6" s="68" t="s">
        <v>59</v>
      </c>
      <c r="J6" s="94" t="s">
        <v>91</v>
      </c>
      <c r="K6" s="95"/>
      <c r="L6" s="95"/>
      <c r="M6" s="95"/>
      <c r="N6" s="36">
        <f>IF(H33="Профнастил",(ROUNDUP(((H8+H25*H23+H31*H29)/VLOOKUP(H15,BB6:BC11,2,0)),0)+1),(ROUNDUP((H8/VLOOKUP(H15,BB6:BC11,2,0)),0)+1))</f>
        <v>33</v>
      </c>
      <c r="P6" s="124" t="s">
        <v>71</v>
      </c>
      <c r="Q6" s="125"/>
      <c r="R6" s="139">
        <f>H8*Прайс!C60</f>
        <v>18000</v>
      </c>
      <c r="AV6" s="140">
        <v>1.5</v>
      </c>
      <c r="AW6" s="48" t="s">
        <v>19</v>
      </c>
      <c r="AX6" s="2"/>
      <c r="BB6" s="1" t="s">
        <v>61</v>
      </c>
      <c r="BC6" s="1">
        <v>1.16</v>
      </c>
      <c r="BD6">
        <v>1.2</v>
      </c>
    </row>
    <row r="7" spans="1:56" ht="18">
      <c r="A7" s="136"/>
      <c r="B7" s="55"/>
      <c r="C7" s="38"/>
      <c r="D7" s="38"/>
      <c r="E7" s="38"/>
      <c r="F7" s="38"/>
      <c r="G7" s="38"/>
      <c r="H7" s="50"/>
      <c r="J7" s="98" t="s">
        <v>98</v>
      </c>
      <c r="K7" s="99"/>
      <c r="L7" s="99"/>
      <c r="M7" s="100"/>
      <c r="N7" s="36">
        <f>VLOOKUP(H15,BB5:BD11,3,0)*H11*N6</f>
        <v>71.28</v>
      </c>
      <c r="P7" s="116" t="s">
        <v>72</v>
      </c>
      <c r="Q7" s="117"/>
      <c r="R7" s="139">
        <f>H23*Прайс!C61</f>
        <v>1650</v>
      </c>
      <c r="AV7" s="16">
        <v>1.6</v>
      </c>
      <c r="AW7" s="1" t="s">
        <v>19</v>
      </c>
      <c r="AX7" s="2"/>
      <c r="BB7" s="1" t="s">
        <v>62</v>
      </c>
      <c r="BC7" s="1">
        <v>1.16</v>
      </c>
      <c r="BD7">
        <v>1.2</v>
      </c>
    </row>
    <row r="8" spans="1:56" ht="35.25" customHeight="1">
      <c r="A8" s="136"/>
      <c r="B8" s="89" t="s">
        <v>100</v>
      </c>
      <c r="C8" s="90"/>
      <c r="D8" s="90"/>
      <c r="E8" s="90"/>
      <c r="F8" s="90"/>
      <c r="G8" s="91"/>
      <c r="H8" s="51">
        <v>36</v>
      </c>
      <c r="J8" s="98" t="s">
        <v>101</v>
      </c>
      <c r="K8" s="99"/>
      <c r="L8" s="99"/>
      <c r="M8" s="100"/>
      <c r="N8" s="36">
        <f>N7*IF(H17=AV19,(VLOOKUP(H15,Прайс!B45:E50,2,0)),IF(H15=AV20,(VLOOKUP(H15,Прайс!B45:E50,3,0)),(VLOOKUP(H15,Прайс!B45:E50,4,0))))</f>
        <v>15182.64</v>
      </c>
      <c r="P8" s="116" t="s">
        <v>73</v>
      </c>
      <c r="Q8" s="117"/>
      <c r="R8" s="139">
        <f>H29*Прайс!C62</f>
        <v>3080</v>
      </c>
      <c r="AV8" s="135">
        <v>1.7</v>
      </c>
      <c r="AW8" s="6" t="s">
        <v>18</v>
      </c>
      <c r="AX8" s="2"/>
      <c r="BB8" s="1" t="s">
        <v>63</v>
      </c>
      <c r="BC8" s="1">
        <v>1.15</v>
      </c>
      <c r="BD8">
        <v>1.18</v>
      </c>
    </row>
    <row r="9" spans="1:56" ht="17.25" thickBot="1">
      <c r="A9" s="136"/>
      <c r="B9" s="47" t="s">
        <v>57</v>
      </c>
      <c r="C9" s="44"/>
      <c r="D9" s="44"/>
      <c r="E9" s="44"/>
      <c r="F9" s="44"/>
      <c r="G9" s="45"/>
      <c r="H9" s="52" t="s">
        <v>89</v>
      </c>
      <c r="J9" s="118"/>
      <c r="K9" s="119"/>
      <c r="L9" s="119"/>
      <c r="M9" s="119"/>
      <c r="N9" s="120"/>
      <c r="P9" s="126" t="s">
        <v>140</v>
      </c>
      <c r="Q9" s="127"/>
      <c r="R9" s="141">
        <f>SUM(R6:R8)</f>
        <v>22730</v>
      </c>
      <c r="AV9" s="16">
        <v>1.8</v>
      </c>
      <c r="AW9" s="1" t="s">
        <v>18</v>
      </c>
      <c r="AX9" s="2"/>
      <c r="BB9" s="1" t="s">
        <v>64</v>
      </c>
      <c r="BC9" s="1">
        <v>1.15</v>
      </c>
      <c r="BD9">
        <v>1.18</v>
      </c>
    </row>
    <row r="10" spans="1:56" ht="16.5">
      <c r="A10" s="136"/>
      <c r="B10" s="53"/>
      <c r="C10" s="49"/>
      <c r="D10" s="49"/>
      <c r="E10" s="49"/>
      <c r="F10" s="49"/>
      <c r="G10" s="49"/>
      <c r="H10" s="54"/>
      <c r="J10" s="92" t="s">
        <v>92</v>
      </c>
      <c r="K10" s="93"/>
      <c r="L10" s="93"/>
      <c r="M10" s="93"/>
      <c r="N10" s="18">
        <f>IF(H33="Профнастил",0,(ROUNDUP(((H25*H23+H31*H29)/0.83),0)+1))</f>
        <v>8</v>
      </c>
      <c r="P10" s="142"/>
      <c r="AV10" s="16">
        <v>1.9</v>
      </c>
      <c r="AW10" s="1" t="s">
        <v>20</v>
      </c>
      <c r="AX10" s="2"/>
      <c r="BB10" s="1" t="s">
        <v>65</v>
      </c>
      <c r="BC10" s="1">
        <v>1.11</v>
      </c>
      <c r="BD10">
        <v>1.15</v>
      </c>
    </row>
    <row r="11" spans="1:56" ht="16.5">
      <c r="A11" s="136"/>
      <c r="B11" s="47" t="s">
        <v>56</v>
      </c>
      <c r="C11" s="44"/>
      <c r="D11" s="44"/>
      <c r="E11" s="44"/>
      <c r="F11" s="44"/>
      <c r="G11" s="45"/>
      <c r="H11" s="68">
        <v>1.8</v>
      </c>
      <c r="J11" s="96" t="s">
        <v>99</v>
      </c>
      <c r="K11" s="97"/>
      <c r="L11" s="97"/>
      <c r="M11" s="97"/>
      <c r="N11" s="37">
        <f>N6*(VLOOKUP(H15,Прайс!B45:C51,2,0))</f>
        <v>7029</v>
      </c>
      <c r="P11" s="142"/>
      <c r="AV11" s="16">
        <v>2</v>
      </c>
      <c r="AW11" s="1" t="s">
        <v>20</v>
      </c>
      <c r="AX11" s="2"/>
      <c r="BB11" s="1" t="s">
        <v>66</v>
      </c>
      <c r="BC11" s="1">
        <v>1.11</v>
      </c>
      <c r="BD11">
        <v>1.15</v>
      </c>
    </row>
    <row r="12" spans="1:56" ht="16.5">
      <c r="A12" s="136"/>
      <c r="B12" s="55"/>
      <c r="C12" s="38"/>
      <c r="D12" s="38"/>
      <c r="E12" s="38"/>
      <c r="F12" s="38"/>
      <c r="G12" s="38"/>
      <c r="H12" s="50"/>
      <c r="J12" s="118"/>
      <c r="K12" s="119"/>
      <c r="L12" s="119"/>
      <c r="M12" s="119"/>
      <c r="N12" s="120"/>
      <c r="P12" s="143"/>
      <c r="Q12" s="143"/>
      <c r="R12" s="144"/>
      <c r="AV12" s="6">
        <v>2.1</v>
      </c>
      <c r="AW12" s="6" t="s">
        <v>29</v>
      </c>
      <c r="AX12" s="2"/>
      <c r="BB12" s="6" t="s">
        <v>87</v>
      </c>
      <c r="BC12" s="1">
        <v>0.833</v>
      </c>
      <c r="BD12">
        <v>0.86</v>
      </c>
    </row>
    <row r="13" spans="1:56" ht="16.5">
      <c r="A13" s="136"/>
      <c r="B13" s="47" t="s">
        <v>126</v>
      </c>
      <c r="C13" s="44"/>
      <c r="D13" s="44"/>
      <c r="E13" s="44"/>
      <c r="F13" s="44"/>
      <c r="G13" s="45"/>
      <c r="H13" s="68">
        <v>2.5</v>
      </c>
      <c r="J13" s="92" t="s">
        <v>37</v>
      </c>
      <c r="K13" s="93"/>
      <c r="L13" s="93"/>
      <c r="M13" s="93"/>
      <c r="N13" s="27">
        <f>ROUNDUP(N6*12/50,0)*50</f>
        <v>400</v>
      </c>
      <c r="P13" s="145"/>
      <c r="Q13" s="146"/>
      <c r="R13" s="6"/>
      <c r="AV13" s="6">
        <v>2.2</v>
      </c>
      <c r="AW13" s="6" t="s">
        <v>29</v>
      </c>
      <c r="AX13" s="2"/>
      <c r="BB13" s="6" t="s">
        <v>88</v>
      </c>
      <c r="BC13" s="1">
        <v>0.833</v>
      </c>
      <c r="BD13">
        <v>0.86</v>
      </c>
    </row>
    <row r="14" spans="1:50" ht="16.5" customHeight="1">
      <c r="A14" s="136"/>
      <c r="B14" s="55"/>
      <c r="C14" s="38"/>
      <c r="D14" s="38"/>
      <c r="E14" s="38"/>
      <c r="F14" s="38"/>
      <c r="G14" s="38"/>
      <c r="H14" s="50"/>
      <c r="J14" s="92" t="s">
        <v>38</v>
      </c>
      <c r="K14" s="93"/>
      <c r="L14" s="93"/>
      <c r="M14" s="93"/>
      <c r="N14" s="27">
        <f>N13*Прайс!C42</f>
        <v>560</v>
      </c>
      <c r="P14" s="142"/>
      <c r="AX14" s="2"/>
    </row>
    <row r="15" spans="1:50" ht="16.5" customHeight="1" thickBot="1">
      <c r="A15" s="136"/>
      <c r="B15" s="47" t="s">
        <v>0</v>
      </c>
      <c r="C15" s="44"/>
      <c r="D15" s="44"/>
      <c r="E15" s="44"/>
      <c r="F15" s="44"/>
      <c r="G15" s="45"/>
      <c r="H15" s="56" t="s">
        <v>61</v>
      </c>
      <c r="J15" s="107"/>
      <c r="K15" s="108"/>
      <c r="L15" s="108"/>
      <c r="M15" s="108"/>
      <c r="N15" s="109"/>
      <c r="P15" s="142"/>
      <c r="AX15" s="2"/>
    </row>
    <row r="16" spans="1:18" ht="18" customHeight="1">
      <c r="A16" s="136"/>
      <c r="B16" s="55"/>
      <c r="C16" s="38"/>
      <c r="D16" s="38"/>
      <c r="E16" s="38"/>
      <c r="F16" s="38"/>
      <c r="G16" s="38"/>
      <c r="H16" s="50"/>
      <c r="J16" s="92" t="s">
        <v>127</v>
      </c>
      <c r="K16" s="93"/>
      <c r="L16" s="93"/>
      <c r="M16" s="93"/>
      <c r="N16" s="27">
        <f>IF(H9="Замкнутый",ROUNDUP(H8/H19,0),ROUNDUP(H8/H19,0)+1)</f>
        <v>13</v>
      </c>
      <c r="P16" s="76" t="s">
        <v>75</v>
      </c>
      <c r="Q16" s="77"/>
      <c r="R16" s="78"/>
    </row>
    <row r="17" spans="1:18" ht="18" customHeight="1">
      <c r="A17" s="136"/>
      <c r="B17" s="47" t="s">
        <v>1</v>
      </c>
      <c r="C17" s="44"/>
      <c r="D17" s="44"/>
      <c r="E17" s="44"/>
      <c r="F17" s="44"/>
      <c r="G17" s="45"/>
      <c r="H17" s="52" t="s">
        <v>96</v>
      </c>
      <c r="J17" s="98" t="s">
        <v>128</v>
      </c>
      <c r="K17" s="99"/>
      <c r="L17" s="99"/>
      <c r="M17" s="100"/>
      <c r="N17" s="27">
        <f>IF(H6=AX51,IF(H13=AY51,N16*VLOOKUP(H39,Прайс!B4:C7,2,0),N16*VLOOKUP(H39,Прайс!B4:D7,3,0)),IF(H13=AY51,N16*VLOOKUP(H39,Прайс!B8:C11,2,0),N16*VLOOKUP(H39,Прайс!B8:D11,3,0)))</f>
        <v>7865</v>
      </c>
      <c r="P17" s="121"/>
      <c r="Q17" s="122"/>
      <c r="R17" s="123"/>
    </row>
    <row r="18" spans="1:52" ht="16.5">
      <c r="A18" s="136"/>
      <c r="B18" s="55"/>
      <c r="C18" s="38"/>
      <c r="D18" s="38"/>
      <c r="E18" s="38"/>
      <c r="F18" s="38"/>
      <c r="G18" s="38"/>
      <c r="H18" s="50"/>
      <c r="J18" s="107"/>
      <c r="K18" s="108"/>
      <c r="L18" s="108"/>
      <c r="M18" s="108"/>
      <c r="N18" s="109"/>
      <c r="P18" s="128">
        <f>R9+N40</f>
        <v>59346</v>
      </c>
      <c r="Q18" s="129"/>
      <c r="R18" s="130"/>
      <c r="AV18" s="135" t="s">
        <v>1</v>
      </c>
      <c r="AX18" s="1" t="s">
        <v>11</v>
      </c>
      <c r="AZ18" t="s">
        <v>58</v>
      </c>
    </row>
    <row r="19" spans="1:52" ht="17.25" thickBot="1">
      <c r="A19" s="136"/>
      <c r="B19" s="47" t="s">
        <v>2</v>
      </c>
      <c r="C19" s="44"/>
      <c r="D19" s="44"/>
      <c r="E19" s="44"/>
      <c r="F19" s="44"/>
      <c r="G19" s="45"/>
      <c r="H19" s="52">
        <v>3</v>
      </c>
      <c r="J19" s="92" t="s">
        <v>34</v>
      </c>
      <c r="K19" s="93"/>
      <c r="L19" s="93"/>
      <c r="M19" s="93"/>
      <c r="N19" s="27">
        <f>ROUNDUP(H8/H19,0)</f>
        <v>12</v>
      </c>
      <c r="P19" s="131"/>
      <c r="Q19" s="132"/>
      <c r="R19" s="133"/>
      <c r="AV19" s="16" t="s">
        <v>96</v>
      </c>
      <c r="AX19" s="1">
        <v>3</v>
      </c>
      <c r="AZ19" t="s">
        <v>90</v>
      </c>
    </row>
    <row r="20" spans="1:52" ht="16.5">
      <c r="A20" s="136"/>
      <c r="B20" s="55"/>
      <c r="C20" s="38"/>
      <c r="D20" s="38"/>
      <c r="E20" s="38"/>
      <c r="F20" s="38"/>
      <c r="G20" s="38"/>
      <c r="H20" s="50"/>
      <c r="J20" s="92" t="s">
        <v>35</v>
      </c>
      <c r="K20" s="93"/>
      <c r="L20" s="93"/>
      <c r="M20" s="93"/>
      <c r="N20" s="27">
        <f>N19*H21</f>
        <v>24</v>
      </c>
      <c r="P20" s="142"/>
      <c r="AV20" s="16" t="s">
        <v>97</v>
      </c>
      <c r="AX20" s="1">
        <v>2.5</v>
      </c>
      <c r="AZ20" t="s">
        <v>89</v>
      </c>
    </row>
    <row r="21" spans="1:50" ht="16.5">
      <c r="A21" s="136"/>
      <c r="B21" s="47" t="s">
        <v>3</v>
      </c>
      <c r="C21" s="44"/>
      <c r="D21" s="44"/>
      <c r="E21" s="44"/>
      <c r="F21" s="44"/>
      <c r="G21" s="45"/>
      <c r="H21" s="52">
        <v>2</v>
      </c>
      <c r="J21" s="92" t="s">
        <v>36</v>
      </c>
      <c r="K21" s="93"/>
      <c r="L21" s="93"/>
      <c r="M21" s="93"/>
      <c r="N21" s="27">
        <f>N20*VLOOKUP(H19,Прайс!B39:C40,2,0)</f>
        <v>8400</v>
      </c>
      <c r="P21" s="142"/>
      <c r="AV21" s="16" t="s">
        <v>102</v>
      </c>
      <c r="AX21" s="1"/>
    </row>
    <row r="22" spans="1:50" ht="16.5">
      <c r="A22" s="136"/>
      <c r="B22" s="55"/>
      <c r="C22" s="38"/>
      <c r="D22" s="38"/>
      <c r="E22" s="38"/>
      <c r="F22" s="38"/>
      <c r="G22" s="38"/>
      <c r="H22" s="50"/>
      <c r="J22" s="107"/>
      <c r="K22" s="108"/>
      <c r="L22" s="108"/>
      <c r="M22" s="108"/>
      <c r="N22" s="109"/>
      <c r="P22" s="142"/>
      <c r="AV22" s="16"/>
      <c r="AX22" s="1"/>
    </row>
    <row r="23" spans="1:52" ht="16.5">
      <c r="A23" s="136"/>
      <c r="B23" s="47" t="s">
        <v>4</v>
      </c>
      <c r="C23" s="44"/>
      <c r="D23" s="44"/>
      <c r="E23" s="44"/>
      <c r="F23" s="44"/>
      <c r="G23" s="45"/>
      <c r="H23" s="51">
        <v>1</v>
      </c>
      <c r="J23" s="92" t="s">
        <v>41</v>
      </c>
      <c r="K23" s="93"/>
      <c r="L23" s="93"/>
      <c r="M23" s="93"/>
      <c r="N23" s="27">
        <f>N16*H21*2+H23*2+H29*4</f>
        <v>58</v>
      </c>
      <c r="P23" s="142"/>
      <c r="AV23" s="16"/>
      <c r="AZ23" s="1" t="s">
        <v>13</v>
      </c>
    </row>
    <row r="24" spans="1:52" ht="16.5">
      <c r="A24" s="136"/>
      <c r="B24" s="55"/>
      <c r="C24" s="38"/>
      <c r="D24" s="38"/>
      <c r="E24" s="38"/>
      <c r="F24" s="38"/>
      <c r="G24" s="38"/>
      <c r="H24" s="50"/>
      <c r="J24" s="92" t="s">
        <v>42</v>
      </c>
      <c r="K24" s="93"/>
      <c r="L24" s="93"/>
      <c r="M24" s="93"/>
      <c r="N24" s="27">
        <f>N23*Прайс!C41</f>
        <v>522</v>
      </c>
      <c r="P24" s="142"/>
      <c r="AZ24" s="7">
        <v>0.8</v>
      </c>
    </row>
    <row r="25" spans="1:52" ht="16.5">
      <c r="A25" s="136"/>
      <c r="B25" s="47" t="s">
        <v>5</v>
      </c>
      <c r="C25" s="44"/>
      <c r="D25" s="44"/>
      <c r="E25" s="44"/>
      <c r="F25" s="44"/>
      <c r="G25" s="45"/>
      <c r="H25" s="52">
        <v>1</v>
      </c>
      <c r="J25" s="107"/>
      <c r="K25" s="108"/>
      <c r="L25" s="108"/>
      <c r="M25" s="108"/>
      <c r="N25" s="109"/>
      <c r="P25" s="142"/>
      <c r="AV25" s="16" t="s">
        <v>111</v>
      </c>
      <c r="AZ25" s="7">
        <v>0.9</v>
      </c>
    </row>
    <row r="26" spans="1:52" ht="16.5">
      <c r="A26" s="136"/>
      <c r="B26" s="55"/>
      <c r="C26" s="38"/>
      <c r="D26" s="38"/>
      <c r="E26" s="38"/>
      <c r="F26" s="38"/>
      <c r="G26" s="38"/>
      <c r="H26" s="50"/>
      <c r="J26" s="92" t="s">
        <v>39</v>
      </c>
      <c r="K26" s="93"/>
      <c r="L26" s="93"/>
      <c r="M26" s="93"/>
      <c r="N26" s="27">
        <f>IF(H6=AX51,AV57,AW57)</f>
        <v>2640</v>
      </c>
      <c r="P26" s="142"/>
      <c r="AV26" s="16" t="s">
        <v>112</v>
      </c>
      <c r="AZ26" s="8">
        <v>1</v>
      </c>
    </row>
    <row r="27" spans="1:54" ht="16.5">
      <c r="A27" s="136"/>
      <c r="B27" s="47" t="s">
        <v>6</v>
      </c>
      <c r="C27" s="44"/>
      <c r="D27" s="44"/>
      <c r="E27" s="44"/>
      <c r="F27" s="44"/>
      <c r="G27" s="45"/>
      <c r="H27" s="52" t="s">
        <v>111</v>
      </c>
      <c r="J27" s="92" t="s">
        <v>45</v>
      </c>
      <c r="K27" s="93"/>
      <c r="L27" s="93"/>
      <c r="M27" s="93"/>
      <c r="N27" s="27">
        <f>IF(H27="да",H23*Прайс!C43,0)</f>
        <v>800</v>
      </c>
      <c r="P27" s="142"/>
      <c r="AZ27" s="9">
        <v>1.1</v>
      </c>
      <c r="BB27" s="1" t="s">
        <v>0</v>
      </c>
    </row>
    <row r="28" spans="1:52" ht="16.5">
      <c r="A28" s="136"/>
      <c r="B28" s="55"/>
      <c r="C28" s="38"/>
      <c r="D28" s="38"/>
      <c r="E28" s="38"/>
      <c r="F28" s="38"/>
      <c r="G28" s="38"/>
      <c r="H28" s="50"/>
      <c r="J28" s="92" t="s">
        <v>43</v>
      </c>
      <c r="K28" s="93"/>
      <c r="L28" s="93"/>
      <c r="M28" s="93"/>
      <c r="N28" s="27">
        <f>IF(H6=AX51,AV59,AW59)</f>
        <v>8800</v>
      </c>
      <c r="P28" s="142"/>
      <c r="AZ28" s="8">
        <v>1.2</v>
      </c>
    </row>
    <row r="29" spans="1:52" ht="16.5">
      <c r="A29" s="136"/>
      <c r="B29" s="47" t="s">
        <v>7</v>
      </c>
      <c r="C29" s="44"/>
      <c r="D29" s="44"/>
      <c r="E29" s="44"/>
      <c r="F29" s="44"/>
      <c r="G29" s="45"/>
      <c r="H29" s="51">
        <v>1</v>
      </c>
      <c r="J29" s="107"/>
      <c r="K29" s="108"/>
      <c r="L29" s="108"/>
      <c r="M29" s="108"/>
      <c r="N29" s="109"/>
      <c r="P29" s="142"/>
      <c r="AV29" s="16" t="s">
        <v>14</v>
      </c>
      <c r="AX29" s="2"/>
      <c r="AZ29" s="9">
        <v>1.3</v>
      </c>
    </row>
    <row r="30" spans="1:52" ht="16.5">
      <c r="A30" s="136"/>
      <c r="B30" s="57"/>
      <c r="C30" s="46"/>
      <c r="D30" s="46"/>
      <c r="E30" s="46"/>
      <c r="F30" s="46"/>
      <c r="G30" s="46"/>
      <c r="H30" s="58"/>
      <c r="J30" s="92" t="s">
        <v>118</v>
      </c>
      <c r="K30" s="93"/>
      <c r="L30" s="93"/>
      <c r="M30" s="93"/>
      <c r="N30" s="27">
        <f>IF(H35="Да",IF(H6=AX51,H23*Прайс!C57,H23*Прайс!D57),0)</f>
        <v>450</v>
      </c>
      <c r="P30" s="142"/>
      <c r="AV30" s="16">
        <v>3</v>
      </c>
      <c r="AX30" s="1" t="s">
        <v>23</v>
      </c>
      <c r="AZ30" s="9">
        <v>1.4</v>
      </c>
    </row>
    <row r="31" spans="1:52" ht="19.5">
      <c r="A31" s="136"/>
      <c r="B31" s="47" t="s">
        <v>8</v>
      </c>
      <c r="C31" s="44"/>
      <c r="D31" s="44"/>
      <c r="E31" s="44"/>
      <c r="F31" s="44"/>
      <c r="G31" s="45"/>
      <c r="H31" s="52">
        <v>4</v>
      </c>
      <c r="J31" s="92" t="s">
        <v>119</v>
      </c>
      <c r="K31" s="93"/>
      <c r="L31" s="93"/>
      <c r="M31" s="93"/>
      <c r="N31" s="27">
        <f>IF(H37="Да",IF(H6=AX51,H29*Прайс!C58,H29*Прайс!D58),0)</f>
        <v>450</v>
      </c>
      <c r="P31" s="147"/>
      <c r="Q31" s="147"/>
      <c r="AV31" s="16">
        <v>3.5</v>
      </c>
      <c r="AX31" s="1" t="s">
        <v>24</v>
      </c>
      <c r="AZ31" s="8">
        <v>1.5</v>
      </c>
    </row>
    <row r="32" spans="1:50" ht="16.5">
      <c r="A32" s="136"/>
      <c r="B32" s="55"/>
      <c r="C32" s="38"/>
      <c r="D32" s="38"/>
      <c r="E32" s="38"/>
      <c r="F32" s="38"/>
      <c r="G32" s="38"/>
      <c r="H32" s="50"/>
      <c r="J32" s="29"/>
      <c r="K32" s="30"/>
      <c r="L32" s="30"/>
      <c r="M32" s="30"/>
      <c r="N32" s="31"/>
      <c r="P32" s="148"/>
      <c r="Q32" s="146"/>
      <c r="AV32" s="16">
        <v>4</v>
      </c>
      <c r="AX32" s="1" t="s">
        <v>25</v>
      </c>
    </row>
    <row r="33" spans="1:50" ht="18.75" customHeight="1">
      <c r="A33" s="136"/>
      <c r="B33" s="47" t="s">
        <v>93</v>
      </c>
      <c r="C33" s="44"/>
      <c r="D33" s="44"/>
      <c r="E33" s="44"/>
      <c r="F33" s="44"/>
      <c r="G33" s="45"/>
      <c r="H33" s="52" t="s">
        <v>88</v>
      </c>
      <c r="J33" s="35" t="s">
        <v>83</v>
      </c>
      <c r="K33" s="28"/>
      <c r="L33" s="28"/>
      <c r="M33" s="28"/>
      <c r="N33" s="27">
        <f>N16+H23*1+H29*2</f>
        <v>16</v>
      </c>
      <c r="P33" s="148"/>
      <c r="Q33" s="146"/>
      <c r="AV33" s="16"/>
      <c r="AX33" s="1" t="s">
        <v>26</v>
      </c>
    </row>
    <row r="34" spans="1:50" ht="16.5">
      <c r="A34" s="136"/>
      <c r="B34" s="55"/>
      <c r="C34" s="38"/>
      <c r="D34" s="38"/>
      <c r="E34" s="38"/>
      <c r="F34" s="38"/>
      <c r="G34" s="38"/>
      <c r="H34" s="50"/>
      <c r="J34" s="35" t="s">
        <v>53</v>
      </c>
      <c r="K34" s="28"/>
      <c r="L34" s="28"/>
      <c r="M34" s="28"/>
      <c r="N34" s="27">
        <f>N33*0.043</f>
        <v>0.688</v>
      </c>
      <c r="P34" s="148"/>
      <c r="Q34" s="146"/>
      <c r="AX34" s="1" t="s">
        <v>27</v>
      </c>
    </row>
    <row r="35" spans="1:17" ht="18.75" customHeight="1">
      <c r="A35" s="136"/>
      <c r="B35" s="47" t="s">
        <v>120</v>
      </c>
      <c r="C35" s="44"/>
      <c r="D35" s="44"/>
      <c r="E35" s="44"/>
      <c r="F35" s="44"/>
      <c r="G35" s="45"/>
      <c r="H35" s="52" t="s">
        <v>111</v>
      </c>
      <c r="J35" s="35" t="s">
        <v>54</v>
      </c>
      <c r="K35" s="28"/>
      <c r="L35" s="28"/>
      <c r="M35" s="28"/>
      <c r="N35" s="27">
        <f>ROUNDUP(IF(H45=AV46,1600*N34,0),0)</f>
        <v>0</v>
      </c>
      <c r="P35" s="148"/>
      <c r="Q35" s="146"/>
    </row>
    <row r="36" spans="1:52" ht="16.5">
      <c r="A36" s="136"/>
      <c r="B36" s="55"/>
      <c r="C36" s="38"/>
      <c r="D36" s="38"/>
      <c r="E36" s="38"/>
      <c r="F36" s="38"/>
      <c r="G36" s="38"/>
      <c r="H36" s="50"/>
      <c r="J36" s="19" t="str">
        <f>AX44</f>
        <v>Песок</v>
      </c>
      <c r="K36" s="15"/>
      <c r="L36" s="15"/>
      <c r="M36" s="15"/>
      <c r="N36" s="27">
        <f>ROUNDUP(IF(H45=AV47,VLOOKUP(J36,AX44:AY46,2,0)*N34,0),0)</f>
        <v>0</v>
      </c>
      <c r="P36" s="142"/>
      <c r="AV36" s="16" t="s">
        <v>15</v>
      </c>
      <c r="AZ36" s="1" t="s">
        <v>96</v>
      </c>
    </row>
    <row r="37" spans="1:52" ht="16.5">
      <c r="A37" s="136"/>
      <c r="B37" s="47" t="s">
        <v>110</v>
      </c>
      <c r="C37" s="44"/>
      <c r="D37" s="44"/>
      <c r="E37" s="44"/>
      <c r="F37" s="44"/>
      <c r="G37" s="45"/>
      <c r="H37" s="52" t="s">
        <v>111</v>
      </c>
      <c r="J37" s="19" t="str">
        <f>AX45</f>
        <v>Щебень</v>
      </c>
      <c r="K37" s="15"/>
      <c r="L37" s="15"/>
      <c r="M37" s="15"/>
      <c r="N37" s="27">
        <f>ROUNDUP(IF(H45=AV47,VLOOKUP(J37,AX44:AY46,2,0)*N34,0),0)</f>
        <v>0</v>
      </c>
      <c r="P37" s="142"/>
      <c r="AV37" s="16">
        <v>2</v>
      </c>
      <c r="AZ37" s="1" t="s">
        <v>97</v>
      </c>
    </row>
    <row r="38" spans="2:52" ht="16.5">
      <c r="B38" s="55"/>
      <c r="C38" s="38"/>
      <c r="D38" s="38"/>
      <c r="E38" s="38"/>
      <c r="F38" s="38"/>
      <c r="G38" s="38"/>
      <c r="H38" s="50"/>
      <c r="J38" s="19" t="str">
        <f>AX46</f>
        <v>Цемент</v>
      </c>
      <c r="K38" s="15"/>
      <c r="L38" s="15"/>
      <c r="M38" s="15"/>
      <c r="N38" s="27">
        <f>ROUNDUP(IF(H45=AV47,VLOOKUP(J38,AX44:AY46,2,0)*N34,0),0)</f>
        <v>0</v>
      </c>
      <c r="P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6">
        <v>3</v>
      </c>
      <c r="AZ38" s="1" t="s">
        <v>102</v>
      </c>
    </row>
    <row r="39" spans="2:48" ht="16.5">
      <c r="B39" s="47" t="s">
        <v>9</v>
      </c>
      <c r="C39" s="44"/>
      <c r="D39" s="44"/>
      <c r="E39" s="44"/>
      <c r="F39" s="44"/>
      <c r="G39" s="45"/>
      <c r="H39" s="59" t="str">
        <f>IF(H21=3,"Тип 4",VLOOKUP(H11,AV5:AW13,2,0))</f>
        <v>Тип 1</v>
      </c>
      <c r="J39" s="29"/>
      <c r="K39" s="30"/>
      <c r="L39" s="30"/>
      <c r="M39" s="30"/>
      <c r="N39" s="31"/>
      <c r="P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Q39" s="138"/>
      <c r="AR39" s="138"/>
      <c r="AS39" s="138"/>
      <c r="AT39" s="138"/>
      <c r="AU39" s="138"/>
      <c r="AV39" s="6"/>
    </row>
    <row r="40" spans="2:48" ht="15.75" customHeight="1" thickBot="1">
      <c r="B40" s="55"/>
      <c r="C40" s="38"/>
      <c r="D40" s="38"/>
      <c r="E40" s="38"/>
      <c r="F40" s="38"/>
      <c r="G40" s="38"/>
      <c r="H40" s="50"/>
      <c r="J40" s="32" t="s">
        <v>74</v>
      </c>
      <c r="K40" s="33"/>
      <c r="L40" s="33"/>
      <c r="M40" s="33"/>
      <c r="N40" s="34">
        <f>Q32+Q33+Q34+Q35+N28+N27+N26+N24+N21+N17+N14+N11</f>
        <v>36616</v>
      </c>
      <c r="P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8"/>
      <c r="AM40" s="138"/>
      <c r="AN40" s="138"/>
      <c r="AO40" s="138"/>
      <c r="AP40" s="138"/>
      <c r="AQ40" s="138"/>
      <c r="AR40" s="138"/>
      <c r="AS40" s="138"/>
      <c r="AT40" s="138"/>
      <c r="AU40" s="138"/>
      <c r="AV40" s="6"/>
    </row>
    <row r="41" spans="2:16" ht="16.5">
      <c r="B41" s="47" t="s">
        <v>21</v>
      </c>
      <c r="C41" s="44"/>
      <c r="D41" s="44"/>
      <c r="E41" s="44"/>
      <c r="F41" s="44"/>
      <c r="G41" s="45"/>
      <c r="H41" s="52" t="s">
        <v>24</v>
      </c>
      <c r="J41" s="142"/>
      <c r="K41" s="142"/>
      <c r="L41" s="142"/>
      <c r="M41" s="142"/>
      <c r="N41" s="142"/>
      <c r="P41" s="142"/>
    </row>
    <row r="42" spans="2:16" ht="16.5">
      <c r="B42" s="55"/>
      <c r="C42" s="38"/>
      <c r="D42" s="38"/>
      <c r="E42" s="38"/>
      <c r="F42" s="38"/>
      <c r="G42" s="38"/>
      <c r="H42" s="50"/>
      <c r="J42" s="142"/>
      <c r="K42" s="142"/>
      <c r="L42" s="142"/>
      <c r="M42" s="142"/>
      <c r="N42" s="142"/>
      <c r="P42" s="142"/>
    </row>
    <row r="43" spans="2:16" ht="16.5">
      <c r="B43" s="47" t="s">
        <v>22</v>
      </c>
      <c r="C43" s="44"/>
      <c r="D43" s="44"/>
      <c r="E43" s="44"/>
      <c r="F43" s="44"/>
      <c r="G43" s="45"/>
      <c r="H43" s="52" t="s">
        <v>24</v>
      </c>
      <c r="J43" s="142"/>
      <c r="K43" s="142"/>
      <c r="L43" s="142"/>
      <c r="M43" s="142"/>
      <c r="N43" s="142"/>
      <c r="P43" s="142"/>
    </row>
    <row r="44" spans="2:53" ht="16.5">
      <c r="B44" s="55"/>
      <c r="C44" s="38"/>
      <c r="D44" s="38"/>
      <c r="E44" s="38"/>
      <c r="F44" s="38"/>
      <c r="G44" s="38"/>
      <c r="H44" s="50"/>
      <c r="J44" s="142"/>
      <c r="K44" s="142"/>
      <c r="L44" s="142"/>
      <c r="M44" s="142"/>
      <c r="N44" s="142"/>
      <c r="P44" s="142"/>
      <c r="AV44" s="16" t="s">
        <v>46</v>
      </c>
      <c r="AX44" s="1" t="s">
        <v>50</v>
      </c>
      <c r="AY44" s="1">
        <v>900</v>
      </c>
      <c r="BA44" t="s">
        <v>1</v>
      </c>
    </row>
    <row r="45" spans="2:51" ht="17.25" thickBot="1">
      <c r="B45" s="60" t="s">
        <v>49</v>
      </c>
      <c r="C45" s="61"/>
      <c r="D45" s="61"/>
      <c r="E45" s="61"/>
      <c r="F45" s="61"/>
      <c r="G45" s="62"/>
      <c r="H45" s="63" t="s">
        <v>12</v>
      </c>
      <c r="J45" s="142"/>
      <c r="K45" s="142"/>
      <c r="L45" s="142"/>
      <c r="M45" s="142"/>
      <c r="N45" s="142"/>
      <c r="P45" s="142"/>
      <c r="AV45" s="16" t="s">
        <v>12</v>
      </c>
      <c r="AX45" s="1" t="s">
        <v>51</v>
      </c>
      <c r="AY45" s="1">
        <v>1100</v>
      </c>
    </row>
    <row r="46" spans="1:51" s="135" customFormat="1" ht="16.5">
      <c r="A46" s="137"/>
      <c r="F46" s="6"/>
      <c r="G46" s="6"/>
      <c r="H46" s="142"/>
      <c r="I46" s="137"/>
      <c r="J46" s="142"/>
      <c r="K46" s="142"/>
      <c r="L46" s="142"/>
      <c r="M46" s="142"/>
      <c r="N46" s="142"/>
      <c r="O46" s="138"/>
      <c r="P46" s="142"/>
      <c r="Q46" s="138"/>
      <c r="AV46" s="16" t="s">
        <v>47</v>
      </c>
      <c r="AX46" s="16" t="s">
        <v>52</v>
      </c>
      <c r="AY46" s="16">
        <v>120</v>
      </c>
    </row>
    <row r="47" spans="1:48" s="135" customFormat="1" ht="16.5">
      <c r="A47" s="137"/>
      <c r="F47" s="6"/>
      <c r="G47" s="6"/>
      <c r="H47" s="142"/>
      <c r="I47" s="137"/>
      <c r="J47" s="142"/>
      <c r="K47" s="142"/>
      <c r="L47" s="142"/>
      <c r="M47" s="142"/>
      <c r="N47" s="142"/>
      <c r="O47" s="138"/>
      <c r="P47" s="142"/>
      <c r="Q47" s="138"/>
      <c r="AV47" s="16" t="s">
        <v>48</v>
      </c>
    </row>
    <row r="48" spans="1:48" s="135" customFormat="1" ht="16.5">
      <c r="A48" s="137"/>
      <c r="F48" s="6"/>
      <c r="G48" s="6"/>
      <c r="H48" s="142"/>
      <c r="I48" s="137"/>
      <c r="J48" s="142"/>
      <c r="K48" s="142"/>
      <c r="L48" s="142"/>
      <c r="M48" s="142"/>
      <c r="N48" s="142"/>
      <c r="O48" s="138"/>
      <c r="P48" s="142"/>
      <c r="Q48" s="138"/>
      <c r="AV48" s="6"/>
    </row>
    <row r="49" spans="1:48" s="135" customFormat="1" ht="16.5">
      <c r="A49" s="137"/>
      <c r="F49" s="6"/>
      <c r="G49" s="6"/>
      <c r="H49" s="142"/>
      <c r="I49" s="137"/>
      <c r="J49" s="142"/>
      <c r="K49" s="142"/>
      <c r="L49" s="142"/>
      <c r="M49" s="142"/>
      <c r="N49" s="142"/>
      <c r="O49" s="138"/>
      <c r="P49" s="142"/>
      <c r="Q49" s="138"/>
      <c r="AV49" s="6"/>
    </row>
    <row r="50" spans="1:53" s="135" customFormat="1" ht="16.5">
      <c r="A50" s="137"/>
      <c r="F50" s="6"/>
      <c r="G50" s="6"/>
      <c r="H50" s="142"/>
      <c r="I50" s="137"/>
      <c r="J50" s="142"/>
      <c r="K50" s="142"/>
      <c r="L50" s="142"/>
      <c r="M50" s="142"/>
      <c r="N50" s="142"/>
      <c r="O50" s="138"/>
      <c r="P50" s="142"/>
      <c r="Q50" s="138"/>
      <c r="AV50" s="6" t="s">
        <v>84</v>
      </c>
      <c r="AW50" s="135" t="s">
        <v>86</v>
      </c>
      <c r="AX50" s="135" t="s">
        <v>115</v>
      </c>
      <c r="AY50" s="135" t="s">
        <v>116</v>
      </c>
      <c r="AZ50" s="135" t="s">
        <v>121</v>
      </c>
      <c r="BA50" s="135" t="s">
        <v>113</v>
      </c>
    </row>
    <row r="51" spans="1:53" s="135" customFormat="1" ht="16.5">
      <c r="A51" s="137"/>
      <c r="F51" s="6"/>
      <c r="G51" s="6"/>
      <c r="H51" s="142"/>
      <c r="I51" s="137"/>
      <c r="J51" s="142"/>
      <c r="K51" s="142"/>
      <c r="L51" s="142"/>
      <c r="M51" s="142"/>
      <c r="N51" s="142"/>
      <c r="O51" s="138"/>
      <c r="P51" s="142"/>
      <c r="Q51" s="138"/>
      <c r="AV51" s="6" t="s">
        <v>85</v>
      </c>
      <c r="AW51" s="6" t="s">
        <v>85</v>
      </c>
      <c r="AX51" s="135" t="s">
        <v>59</v>
      </c>
      <c r="AY51" s="135">
        <v>2.5</v>
      </c>
      <c r="AZ51" s="135" t="s">
        <v>111</v>
      </c>
      <c r="BA51" s="135" t="s">
        <v>111</v>
      </c>
    </row>
    <row r="52" spans="1:53" s="135" customFormat="1" ht="16.5">
      <c r="A52" s="137"/>
      <c r="F52" s="6"/>
      <c r="G52" s="6"/>
      <c r="H52" s="142"/>
      <c r="I52" s="137"/>
      <c r="J52" s="142"/>
      <c r="K52" s="142"/>
      <c r="L52" s="142"/>
      <c r="M52" s="142"/>
      <c r="N52" s="142"/>
      <c r="O52" s="138"/>
      <c r="P52" s="142"/>
      <c r="Q52" s="138"/>
      <c r="AV52" s="6" t="s">
        <v>87</v>
      </c>
      <c r="AW52" s="6" t="s">
        <v>87</v>
      </c>
      <c r="AX52" s="135" t="s">
        <v>60</v>
      </c>
      <c r="AY52" s="135">
        <v>3</v>
      </c>
      <c r="AZ52" s="135" t="s">
        <v>112</v>
      </c>
      <c r="BA52" s="135" t="s">
        <v>112</v>
      </c>
    </row>
    <row r="53" spans="1:49" s="135" customFormat="1" ht="16.5">
      <c r="A53" s="137"/>
      <c r="F53" s="6"/>
      <c r="G53" s="6"/>
      <c r="H53" s="142"/>
      <c r="I53" s="137"/>
      <c r="J53" s="142"/>
      <c r="K53" s="142"/>
      <c r="L53" s="142"/>
      <c r="M53" s="142"/>
      <c r="N53" s="142"/>
      <c r="O53" s="138"/>
      <c r="P53" s="142"/>
      <c r="Q53" s="138"/>
      <c r="AV53" s="6" t="s">
        <v>88</v>
      </c>
      <c r="AW53" s="6" t="s">
        <v>88</v>
      </c>
    </row>
    <row r="54" spans="1:48" s="135" customFormat="1" ht="16.5">
      <c r="A54" s="137"/>
      <c r="F54" s="6"/>
      <c r="G54" s="6"/>
      <c r="H54" s="142"/>
      <c r="I54" s="137"/>
      <c r="J54" s="142"/>
      <c r="K54" s="142"/>
      <c r="L54" s="142"/>
      <c r="M54" s="142"/>
      <c r="N54" s="142"/>
      <c r="O54" s="138"/>
      <c r="P54" s="142"/>
      <c r="Q54" s="138"/>
      <c r="AV54" s="6"/>
    </row>
    <row r="55" spans="1:48" s="135" customFormat="1" ht="16.5">
      <c r="A55" s="137"/>
      <c r="F55" s="6"/>
      <c r="G55" s="6"/>
      <c r="H55" s="142"/>
      <c r="I55" s="137"/>
      <c r="J55" s="142"/>
      <c r="K55" s="142"/>
      <c r="L55" s="142"/>
      <c r="M55" s="142"/>
      <c r="N55" s="142"/>
      <c r="O55" s="138"/>
      <c r="P55" s="142"/>
      <c r="Q55" s="138"/>
      <c r="AV55" s="6"/>
    </row>
    <row r="56" spans="1:49" s="135" customFormat="1" ht="16.5">
      <c r="A56" s="137"/>
      <c r="F56" s="6"/>
      <c r="G56" s="6"/>
      <c r="H56" s="142"/>
      <c r="I56" s="137"/>
      <c r="J56" s="142"/>
      <c r="K56" s="142"/>
      <c r="L56" s="142"/>
      <c r="M56" s="142"/>
      <c r="N56" s="142"/>
      <c r="O56" s="138"/>
      <c r="P56" s="142"/>
      <c r="Q56" s="138"/>
      <c r="AV56" s="6" t="s">
        <v>134</v>
      </c>
      <c r="AW56" s="6" t="s">
        <v>135</v>
      </c>
    </row>
    <row r="57" spans="1:49" s="135" customFormat="1" ht="16.5">
      <c r="A57" s="137"/>
      <c r="F57" s="6"/>
      <c r="G57" s="6"/>
      <c r="H57" s="142"/>
      <c r="I57" s="137"/>
      <c r="J57" s="142"/>
      <c r="K57" s="142"/>
      <c r="L57" s="142"/>
      <c r="M57" s="142"/>
      <c r="N57" s="142"/>
      <c r="O57" s="138"/>
      <c r="P57" s="142"/>
      <c r="Q57" s="138"/>
      <c r="AV57" s="6">
        <f>IF(H11&lt;=1.8,H23*VLOOKUP(H25,Прайс!B20:C27,2,0),H23*VLOOKUP(H25,Прайс!B28:C36,2,0))</f>
        <v>2640</v>
      </c>
      <c r="AW57" s="6">
        <f>IF(H11&gt;1.8,H23*VLOOKUP(H25,Прайс!B28:D35,3,0),H23*VLOOKUP(H25,Прайс!B20:D27,3,0))</f>
        <v>3850</v>
      </c>
    </row>
    <row r="58" spans="1:49" s="135" customFormat="1" ht="16.5">
      <c r="A58" s="137"/>
      <c r="F58" s="6"/>
      <c r="G58" s="6"/>
      <c r="H58" s="142"/>
      <c r="I58" s="137"/>
      <c r="J58" s="142"/>
      <c r="K58" s="142"/>
      <c r="L58" s="142"/>
      <c r="M58" s="142"/>
      <c r="N58" s="142"/>
      <c r="O58" s="138"/>
      <c r="P58" s="142"/>
      <c r="Q58" s="138"/>
      <c r="AV58" s="135" t="s">
        <v>136</v>
      </c>
      <c r="AW58" s="135" t="s">
        <v>137</v>
      </c>
    </row>
    <row r="59" spans="1:49" s="135" customFormat="1" ht="16.5">
      <c r="A59" s="137"/>
      <c r="F59" s="6"/>
      <c r="G59" s="6"/>
      <c r="H59" s="142"/>
      <c r="I59" s="137"/>
      <c r="J59" s="142"/>
      <c r="K59" s="142"/>
      <c r="L59" s="142"/>
      <c r="M59" s="142"/>
      <c r="N59" s="142"/>
      <c r="O59" s="138"/>
      <c r="P59" s="142"/>
      <c r="Q59" s="138"/>
      <c r="AV59" s="6">
        <f>IF(H11&lt;=1.8,H29*VLOOKUP(H31,Прайс!B36:C38,2,0),H29*VLOOKUP(H31,Прайс!G36:H38,2,0))</f>
        <v>8800</v>
      </c>
      <c r="AW59" s="6">
        <f>IF(H11&gt;1.8,H29*VLOOKUP(H31,Прайс!G36:I38,3,0),H29*VLOOKUP(H31,Прайс!B36:D38,3,0))</f>
        <v>9900</v>
      </c>
    </row>
    <row r="60" spans="1:17" s="135" customFormat="1" ht="16.5">
      <c r="A60" s="137"/>
      <c r="F60" s="6"/>
      <c r="G60" s="6"/>
      <c r="H60" s="142"/>
      <c r="I60" s="137"/>
      <c r="J60" s="142"/>
      <c r="K60" s="142"/>
      <c r="L60" s="142"/>
      <c r="M60" s="142"/>
      <c r="N60" s="142"/>
      <c r="O60" s="138"/>
      <c r="P60" s="142"/>
      <c r="Q60" s="138"/>
    </row>
    <row r="61" spans="1:17" s="135" customFormat="1" ht="16.5">
      <c r="A61" s="137"/>
      <c r="F61" s="6"/>
      <c r="G61" s="6"/>
      <c r="H61" s="142"/>
      <c r="I61" s="137"/>
      <c r="J61" s="142"/>
      <c r="K61" s="142"/>
      <c r="L61" s="142"/>
      <c r="M61" s="142"/>
      <c r="N61" s="142"/>
      <c r="O61" s="138"/>
      <c r="P61" s="142"/>
      <c r="Q61" s="138"/>
    </row>
    <row r="62" spans="1:50" s="135" customFormat="1" ht="16.5">
      <c r="A62" s="137"/>
      <c r="F62" s="6"/>
      <c r="H62" s="142"/>
      <c r="I62" s="137"/>
      <c r="J62" s="142"/>
      <c r="K62" s="142"/>
      <c r="L62" s="142"/>
      <c r="M62" s="142"/>
      <c r="N62" s="142"/>
      <c r="O62" s="138"/>
      <c r="P62" s="142"/>
      <c r="Q62" s="138"/>
      <c r="AV62" s="6"/>
      <c r="AW62" s="6" t="s">
        <v>59</v>
      </c>
      <c r="AX62" s="6" t="s">
        <v>60</v>
      </c>
    </row>
    <row r="63" spans="1:50" s="135" customFormat="1" ht="16.5">
      <c r="A63" s="137"/>
      <c r="F63" s="6"/>
      <c r="H63" s="142"/>
      <c r="I63" s="137"/>
      <c r="J63" s="142"/>
      <c r="K63" s="142"/>
      <c r="L63" s="142"/>
      <c r="M63" s="142"/>
      <c r="N63" s="142"/>
      <c r="O63" s="138"/>
      <c r="P63" s="142"/>
      <c r="Q63" s="138"/>
      <c r="AV63" s="6" t="s">
        <v>141</v>
      </c>
      <c r="AW63" s="6"/>
      <c r="AX63" s="6"/>
    </row>
    <row r="64" spans="1:50" s="135" customFormat="1" ht="16.5">
      <c r="A64" s="137"/>
      <c r="F64" s="6"/>
      <c r="H64" s="142"/>
      <c r="I64" s="137"/>
      <c r="J64" s="142"/>
      <c r="K64" s="142"/>
      <c r="L64" s="142"/>
      <c r="M64" s="142"/>
      <c r="N64" s="142"/>
      <c r="O64" s="138"/>
      <c r="P64" s="142"/>
      <c r="Q64" s="138"/>
      <c r="AV64" s="149" t="s">
        <v>85</v>
      </c>
      <c r="AW64" s="6" t="s">
        <v>61</v>
      </c>
      <c r="AX64" s="6"/>
    </row>
    <row r="65" spans="1:50" s="135" customFormat="1" ht="16.5">
      <c r="A65" s="137"/>
      <c r="F65" s="6"/>
      <c r="H65" s="142"/>
      <c r="I65" s="137"/>
      <c r="J65" s="142"/>
      <c r="K65" s="142"/>
      <c r="L65" s="142"/>
      <c r="M65" s="142"/>
      <c r="N65" s="142"/>
      <c r="O65" s="138"/>
      <c r="P65" s="142"/>
      <c r="Q65" s="138"/>
      <c r="AV65" s="149"/>
      <c r="AW65" s="6" t="s">
        <v>62</v>
      </c>
      <c r="AX65" s="6"/>
    </row>
    <row r="66" spans="1:50" s="135" customFormat="1" ht="16.5">
      <c r="A66" s="137"/>
      <c r="F66" s="6"/>
      <c r="H66" s="142"/>
      <c r="I66" s="137"/>
      <c r="J66" s="142"/>
      <c r="K66" s="142"/>
      <c r="L66" s="142"/>
      <c r="M66" s="142"/>
      <c r="N66" s="142"/>
      <c r="O66" s="138"/>
      <c r="P66" s="142"/>
      <c r="Q66" s="138"/>
      <c r="AV66" s="149"/>
      <c r="AW66" s="6" t="s">
        <v>63</v>
      </c>
      <c r="AX66" s="6"/>
    </row>
    <row r="67" spans="1:50" s="135" customFormat="1" ht="16.5">
      <c r="A67" s="137"/>
      <c r="F67" s="6"/>
      <c r="H67" s="142"/>
      <c r="I67" s="137"/>
      <c r="J67" s="142"/>
      <c r="K67" s="142"/>
      <c r="L67" s="142"/>
      <c r="M67" s="142"/>
      <c r="N67" s="142"/>
      <c r="O67" s="138"/>
      <c r="P67" s="142"/>
      <c r="Q67" s="138"/>
      <c r="AV67" s="149"/>
      <c r="AW67" s="6" t="s">
        <v>64</v>
      </c>
      <c r="AX67" s="6"/>
    </row>
    <row r="68" spans="1:50" s="135" customFormat="1" ht="16.5">
      <c r="A68" s="137"/>
      <c r="F68" s="6"/>
      <c r="H68" s="142"/>
      <c r="I68" s="137"/>
      <c r="J68" s="142"/>
      <c r="K68" s="142"/>
      <c r="L68" s="142"/>
      <c r="M68" s="142"/>
      <c r="N68" s="142"/>
      <c r="O68" s="138"/>
      <c r="P68" s="142"/>
      <c r="Q68" s="138"/>
      <c r="AV68" s="149"/>
      <c r="AW68" s="6" t="s">
        <v>65</v>
      </c>
      <c r="AX68" s="6"/>
    </row>
    <row r="69" spans="1:50" s="135" customFormat="1" ht="16.5">
      <c r="A69" s="137"/>
      <c r="F69" s="6"/>
      <c r="H69" s="142"/>
      <c r="I69" s="137"/>
      <c r="J69" s="142"/>
      <c r="K69" s="142"/>
      <c r="L69" s="142"/>
      <c r="M69" s="142"/>
      <c r="N69" s="142"/>
      <c r="O69" s="138"/>
      <c r="P69" s="142"/>
      <c r="Q69" s="138"/>
      <c r="AV69" s="149"/>
      <c r="AW69" s="6" t="s">
        <v>66</v>
      </c>
      <c r="AX69" s="6"/>
    </row>
    <row r="70" spans="1:50" s="135" customFormat="1" ht="16.5">
      <c r="A70" s="137"/>
      <c r="F70" s="6"/>
      <c r="H70" s="142"/>
      <c r="I70" s="137"/>
      <c r="J70" s="142"/>
      <c r="K70" s="142"/>
      <c r="L70" s="142"/>
      <c r="M70" s="142"/>
      <c r="N70" s="142"/>
      <c r="O70" s="138"/>
      <c r="P70" s="142"/>
      <c r="Q70" s="138"/>
      <c r="AV70" s="149" t="s">
        <v>142</v>
      </c>
      <c r="AW70" s="6"/>
      <c r="AX70" s="6" t="s">
        <v>87</v>
      </c>
    </row>
    <row r="71" spans="1:50" s="135" customFormat="1" ht="16.5">
      <c r="A71" s="137"/>
      <c r="F71" s="6"/>
      <c r="H71" s="142"/>
      <c r="I71" s="137"/>
      <c r="J71" s="142"/>
      <c r="K71" s="142"/>
      <c r="L71" s="142"/>
      <c r="M71" s="142"/>
      <c r="N71" s="142"/>
      <c r="O71" s="138"/>
      <c r="P71" s="142"/>
      <c r="Q71" s="138"/>
      <c r="AV71" s="149"/>
      <c r="AW71" s="6"/>
      <c r="AX71" s="6" t="s">
        <v>88</v>
      </c>
    </row>
    <row r="72" spans="1:50" s="135" customFormat="1" ht="16.5">
      <c r="A72" s="137"/>
      <c r="F72" s="6"/>
      <c r="H72" s="142"/>
      <c r="I72" s="137"/>
      <c r="J72" s="142"/>
      <c r="K72" s="142"/>
      <c r="L72" s="142"/>
      <c r="M72" s="142"/>
      <c r="N72" s="142"/>
      <c r="O72" s="138"/>
      <c r="P72" s="142"/>
      <c r="Q72" s="138"/>
      <c r="AV72" s="6"/>
      <c r="AW72" s="6"/>
      <c r="AX72" s="6"/>
    </row>
    <row r="73" spans="1:50" s="135" customFormat="1" ht="16.5">
      <c r="A73" s="137"/>
      <c r="F73" s="6"/>
      <c r="H73" s="142"/>
      <c r="I73" s="137"/>
      <c r="J73" s="142"/>
      <c r="K73" s="142"/>
      <c r="L73" s="142"/>
      <c r="M73" s="142"/>
      <c r="N73" s="142"/>
      <c r="O73" s="138"/>
      <c r="P73" s="142"/>
      <c r="Q73" s="138"/>
      <c r="AV73" s="149" t="s">
        <v>1</v>
      </c>
      <c r="AW73" s="6" t="s">
        <v>96</v>
      </c>
      <c r="AX73" s="6"/>
    </row>
    <row r="74" spans="1:50" s="135" customFormat="1" ht="16.5">
      <c r="A74" s="137"/>
      <c r="F74" s="6"/>
      <c r="H74" s="142"/>
      <c r="I74" s="137"/>
      <c r="J74" s="142"/>
      <c r="K74" s="142"/>
      <c r="L74" s="142"/>
      <c r="M74" s="142"/>
      <c r="N74" s="142"/>
      <c r="O74" s="138"/>
      <c r="P74" s="142"/>
      <c r="Q74" s="138"/>
      <c r="AV74" s="149"/>
      <c r="AW74" s="6" t="s">
        <v>97</v>
      </c>
      <c r="AX74" s="6"/>
    </row>
    <row r="75" spans="1:50" s="135" customFormat="1" ht="16.5">
      <c r="A75" s="137"/>
      <c r="F75" s="6"/>
      <c r="H75" s="142"/>
      <c r="I75" s="137"/>
      <c r="J75" s="142"/>
      <c r="K75" s="142"/>
      <c r="L75" s="142"/>
      <c r="M75" s="142"/>
      <c r="N75" s="142"/>
      <c r="O75" s="138"/>
      <c r="P75" s="142"/>
      <c r="Q75" s="138"/>
      <c r="AV75" s="149"/>
      <c r="AW75" s="6"/>
      <c r="AX75" s="6" t="s">
        <v>102</v>
      </c>
    </row>
    <row r="76" spans="1:17" s="135" customFormat="1" ht="16.5">
      <c r="A76" s="137"/>
      <c r="B76" s="150"/>
      <c r="C76" s="6"/>
      <c r="D76" s="6"/>
      <c r="E76" s="151"/>
      <c r="H76" s="142"/>
      <c r="I76" s="137"/>
      <c r="J76" s="142"/>
      <c r="K76" s="142"/>
      <c r="L76" s="142"/>
      <c r="M76" s="142"/>
      <c r="N76" s="142"/>
      <c r="O76" s="138"/>
      <c r="P76" s="142"/>
      <c r="Q76" s="138"/>
    </row>
    <row r="77" spans="1:17" s="135" customFormat="1" ht="16.5">
      <c r="A77" s="137"/>
      <c r="B77" s="150"/>
      <c r="C77" s="6"/>
      <c r="D77" s="6"/>
      <c r="E77" s="151"/>
      <c r="H77" s="142"/>
      <c r="I77" s="137"/>
      <c r="J77" s="142"/>
      <c r="K77" s="142"/>
      <c r="L77" s="142"/>
      <c r="M77" s="142"/>
      <c r="N77" s="142"/>
      <c r="O77" s="138"/>
      <c r="P77" s="142"/>
      <c r="Q77" s="138"/>
    </row>
    <row r="78" spans="1:17" s="135" customFormat="1" ht="16.5">
      <c r="A78" s="137"/>
      <c r="B78" s="150"/>
      <c r="C78" s="6"/>
      <c r="D78" s="6"/>
      <c r="E78" s="151"/>
      <c r="H78" s="142"/>
      <c r="I78" s="137"/>
      <c r="J78" s="142"/>
      <c r="K78" s="142"/>
      <c r="L78" s="142"/>
      <c r="M78" s="142"/>
      <c r="N78" s="142"/>
      <c r="O78" s="138"/>
      <c r="P78" s="142"/>
      <c r="Q78" s="138"/>
    </row>
    <row r="79" spans="1:17" s="135" customFormat="1" ht="16.5">
      <c r="A79" s="137"/>
      <c r="B79" s="150"/>
      <c r="C79" s="6"/>
      <c r="D79" s="6"/>
      <c r="E79" s="151"/>
      <c r="H79" s="142"/>
      <c r="I79" s="137"/>
      <c r="J79" s="142"/>
      <c r="K79" s="142"/>
      <c r="L79" s="142"/>
      <c r="M79" s="142"/>
      <c r="N79" s="142"/>
      <c r="O79" s="138"/>
      <c r="P79" s="142"/>
      <c r="Q79" s="138"/>
    </row>
    <row r="80" spans="1:17" s="135" customFormat="1" ht="16.5">
      <c r="A80" s="137"/>
      <c r="B80" s="150"/>
      <c r="C80" s="6"/>
      <c r="D80" s="6"/>
      <c r="E80" s="151"/>
      <c r="H80" s="142"/>
      <c r="I80" s="137"/>
      <c r="J80" s="142"/>
      <c r="K80" s="142"/>
      <c r="L80" s="142"/>
      <c r="M80" s="142"/>
      <c r="N80" s="142"/>
      <c r="O80" s="138"/>
      <c r="P80" s="142"/>
      <c r="Q80" s="138"/>
    </row>
    <row r="81" spans="1:17" s="135" customFormat="1" ht="16.5">
      <c r="A81" s="137"/>
      <c r="B81" s="150"/>
      <c r="C81" s="6"/>
      <c r="D81" s="6"/>
      <c r="E81" s="151"/>
      <c r="H81" s="142"/>
      <c r="I81" s="137"/>
      <c r="J81" s="142"/>
      <c r="K81" s="142"/>
      <c r="L81" s="142"/>
      <c r="M81" s="142"/>
      <c r="N81" s="142"/>
      <c r="O81" s="138"/>
      <c r="P81" s="142"/>
      <c r="Q81" s="138"/>
    </row>
    <row r="82" spans="1:17" s="135" customFormat="1" ht="16.5">
      <c r="A82" s="137"/>
      <c r="B82" s="150"/>
      <c r="C82" s="6"/>
      <c r="D82" s="6"/>
      <c r="E82" s="151"/>
      <c r="H82" s="142"/>
      <c r="I82" s="137"/>
      <c r="J82" s="142"/>
      <c r="K82" s="142"/>
      <c r="L82" s="142"/>
      <c r="M82" s="142"/>
      <c r="N82" s="142"/>
      <c r="O82" s="138"/>
      <c r="P82" s="142"/>
      <c r="Q82" s="138"/>
    </row>
    <row r="83" spans="1:17" s="135" customFormat="1" ht="16.5">
      <c r="A83" s="137"/>
      <c r="B83" s="150"/>
      <c r="C83" s="6"/>
      <c r="D83" s="6"/>
      <c r="E83" s="151"/>
      <c r="H83" s="142"/>
      <c r="I83" s="137"/>
      <c r="J83" s="142"/>
      <c r="K83" s="142"/>
      <c r="L83" s="142"/>
      <c r="M83" s="142"/>
      <c r="N83" s="142"/>
      <c r="O83" s="138"/>
      <c r="P83" s="142"/>
      <c r="Q83" s="138"/>
    </row>
    <row r="84" spans="1:17" s="135" customFormat="1" ht="16.5">
      <c r="A84" s="137"/>
      <c r="B84" s="150"/>
      <c r="C84" s="6"/>
      <c r="D84" s="6"/>
      <c r="E84" s="151"/>
      <c r="H84" s="142"/>
      <c r="I84" s="137"/>
      <c r="J84" s="142"/>
      <c r="K84" s="142"/>
      <c r="L84" s="142"/>
      <c r="M84" s="142"/>
      <c r="N84" s="142"/>
      <c r="O84" s="138"/>
      <c r="P84" s="142"/>
      <c r="Q84" s="138"/>
    </row>
    <row r="85" spans="1:17" s="135" customFormat="1" ht="17.25" thickBot="1">
      <c r="A85" s="137"/>
      <c r="B85" s="152"/>
      <c r="C85" s="153"/>
      <c r="D85" s="153"/>
      <c r="E85" s="154"/>
      <c r="H85" s="142"/>
      <c r="I85" s="137"/>
      <c r="J85" s="142"/>
      <c r="K85" s="142"/>
      <c r="L85" s="142"/>
      <c r="M85" s="142"/>
      <c r="N85" s="142"/>
      <c r="O85" s="138"/>
      <c r="P85" s="142"/>
      <c r="Q85" s="138"/>
    </row>
    <row r="86" spans="1:17" s="135" customFormat="1" ht="16.5">
      <c r="A86" s="137"/>
      <c r="C86" s="155"/>
      <c r="H86" s="142"/>
      <c r="I86" s="137"/>
      <c r="J86" s="142"/>
      <c r="K86" s="142"/>
      <c r="L86" s="142"/>
      <c r="M86" s="142"/>
      <c r="N86" s="142"/>
      <c r="O86" s="138"/>
      <c r="P86" s="142"/>
      <c r="Q86" s="138"/>
    </row>
    <row r="87" spans="1:17" s="135" customFormat="1" ht="16.5">
      <c r="A87" s="137"/>
      <c r="C87" s="155"/>
      <c r="H87" s="142"/>
      <c r="I87" s="137"/>
      <c r="J87" s="142"/>
      <c r="K87" s="142"/>
      <c r="L87" s="142"/>
      <c r="M87" s="142"/>
      <c r="N87" s="142"/>
      <c r="O87" s="138"/>
      <c r="P87" s="142"/>
      <c r="Q87" s="138"/>
    </row>
    <row r="88" spans="1:17" s="135" customFormat="1" ht="16.5">
      <c r="A88" s="137"/>
      <c r="C88" s="155"/>
      <c r="H88" s="142"/>
      <c r="I88" s="137"/>
      <c r="J88" s="142"/>
      <c r="K88" s="142"/>
      <c r="L88" s="142"/>
      <c r="M88" s="142"/>
      <c r="N88" s="142"/>
      <c r="O88" s="138"/>
      <c r="P88" s="142"/>
      <c r="Q88" s="138"/>
    </row>
    <row r="89" spans="1:17" s="135" customFormat="1" ht="16.5">
      <c r="A89" s="137"/>
      <c r="C89" s="155"/>
      <c r="H89" s="142"/>
      <c r="I89" s="137"/>
      <c r="J89" s="142"/>
      <c r="K89" s="142"/>
      <c r="L89" s="142"/>
      <c r="M89" s="142"/>
      <c r="N89" s="142"/>
      <c r="O89" s="138"/>
      <c r="P89" s="142"/>
      <c r="Q89" s="138"/>
    </row>
    <row r="90" spans="1:17" s="135" customFormat="1" ht="16.5">
      <c r="A90" s="137"/>
      <c r="B90" s="16"/>
      <c r="C90" s="155"/>
      <c r="H90" s="142"/>
      <c r="I90" s="137"/>
      <c r="J90" s="142"/>
      <c r="K90" s="142"/>
      <c r="L90" s="142"/>
      <c r="M90" s="142"/>
      <c r="N90" s="142"/>
      <c r="O90" s="138"/>
      <c r="P90" s="142"/>
      <c r="Q90" s="138"/>
    </row>
    <row r="91" spans="1:17" s="135" customFormat="1" ht="16.5">
      <c r="A91" s="137"/>
      <c r="C91" s="155"/>
      <c r="H91" s="142"/>
      <c r="I91" s="137"/>
      <c r="J91" s="142"/>
      <c r="K91" s="142"/>
      <c r="L91" s="142"/>
      <c r="M91" s="142"/>
      <c r="N91" s="142"/>
      <c r="O91" s="138"/>
      <c r="P91" s="142"/>
      <c r="Q91" s="138"/>
    </row>
    <row r="92" spans="1:17" s="135" customFormat="1" ht="16.5">
      <c r="A92" s="137"/>
      <c r="C92" s="155"/>
      <c r="H92" s="142"/>
      <c r="I92" s="137"/>
      <c r="J92" s="142"/>
      <c r="K92" s="142"/>
      <c r="L92" s="142"/>
      <c r="M92" s="142"/>
      <c r="N92" s="142"/>
      <c r="O92" s="138"/>
      <c r="P92" s="142"/>
      <c r="Q92" s="138"/>
    </row>
    <row r="93" spans="1:17" s="135" customFormat="1" ht="16.5">
      <c r="A93" s="137"/>
      <c r="C93" s="155"/>
      <c r="H93" s="142"/>
      <c r="I93" s="137"/>
      <c r="J93" s="142"/>
      <c r="K93" s="142"/>
      <c r="L93" s="142"/>
      <c r="M93" s="142"/>
      <c r="N93" s="142"/>
      <c r="O93" s="138"/>
      <c r="P93" s="142"/>
      <c r="Q93" s="138"/>
    </row>
    <row r="94" spans="1:17" s="135" customFormat="1" ht="16.5">
      <c r="A94" s="137"/>
      <c r="B94" s="142"/>
      <c r="H94" s="142"/>
      <c r="I94" s="137"/>
      <c r="J94" s="142"/>
      <c r="K94" s="142"/>
      <c r="L94" s="142"/>
      <c r="M94" s="142"/>
      <c r="N94" s="142"/>
      <c r="O94" s="138"/>
      <c r="P94" s="142"/>
      <c r="Q94" s="138"/>
    </row>
    <row r="95" spans="1:17" s="135" customFormat="1" ht="16.5">
      <c r="A95" s="137"/>
      <c r="H95" s="142"/>
      <c r="I95" s="137"/>
      <c r="J95" s="142"/>
      <c r="K95" s="142"/>
      <c r="L95" s="142"/>
      <c r="M95" s="142"/>
      <c r="N95" s="142"/>
      <c r="O95" s="138"/>
      <c r="P95" s="142"/>
      <c r="Q95" s="138"/>
    </row>
  </sheetData>
  <sheetProtection/>
  <mergeCells count="41">
    <mergeCell ref="P31:Q31"/>
    <mergeCell ref="J10:M10"/>
    <mergeCell ref="J12:N12"/>
    <mergeCell ref="J30:M30"/>
    <mergeCell ref="J31:M31"/>
    <mergeCell ref="J24:M24"/>
    <mergeCell ref="J26:M26"/>
    <mergeCell ref="J25:N25"/>
    <mergeCell ref="J29:N29"/>
    <mergeCell ref="J28:M28"/>
    <mergeCell ref="J27:M27"/>
    <mergeCell ref="J20:M20"/>
    <mergeCell ref="J21:M21"/>
    <mergeCell ref="J23:M23"/>
    <mergeCell ref="J22:N22"/>
    <mergeCell ref="B4:H5"/>
    <mergeCell ref="P7:Q7"/>
    <mergeCell ref="J8:M8"/>
    <mergeCell ref="J9:N9"/>
    <mergeCell ref="P4:R5"/>
    <mergeCell ref="P6:Q6"/>
    <mergeCell ref="P8:Q8"/>
    <mergeCell ref="P16:R17"/>
    <mergeCell ref="P9:Q9"/>
    <mergeCell ref="J17:M17"/>
    <mergeCell ref="A1:R3"/>
    <mergeCell ref="J7:M7"/>
    <mergeCell ref="J4:N5"/>
    <mergeCell ref="J15:N15"/>
    <mergeCell ref="J18:N18"/>
    <mergeCell ref="P18:R19"/>
    <mergeCell ref="AV64:AV69"/>
    <mergeCell ref="AV70:AV71"/>
    <mergeCell ref="AV73:AV75"/>
    <mergeCell ref="B8:G8"/>
    <mergeCell ref="J19:M19"/>
    <mergeCell ref="J6:M6"/>
    <mergeCell ref="J11:M11"/>
    <mergeCell ref="J13:M13"/>
    <mergeCell ref="J14:M14"/>
    <mergeCell ref="J16:M16"/>
  </mergeCells>
  <dataValidations count="18">
    <dataValidation type="list" allowBlank="1" showInputMessage="1" showErrorMessage="1" sqref="H45">
      <formula1>$AV$45:$AV$47</formula1>
    </dataValidation>
    <dataValidation type="list" allowBlank="1" showInputMessage="1" showErrorMessage="1" sqref="H41">
      <formula1>$AX$31:$AX$32</formula1>
    </dataValidation>
    <dataValidation type="list" allowBlank="1" showInputMessage="1" showErrorMessage="1" sqref="H43">
      <formula1>$AX$31:$AX$34</formula1>
    </dataValidation>
    <dataValidation type="list" allowBlank="1" showInputMessage="1" showErrorMessage="1" sqref="H31">
      <formula1>$AV$30:$AV$32</formula1>
    </dataValidation>
    <dataValidation type="list" allowBlank="1" showInputMessage="1" showErrorMessage="1" sqref="H33">
      <formula1>$AW$51:$AW$53</formula1>
    </dataValidation>
    <dataValidation type="whole" operator="greaterThanOrEqual" allowBlank="1" showInputMessage="1" showErrorMessage="1" errorTitle="НЕВЕРНОЕ ЗНАЧЕНИЕ" error="Число должно быть целым неотрицательным" sqref="H23 H29">
      <formula1>0</formula1>
    </dataValidation>
    <dataValidation type="list" allowBlank="1" showInputMessage="1" showErrorMessage="1" sqref="H15">
      <formula1>$BB$6:$BB$13</formula1>
    </dataValidation>
    <dataValidation type="list" allowBlank="1" showInputMessage="1" showErrorMessage="1" sqref="H17">
      <formula1>$AV$19:$AV$21</formula1>
    </dataValidation>
    <dataValidation type="list" allowBlank="1" showInputMessage="1" showErrorMessage="1" sqref="H19">
      <formula1>$AX$19:$AX$20</formula1>
    </dataValidation>
    <dataValidation type="list" allowBlank="1" showInputMessage="1" showErrorMessage="1" sqref="H21">
      <formula1>$AV$37:$AV$38</formula1>
    </dataValidation>
    <dataValidation type="list" allowBlank="1" showInputMessage="1" showErrorMessage="1" sqref="H25">
      <formula1>$AZ$24:$AZ$31</formula1>
    </dataValidation>
    <dataValidation type="list" allowBlank="1" showInputMessage="1" showErrorMessage="1" sqref="H27">
      <formula1>$AV$25:$AV$26</formula1>
    </dataValidation>
    <dataValidation type="list" allowBlank="1" showInputMessage="1" showErrorMessage="1" errorTitle="НЕВЕРНОЕ ЗНАЧЕНИЕ" sqref="H11">
      <formula1>$AV$6:$AV$13</formula1>
    </dataValidation>
    <dataValidation type="list" allowBlank="1" showInputMessage="1" showErrorMessage="1" sqref="H9">
      <formula1>$AZ$19:$AZ$20</formula1>
    </dataValidation>
    <dataValidation type="list" allowBlank="1" showInputMessage="1" showErrorMessage="1" errorTitle="НЕВЕРНОЕ ЗНАЧЕНИЕ" sqref="H6">
      <formula1>$AX$51:$AX$52</formula1>
    </dataValidation>
    <dataValidation type="list" allowBlank="1" showInputMessage="1" showErrorMessage="1" sqref="H35">
      <formula1>$AZ$51:$AZ$52</formula1>
    </dataValidation>
    <dataValidation type="list" allowBlank="1" showInputMessage="1" showErrorMessage="1" sqref="H37">
      <formula1>$BA$51:$BA$52</formula1>
    </dataValidation>
    <dataValidation type="list" allowBlank="1" showInputMessage="1" showErrorMessage="1" sqref="H13">
      <formula1>$AY$51:$AY$52</formula1>
    </dataValidation>
  </dataValidation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Ruslan</cp:lastModifiedBy>
  <dcterms:created xsi:type="dcterms:W3CDTF">2015-02-24T09:58:52Z</dcterms:created>
  <dcterms:modified xsi:type="dcterms:W3CDTF">2016-01-13T17:39:19Z</dcterms:modified>
  <cp:category/>
  <cp:version/>
  <cp:contentType/>
  <cp:contentStatus/>
</cp:coreProperties>
</file>