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730" windowHeight="11760"/>
  </bookViews>
  <sheets>
    <sheet name="ОТЧЕТ" sheetId="2" r:id="rId1"/>
    <sheet name="БАЗА" sheetId="5" r:id="rId2"/>
    <sheet name="Лист1" sheetId="3" r:id="rId3"/>
  </sheets>
  <definedNames>
    <definedName name="_xlnm._FilterDatabase" localSheetId="1" hidden="1">БАЗА!$B$2:$H$35</definedName>
    <definedName name="Регионы">Лист1!$A$1:$A$7</definedName>
  </definedNames>
  <calcPr calcId="144525"/>
</workbook>
</file>

<file path=xl/calcChain.xml><?xml version="1.0" encoding="utf-8"?>
<calcChain xmlns="http://schemas.openxmlformats.org/spreadsheetml/2006/main">
  <c r="C34" i="2" l="1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A4" i="5"/>
  <c r="A5" i="5"/>
  <c r="A6" i="5"/>
  <c r="A7" i="5"/>
  <c r="A8" i="5"/>
  <c r="A9" i="5"/>
  <c r="A10" i="5"/>
  <c r="A19" i="5" s="1"/>
  <c r="A11" i="5"/>
  <c r="A12" i="5"/>
  <c r="A13" i="5"/>
  <c r="A14" i="5"/>
  <c r="A15" i="5"/>
  <c r="A16" i="5"/>
  <c r="A17" i="5"/>
  <c r="A18" i="5"/>
  <c r="A33" i="5"/>
  <c r="A34" i="5"/>
  <c r="A35" i="5"/>
  <c r="A3" i="5"/>
  <c r="K6" i="2"/>
  <c r="K7" i="2"/>
  <c r="K8" i="2"/>
  <c r="K9" i="2"/>
  <c r="K10" i="2"/>
  <c r="K11" i="2"/>
  <c r="K5" i="2"/>
  <c r="H5" i="2"/>
  <c r="H6" i="2"/>
  <c r="H7" i="2"/>
  <c r="H8" i="2"/>
  <c r="H9" i="2"/>
  <c r="H10" i="2"/>
  <c r="H11" i="2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5" i="2"/>
  <c r="E11" i="2"/>
  <c r="E10" i="2"/>
  <c r="E9" i="2"/>
  <c r="E8" i="2"/>
  <c r="E7" i="2"/>
  <c r="E6" i="2"/>
  <c r="E5" i="2"/>
  <c r="D11" i="2"/>
  <c r="D10" i="2"/>
  <c r="D9" i="2"/>
  <c r="D8" i="2"/>
  <c r="D7" i="2"/>
  <c r="D6" i="2"/>
  <c r="D5" i="2"/>
  <c r="J5" i="2" s="1"/>
  <c r="A20" i="5" l="1"/>
  <c r="A23" i="5" s="1"/>
  <c r="A21" i="5"/>
  <c r="A22" i="5" s="1"/>
  <c r="J7" i="2"/>
  <c r="J9" i="2"/>
  <c r="J11" i="2"/>
  <c r="G12" i="2"/>
  <c r="K12" i="2"/>
  <c r="J6" i="2"/>
  <c r="J8" i="2"/>
  <c r="J10" i="2"/>
  <c r="H12" i="2"/>
  <c r="I5" i="2"/>
  <c r="F9" i="2"/>
  <c r="F6" i="2"/>
  <c r="D12" i="2"/>
  <c r="J12" i="2" s="1"/>
  <c r="A24" i="5" l="1"/>
  <c r="A25" i="5"/>
  <c r="A26" i="5"/>
  <c r="I12" i="2"/>
  <c r="E12" i="2"/>
  <c r="F7" i="2"/>
  <c r="F10" i="2"/>
  <c r="F11" i="2"/>
  <c r="F5" i="2"/>
  <c r="A27" i="5" l="1"/>
  <c r="F12" i="2"/>
  <c r="F8" i="2"/>
  <c r="A28" i="5" l="1"/>
  <c r="A29" i="5" l="1"/>
  <c r="A30" i="5"/>
  <c r="A31" i="5" s="1"/>
  <c r="A32" i="5" s="1"/>
  <c r="B32" i="2" s="1"/>
  <c r="C33" i="2" l="1"/>
</calcChain>
</file>

<file path=xl/comments1.xml><?xml version="1.0" encoding="utf-8"?>
<comments xmlns="http://schemas.openxmlformats.org/spreadsheetml/2006/main">
  <authors>
    <author>ikoshevaya</author>
  </authors>
  <commentList>
    <comment ref="I2" authorId="0">
      <text>
        <r>
          <rPr>
            <b/>
            <i/>
            <sz val="9"/>
            <color indexed="81"/>
            <rFont val="Tahoma"/>
            <family val="2"/>
            <charset val="204"/>
          </rPr>
          <t>ikoshevaya:</t>
        </r>
        <r>
          <rPr>
            <i/>
            <sz val="9"/>
            <color indexed="81"/>
            <rFont val="Tahoma"/>
            <family val="2"/>
            <charset val="204"/>
          </rPr>
          <t xml:space="preserve">
подсказка: Х-% показатель
для вывода в общую таблицу, показатель должен быть взвешенным на объем</t>
        </r>
      </text>
    </comment>
  </commentList>
</comments>
</file>

<file path=xl/sharedStrings.xml><?xml version="1.0" encoding="utf-8"?>
<sst xmlns="http://schemas.openxmlformats.org/spreadsheetml/2006/main" count="115" uniqueCount="44">
  <si>
    <t>Точка продаж</t>
  </si>
  <si>
    <t>Город</t>
  </si>
  <si>
    <t>Регион</t>
  </si>
  <si>
    <t>Киев</t>
  </si>
  <si>
    <t>Львов</t>
  </si>
  <si>
    <t>Одесса</t>
  </si>
  <si>
    <t>Харьков</t>
  </si>
  <si>
    <t>Днепр</t>
  </si>
  <si>
    <t>Донецк</t>
  </si>
  <si>
    <t>Киевский</t>
  </si>
  <si>
    <t>Львовский</t>
  </si>
  <si>
    <t>Одесский</t>
  </si>
  <si>
    <t>Харьковский</t>
  </si>
  <si>
    <t>Днепропетровский</t>
  </si>
  <si>
    <t>Донецкий</t>
  </si>
  <si>
    <t>Чернигов</t>
  </si>
  <si>
    <t>Боярка</t>
  </si>
  <si>
    <t>Бровары</t>
  </si>
  <si>
    <t>Херсон</t>
  </si>
  <si>
    <t>Николаев</t>
  </si>
  <si>
    <t>Коблево</t>
  </si>
  <si>
    <t>Ивано-Франковск</t>
  </si>
  <si>
    <t>Факт,грн</t>
  </si>
  <si>
    <t>План, грн</t>
  </si>
  <si>
    <t>Факт, шт</t>
  </si>
  <si>
    <t>План, шт</t>
  </si>
  <si>
    <t>Тернополь</t>
  </si>
  <si>
    <t>Ужгород</t>
  </si>
  <si>
    <t>Полтава</t>
  </si>
  <si>
    <t>Лубны</t>
  </si>
  <si>
    <t>Крымский</t>
  </si>
  <si>
    <t>Объем продаж</t>
  </si>
  <si>
    <t>Кол-во прод.единиц</t>
  </si>
  <si>
    <t>План Х, %</t>
  </si>
  <si>
    <t>Отчет за июль 2012 года</t>
  </si>
  <si>
    <t>Регион:</t>
  </si>
  <si>
    <t>Факт,  грн</t>
  </si>
  <si>
    <t>Средний чек, грн</t>
  </si>
  <si>
    <t>Кол-во точек продаж</t>
  </si>
  <si>
    <t>Эффективность точки продаж</t>
  </si>
  <si>
    <t>% вып. плана</t>
  </si>
  <si>
    <t>% выпол. плана</t>
  </si>
  <si>
    <t>Итог</t>
  </si>
  <si>
    <t>Факт Х,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</si>
</sst>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_-* #,##0\ _г_р_н_._-;\-* #,##0\ _г_р_н_._-;_-* &quot;-&quot;??\ _г_р_н_._-;_-@_-"/>
  </numFmts>
  <fonts count="6" x14ac:knownFonts="1">
    <font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i/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165" fontId="0" fillId="0" borderId="1" xfId="1" applyNumberFormat="1" applyFont="1" applyBorder="1"/>
    <xf numFmtId="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3" borderId="0" xfId="0" applyFill="1"/>
    <xf numFmtId="3" fontId="5" fillId="0" borderId="6" xfId="0" applyNumberFormat="1" applyFont="1" applyFill="1" applyBorder="1" applyProtection="1">
      <protection hidden="1"/>
    </xf>
    <xf numFmtId="3" fontId="0" fillId="0" borderId="1" xfId="0" applyNumberFormat="1" applyBorder="1"/>
    <xf numFmtId="9" fontId="0" fillId="0" borderId="1" xfId="2" applyFont="1" applyBorder="1"/>
    <xf numFmtId="0" fontId="0" fillId="2" borderId="0" xfId="0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49"/>
  <sheetViews>
    <sheetView tabSelected="1" topLeftCell="A28" workbookViewId="0">
      <selection activeCell="B29" sqref="B29"/>
    </sheetView>
  </sheetViews>
  <sheetFormatPr defaultRowHeight="12.75" x14ac:dyDescent="0.2"/>
  <cols>
    <col min="2" max="2" width="6.5703125" customWidth="1"/>
    <col min="3" max="3" width="22.7109375" bestFit="1" customWidth="1"/>
    <col min="4" max="5" width="10.140625" bestFit="1" customWidth="1"/>
    <col min="8" max="8" width="7.5703125" customWidth="1"/>
  </cols>
  <sheetData>
    <row r="1" spans="3:12" ht="36" customHeight="1" x14ac:dyDescent="0.2"/>
    <row r="2" spans="3:12" x14ac:dyDescent="0.2">
      <c r="C2" t="s">
        <v>34</v>
      </c>
    </row>
    <row r="3" spans="3:12" ht="22.5" customHeight="1" x14ac:dyDescent="0.2"/>
    <row r="4" spans="3:12" ht="51" x14ac:dyDescent="0.2">
      <c r="C4" s="3" t="s">
        <v>2</v>
      </c>
      <c r="D4" s="8" t="s">
        <v>36</v>
      </c>
      <c r="E4" s="8" t="s">
        <v>23</v>
      </c>
      <c r="F4" s="8" t="s">
        <v>41</v>
      </c>
      <c r="G4" s="8" t="s">
        <v>24</v>
      </c>
      <c r="H4" s="8" t="s">
        <v>25</v>
      </c>
      <c r="I4" s="8" t="s">
        <v>40</v>
      </c>
      <c r="J4" s="8" t="s">
        <v>37</v>
      </c>
      <c r="K4" s="8" t="s">
        <v>38</v>
      </c>
      <c r="L4" s="8" t="s">
        <v>39</v>
      </c>
    </row>
    <row r="5" spans="3:12" x14ac:dyDescent="0.2">
      <c r="C5" s="3" t="s">
        <v>9</v>
      </c>
      <c r="D5" s="13">
        <f>SUMIF(БАЗА!$D:$D,$C5,БАЗА!E:E)</f>
        <v>628648</v>
      </c>
      <c r="E5" s="13">
        <f>SUMIF(БАЗА!$D:$D,$C5,БАЗА!F:F)</f>
        <v>682992</v>
      </c>
      <c r="F5" s="14">
        <f>D5/E5</f>
        <v>0.92043245016047037</v>
      </c>
      <c r="G5" s="13">
        <f>SUMIF(БАЗА!$D:$D,$C5,БАЗА!G:G)</f>
        <v>1210</v>
      </c>
      <c r="H5" s="13">
        <f>SUMIF(БАЗА!$D:$D,$C5,БАЗА!H:H)</f>
        <v>2060</v>
      </c>
      <c r="I5" s="14">
        <f>G5/H5</f>
        <v>0.58737864077669899</v>
      </c>
      <c r="J5" s="13">
        <f>D5/G5</f>
        <v>519.54380165289251</v>
      </c>
      <c r="K5" s="3">
        <f>COUNTIF(БАЗА!D:D,C5)</f>
        <v>7</v>
      </c>
      <c r="L5" s="3"/>
    </row>
    <row r="6" spans="3:12" x14ac:dyDescent="0.2">
      <c r="C6" s="3" t="s">
        <v>10</v>
      </c>
      <c r="D6" s="13">
        <f>SUMIF(БАЗА!$D:$D,$C6,БАЗА!E:E)</f>
        <v>425200</v>
      </c>
      <c r="E6" s="13">
        <f>SUMIF(БАЗА!$D:$D,$C6,БАЗА!F:F)</f>
        <v>425600</v>
      </c>
      <c r="F6" s="14">
        <f t="shared" ref="F6:F12" si="0">D6/E6</f>
        <v>0.99906015037593987</v>
      </c>
      <c r="G6" s="13">
        <f>SUMIF(БАЗА!$D:$D,$C6,БАЗА!G:G)</f>
        <v>440</v>
      </c>
      <c r="H6" s="13">
        <f>SUMIF(БАЗА!$D:$D,$C6,БАЗА!H:H)</f>
        <v>736</v>
      </c>
      <c r="I6" s="14">
        <f t="shared" ref="I6:I12" si="1">G6/H6</f>
        <v>0.59782608695652173</v>
      </c>
      <c r="J6" s="13">
        <f t="shared" ref="J6:J12" si="2">D6/G6</f>
        <v>966.36363636363637</v>
      </c>
      <c r="K6" s="3">
        <f>COUNTIF(БАЗА!D:D,C6)</f>
        <v>4</v>
      </c>
      <c r="L6" s="3"/>
    </row>
    <row r="7" spans="3:12" x14ac:dyDescent="0.2">
      <c r="C7" s="3" t="s">
        <v>11</v>
      </c>
      <c r="D7" s="13">
        <f>SUMIF(БАЗА!$D:$D,$C7,БАЗА!E:E)</f>
        <v>571200</v>
      </c>
      <c r="E7" s="13">
        <f>SUMIF(БАЗА!$D:$D,$C7,БАЗА!F:F)</f>
        <v>584640</v>
      </c>
      <c r="F7" s="14">
        <f t="shared" si="0"/>
        <v>0.97701149425287359</v>
      </c>
      <c r="G7" s="13">
        <f>SUMIF(БАЗА!$D:$D,$C7,БАЗА!G:G)</f>
        <v>360</v>
      </c>
      <c r="H7" s="13">
        <f>SUMIF(БАЗА!$D:$D,$C7,БАЗА!H:H)</f>
        <v>522</v>
      </c>
      <c r="I7" s="14">
        <f t="shared" si="1"/>
        <v>0.68965517241379315</v>
      </c>
      <c r="J7" s="13">
        <f t="shared" si="2"/>
        <v>1586.6666666666667</v>
      </c>
      <c r="K7" s="3">
        <f>COUNTIF(БАЗА!D:D,C7)</f>
        <v>4</v>
      </c>
      <c r="L7" s="3"/>
    </row>
    <row r="8" spans="3:12" x14ac:dyDescent="0.2">
      <c r="C8" s="3" t="s">
        <v>12</v>
      </c>
      <c r="D8" s="13">
        <f>SUMIF(БАЗА!$D:$D,$C8,БАЗА!E:E)</f>
        <v>2562072</v>
      </c>
      <c r="E8" s="13">
        <f>SUMIF(БАЗА!$D:$D,$C8,БАЗА!F:F)</f>
        <v>2499168</v>
      </c>
      <c r="F8" s="14">
        <f t="shared" si="0"/>
        <v>1.0251699765682019</v>
      </c>
      <c r="G8" s="13">
        <f>SUMIF(БАЗА!$D:$D,$C8,БАЗА!G:G)</f>
        <v>3490</v>
      </c>
      <c r="H8" s="13">
        <f>SUMIF(БАЗА!$D:$D,$C8,БАЗА!H:H)</f>
        <v>5288</v>
      </c>
      <c r="I8" s="14">
        <f t="shared" si="1"/>
        <v>0.65998487140695916</v>
      </c>
      <c r="J8" s="13">
        <f t="shared" si="2"/>
        <v>734.11805157593119</v>
      </c>
      <c r="K8" s="3">
        <f>COUNTIF(БАЗА!D:D,C8)</f>
        <v>16</v>
      </c>
      <c r="L8" s="3"/>
    </row>
    <row r="9" spans="3:12" x14ac:dyDescent="0.2">
      <c r="C9" s="3" t="s">
        <v>13</v>
      </c>
      <c r="D9" s="13">
        <f>SUMIF(БАЗА!$D:$D,$C9,БАЗА!E:E)</f>
        <v>60000</v>
      </c>
      <c r="E9" s="13">
        <f>SUMIF(БАЗА!$D:$D,$C9,БАЗА!F:F)</f>
        <v>72000</v>
      </c>
      <c r="F9" s="14">
        <f t="shared" si="0"/>
        <v>0.83333333333333337</v>
      </c>
      <c r="G9" s="13">
        <f>SUMIF(БАЗА!$D:$D,$C9,БАЗА!G:G)</f>
        <v>50</v>
      </c>
      <c r="H9" s="13">
        <f>SUMIF(БАЗА!$D:$D,$C9,БАЗА!H:H)</f>
        <v>100</v>
      </c>
      <c r="I9" s="14">
        <f t="shared" si="1"/>
        <v>0.5</v>
      </c>
      <c r="J9" s="13">
        <f t="shared" si="2"/>
        <v>1200</v>
      </c>
      <c r="K9" s="3">
        <f>COUNTIF(БАЗА!D:D,C9)</f>
        <v>1</v>
      </c>
      <c r="L9" s="3"/>
    </row>
    <row r="10" spans="3:12" x14ac:dyDescent="0.2">
      <c r="C10" s="3" t="s">
        <v>14</v>
      </c>
      <c r="D10" s="13">
        <f>SUMIF(БАЗА!$D:$D,$C10,БАЗА!E:E)</f>
        <v>58000</v>
      </c>
      <c r="E10" s="13">
        <f>SUMIF(БАЗА!$D:$D,$C10,БАЗА!F:F)</f>
        <v>46400</v>
      </c>
      <c r="F10" s="14">
        <f t="shared" si="0"/>
        <v>1.25</v>
      </c>
      <c r="G10" s="13">
        <f>SUMIF(БАЗА!$D:$D,$C10,БАЗА!G:G)</f>
        <v>60</v>
      </c>
      <c r="H10" s="13">
        <f>SUMIF(БАЗА!$D:$D,$C10,БАЗА!H:H)</f>
        <v>66</v>
      </c>
      <c r="I10" s="14">
        <f t="shared" si="1"/>
        <v>0.90909090909090906</v>
      </c>
      <c r="J10" s="13">
        <f t="shared" si="2"/>
        <v>966.66666666666663</v>
      </c>
      <c r="K10" s="3">
        <f>COUNTIF(БАЗА!D:D,C10)</f>
        <v>1</v>
      </c>
      <c r="L10" s="3"/>
    </row>
    <row r="11" spans="3:12" x14ac:dyDescent="0.2">
      <c r="C11" s="3" t="s">
        <v>30</v>
      </c>
      <c r="D11" s="13">
        <f>SUMIF(БАЗА!$D:$D,$C11,БАЗА!E:E)</f>
        <v>0</v>
      </c>
      <c r="E11" s="13">
        <f>SUMIF(БАЗА!$D:$D,$C11,БАЗА!F:F)</f>
        <v>0</v>
      </c>
      <c r="F11" s="14" t="e">
        <f t="shared" si="0"/>
        <v>#DIV/0!</v>
      </c>
      <c r="G11" s="13">
        <f>SUMIF(БАЗА!$D:$D,$C11,БАЗА!G:G)</f>
        <v>0</v>
      </c>
      <c r="H11" s="13">
        <f>SUMIF(БАЗА!$D:$D,$C11,БАЗА!H:H)</f>
        <v>0</v>
      </c>
      <c r="I11" s="14" t="e">
        <f t="shared" si="1"/>
        <v>#DIV/0!</v>
      </c>
      <c r="J11" s="13" t="e">
        <f t="shared" si="2"/>
        <v>#DIV/0!</v>
      </c>
      <c r="K11" s="3">
        <f>COUNTIF(БАЗА!D:D,C11)</f>
        <v>0</v>
      </c>
      <c r="L11" s="3"/>
    </row>
    <row r="12" spans="3:12" x14ac:dyDescent="0.2">
      <c r="C12" s="3" t="s">
        <v>42</v>
      </c>
      <c r="D12" s="13">
        <f>SUM(D5:D11)</f>
        <v>4305120</v>
      </c>
      <c r="E12" s="13">
        <f>SUM(E5:E11)</f>
        <v>4310800</v>
      </c>
      <c r="F12" s="14">
        <f t="shared" si="0"/>
        <v>0.99868237914076274</v>
      </c>
      <c r="G12" s="13">
        <f>SUM(G5:G11)</f>
        <v>5610</v>
      </c>
      <c r="H12" s="13">
        <f>SUM(H5:H11)</f>
        <v>8772</v>
      </c>
      <c r="I12" s="14">
        <f t="shared" si="1"/>
        <v>0.63953488372093026</v>
      </c>
      <c r="J12" s="13">
        <f t="shared" si="2"/>
        <v>767.40106951871655</v>
      </c>
      <c r="K12" s="3">
        <f>SUM(K5:K11)</f>
        <v>33</v>
      </c>
      <c r="L12" s="3"/>
    </row>
    <row r="23" spans="2:12" s="11" customFormat="1" ht="8.25" customHeight="1" x14ac:dyDescent="0.2"/>
    <row r="30" spans="2:12" x14ac:dyDescent="0.2">
      <c r="C30" s="9" t="s">
        <v>35</v>
      </c>
      <c r="D30" s="10" t="s">
        <v>12</v>
      </c>
      <c r="E30" s="15"/>
      <c r="F30" s="15"/>
      <c r="G30" s="15"/>
    </row>
    <row r="32" spans="2:12" ht="51.75" thickBot="1" x14ac:dyDescent="0.25">
      <c r="B32">
        <f>MAX(БАЗА!A3:A35)</f>
        <v>16</v>
      </c>
      <c r="C32" s="3" t="s">
        <v>1</v>
      </c>
      <c r="D32" s="8" t="s">
        <v>36</v>
      </c>
      <c r="E32" s="8" t="s">
        <v>23</v>
      </c>
      <c r="F32" s="8" t="s">
        <v>41</v>
      </c>
      <c r="G32" s="8" t="s">
        <v>24</v>
      </c>
      <c r="H32" s="8" t="s">
        <v>25</v>
      </c>
      <c r="I32" s="8" t="s">
        <v>40</v>
      </c>
      <c r="J32" s="8" t="s">
        <v>37</v>
      </c>
      <c r="K32" s="8" t="s">
        <v>38</v>
      </c>
      <c r="L32" s="8" t="s">
        <v>39</v>
      </c>
    </row>
    <row r="33" spans="3:12" x14ac:dyDescent="0.2">
      <c r="C33" s="3" t="str">
        <f>IF(ROW(A1)&gt;$B$32,"",VLOOKUP(ROW(A1),БАЗА!$A$3:$J$35,3,))</f>
        <v>Харьков</v>
      </c>
      <c r="D33" s="12"/>
      <c r="E33" s="8"/>
      <c r="F33" s="8"/>
      <c r="G33" s="8"/>
      <c r="H33" s="8"/>
      <c r="I33" s="8"/>
      <c r="J33" s="8"/>
      <c r="K33" s="8"/>
      <c r="L33" s="8"/>
    </row>
    <row r="34" spans="3:12" x14ac:dyDescent="0.2">
      <c r="C34" s="3" t="str">
        <f>IF(ROW(A2)&gt;$B$32,"",VLOOKUP(ROW(A2),БАЗА!$A$3:$J$35,3,))</f>
        <v>Полтава</v>
      </c>
      <c r="D34" s="3"/>
      <c r="E34" s="3"/>
      <c r="F34" s="3"/>
      <c r="G34" s="3"/>
      <c r="H34" s="3"/>
      <c r="I34" s="3"/>
      <c r="J34" s="3"/>
      <c r="K34" s="3"/>
      <c r="L34" s="3"/>
    </row>
    <row r="35" spans="3:12" x14ac:dyDescent="0.2">
      <c r="C35" s="3" t="str">
        <f>IF(ROW(A3)&gt;$B$32,"",VLOOKUP(ROW(A3),БАЗА!$A$3:$J$35,3,))</f>
        <v>Лубны</v>
      </c>
      <c r="D35" s="3"/>
      <c r="E35" s="3"/>
      <c r="F35" s="3"/>
      <c r="G35" s="3"/>
      <c r="H35" s="3"/>
      <c r="I35" s="3"/>
      <c r="J35" s="3"/>
      <c r="K35" s="3"/>
      <c r="L35" s="3"/>
    </row>
    <row r="36" spans="3:12" x14ac:dyDescent="0.2">
      <c r="C36" s="3" t="str">
        <f>IF(ROW(A4)&gt;$B$32,"",VLOOKUP(ROW(A4),БАЗА!$A$3:$J$35,3,))</f>
        <v>Полтава</v>
      </c>
      <c r="D36" s="3"/>
      <c r="E36" s="3"/>
      <c r="F36" s="3"/>
      <c r="G36" s="3"/>
      <c r="H36" s="3"/>
      <c r="I36" s="3"/>
      <c r="J36" s="3"/>
      <c r="K36" s="3"/>
      <c r="L36" s="3"/>
    </row>
    <row r="37" spans="3:12" x14ac:dyDescent="0.2">
      <c r="C37" s="3" t="str">
        <f>IF(ROW(A5)&gt;$B$32,"",VLOOKUP(ROW(A5),БАЗА!$A$3:$J$35,3,))</f>
        <v>Лубны</v>
      </c>
      <c r="D37" s="3"/>
      <c r="E37" s="3"/>
      <c r="F37" s="3"/>
      <c r="G37" s="3"/>
      <c r="H37" s="3"/>
      <c r="I37" s="3"/>
      <c r="J37" s="3"/>
      <c r="K37" s="3"/>
      <c r="L37" s="3"/>
    </row>
    <row r="38" spans="3:12" x14ac:dyDescent="0.2">
      <c r="C38" s="3" t="str">
        <f>IF(ROW(A6)&gt;$B$32,"",VLOOKUP(ROW(A6),БАЗА!$A$3:$J$35,3,))</f>
        <v>Полтава</v>
      </c>
      <c r="D38" s="3"/>
      <c r="E38" s="3"/>
      <c r="F38" s="3"/>
      <c r="G38" s="3"/>
      <c r="H38" s="3"/>
      <c r="I38" s="3"/>
      <c r="J38" s="3"/>
      <c r="K38" s="3"/>
      <c r="L38" s="3"/>
    </row>
    <row r="39" spans="3:12" x14ac:dyDescent="0.2">
      <c r="C39" s="3" t="str">
        <f>IF(ROW(A7)&gt;$B$32,"",VLOOKUP(ROW(A7),БАЗА!$A$3:$J$35,3,))</f>
        <v>Лубны</v>
      </c>
      <c r="D39" s="3"/>
      <c r="E39" s="3"/>
      <c r="F39" s="3"/>
      <c r="G39" s="3"/>
      <c r="H39" s="3"/>
      <c r="I39" s="3"/>
      <c r="J39" s="3"/>
      <c r="K39" s="3"/>
      <c r="L39" s="3"/>
    </row>
    <row r="40" spans="3:12" x14ac:dyDescent="0.2">
      <c r="C40" s="3" t="str">
        <f>IF(ROW(A8)&gt;$B$32,"",VLOOKUP(ROW(A8),БАЗА!$A$3:$J$35,3,))</f>
        <v>Полтава</v>
      </c>
      <c r="D40" s="3"/>
      <c r="E40" s="3"/>
      <c r="F40" s="3"/>
      <c r="G40" s="3"/>
      <c r="H40" s="3"/>
      <c r="I40" s="3"/>
      <c r="J40" s="3"/>
      <c r="K40" s="3"/>
      <c r="L40" s="3"/>
    </row>
    <row r="41" spans="3:12" x14ac:dyDescent="0.2">
      <c r="C41" s="3" t="str">
        <f>IF(ROW(A9)&gt;$B$32,"",VLOOKUP(ROW(A9),БАЗА!$A$3:$J$35,3,))</f>
        <v>Лубны</v>
      </c>
      <c r="D41" s="3"/>
      <c r="E41" s="3"/>
      <c r="F41" s="3"/>
      <c r="G41" s="3"/>
      <c r="H41" s="3"/>
      <c r="I41" s="3"/>
      <c r="J41" s="3"/>
      <c r="K41" s="3"/>
      <c r="L41" s="3"/>
    </row>
    <row r="42" spans="3:12" x14ac:dyDescent="0.2">
      <c r="C42" s="3" t="str">
        <f>IF(ROW(A10)&gt;$B$32,"",VLOOKUP(ROW(A10),БАЗА!$A$3:$J$35,3,))</f>
        <v>Полтава</v>
      </c>
      <c r="D42" s="3"/>
      <c r="E42" s="3"/>
      <c r="F42" s="3"/>
      <c r="G42" s="3"/>
      <c r="H42" s="3"/>
      <c r="I42" s="3"/>
      <c r="J42" s="3"/>
      <c r="K42" s="3"/>
      <c r="L42" s="3"/>
    </row>
    <row r="43" spans="3:12" x14ac:dyDescent="0.2">
      <c r="C43" s="3" t="str">
        <f>IF(ROW(A11)&gt;$B$32,"",VLOOKUP(ROW(A11),БАЗА!$A$3:$J$35,3,))</f>
        <v>Лубны</v>
      </c>
      <c r="D43" s="3"/>
      <c r="E43" s="3"/>
      <c r="F43" s="3"/>
      <c r="G43" s="3"/>
      <c r="H43" s="3"/>
      <c r="I43" s="3"/>
      <c r="J43" s="3"/>
      <c r="K43" s="3"/>
      <c r="L43" s="3"/>
    </row>
    <row r="44" spans="3:12" x14ac:dyDescent="0.2">
      <c r="C44" s="3" t="str">
        <f>IF(ROW(A12)&gt;$B$32,"",VLOOKUP(ROW(A12),БАЗА!$A$3:$J$35,3,))</f>
        <v>Полтава</v>
      </c>
      <c r="D44" s="3"/>
      <c r="E44" s="3"/>
      <c r="F44" s="3"/>
      <c r="G44" s="3"/>
      <c r="H44" s="3"/>
      <c r="I44" s="3"/>
      <c r="J44" s="3"/>
      <c r="K44" s="3"/>
      <c r="L44" s="3"/>
    </row>
    <row r="45" spans="3:12" x14ac:dyDescent="0.2">
      <c r="C45" s="3" t="str">
        <f>IF(ROW(A13)&gt;$B$32,"",VLOOKUP(ROW(A13),БАЗА!$A$3:$J$35,3,))</f>
        <v>Лубны</v>
      </c>
      <c r="D45" s="3"/>
      <c r="E45" s="3"/>
      <c r="F45" s="3"/>
      <c r="G45" s="3"/>
      <c r="H45" s="3"/>
      <c r="I45" s="3"/>
      <c r="J45" s="3"/>
      <c r="K45" s="3"/>
      <c r="L45" s="3"/>
    </row>
    <row r="46" spans="3:12" x14ac:dyDescent="0.2">
      <c r="C46" s="3" t="str">
        <f>IF(ROW(A14)&gt;$B$32,"",VLOOKUP(ROW(A14),БАЗА!$A$3:$J$35,3,))</f>
        <v>Полтава</v>
      </c>
      <c r="D46" s="3"/>
      <c r="E46" s="3"/>
      <c r="F46" s="3"/>
      <c r="G46" s="3"/>
      <c r="H46" s="3"/>
      <c r="I46" s="3"/>
      <c r="J46" s="3"/>
      <c r="K46" s="3"/>
      <c r="L46" s="3"/>
    </row>
    <row r="47" spans="3:12" x14ac:dyDescent="0.2">
      <c r="C47" s="3" t="str">
        <f>IF(ROW(A15)&gt;$B$32,"",VLOOKUP(ROW(A15),БАЗА!$A$3:$J$35,3,))</f>
        <v>Лубны</v>
      </c>
      <c r="D47" s="3"/>
      <c r="E47" s="3"/>
      <c r="F47" s="3"/>
      <c r="G47" s="3"/>
      <c r="H47" s="3"/>
      <c r="I47" s="3"/>
      <c r="J47" s="3"/>
      <c r="K47" s="3"/>
      <c r="L47" s="3"/>
    </row>
    <row r="48" spans="3:12" x14ac:dyDescent="0.2">
      <c r="C48" s="3" t="str">
        <f>IF(ROW(A16)&gt;$B$32,"",VLOOKUP(ROW(A16),БАЗА!$A$3:$J$35,3,))</f>
        <v>Полтава</v>
      </c>
      <c r="D48" s="3"/>
      <c r="E48" s="3"/>
      <c r="F48" s="3"/>
      <c r="G48" s="3"/>
      <c r="H48" s="3"/>
      <c r="I48" s="3"/>
      <c r="J48" s="3"/>
      <c r="K48" s="3"/>
      <c r="L48" s="3"/>
    </row>
    <row r="49" spans="3:12" x14ac:dyDescent="0.2">
      <c r="C49" s="3" t="str">
        <f>IF(ROW(A17)&gt;$B$32,"",VLOOKUP(ROW(A17),БАЗА!$A$3:$J$35,3,))</f>
        <v/>
      </c>
      <c r="D49" s="3"/>
      <c r="E49" s="3"/>
      <c r="F49" s="3"/>
      <c r="G49" s="3"/>
      <c r="H49" s="3"/>
      <c r="I49" s="3"/>
      <c r="J49" s="3"/>
      <c r="K49" s="3"/>
      <c r="L49" s="3"/>
    </row>
  </sheetData>
  <dataValidations count="1">
    <dataValidation type="list" allowBlank="1" showInputMessage="1" showErrorMessage="1" sqref="D30:G30">
      <formula1>Регионы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topLeftCell="A7" zoomScale="90" zoomScaleNormal="90" workbookViewId="0">
      <selection activeCell="A3" sqref="A3:A35"/>
    </sheetView>
  </sheetViews>
  <sheetFormatPr defaultRowHeight="12.75" x14ac:dyDescent="0.2"/>
  <cols>
    <col min="2" max="2" width="16.42578125" customWidth="1"/>
    <col min="3" max="3" width="17.85546875" customWidth="1"/>
    <col min="4" max="4" width="18.85546875" customWidth="1"/>
    <col min="5" max="5" width="20.42578125" bestFit="1" customWidth="1"/>
    <col min="6" max="6" width="17" bestFit="1" customWidth="1"/>
    <col min="7" max="7" width="19.85546875" bestFit="1" customWidth="1"/>
    <col min="8" max="8" width="15.42578125" bestFit="1" customWidth="1"/>
    <col min="9" max="9" width="15.28515625" customWidth="1"/>
    <col min="10" max="10" width="12.42578125" customWidth="1"/>
  </cols>
  <sheetData>
    <row r="1" spans="1:10" x14ac:dyDescent="0.2">
      <c r="E1" s="1" t="s">
        <v>31</v>
      </c>
      <c r="F1" s="2"/>
      <c r="G1" s="1" t="s">
        <v>32</v>
      </c>
      <c r="H1" s="2"/>
    </row>
    <row r="2" spans="1:10" x14ac:dyDescent="0.2">
      <c r="B2" s="6" t="s">
        <v>0</v>
      </c>
      <c r="C2" s="6" t="s">
        <v>1</v>
      </c>
      <c r="D2" s="6" t="s">
        <v>2</v>
      </c>
      <c r="E2" s="6" t="s">
        <v>22</v>
      </c>
      <c r="F2" s="6" t="s">
        <v>23</v>
      </c>
      <c r="G2" s="6" t="s">
        <v>24</v>
      </c>
      <c r="H2" s="6" t="s">
        <v>25</v>
      </c>
      <c r="I2" s="7" t="s">
        <v>33</v>
      </c>
      <c r="J2" s="7" t="s">
        <v>43</v>
      </c>
    </row>
    <row r="3" spans="1:10" x14ac:dyDescent="0.2">
      <c r="A3" t="b">
        <f>IF(D3=ОТЧЕТ!$D$30,MAX($A$2:A2)+1)</f>
        <v>0</v>
      </c>
      <c r="B3" s="3">
        <v>20000001</v>
      </c>
      <c r="C3" s="3" t="s">
        <v>3</v>
      </c>
      <c r="D3" s="3" t="s">
        <v>9</v>
      </c>
      <c r="E3" s="4">
        <v>100000</v>
      </c>
      <c r="F3" s="4">
        <v>120000</v>
      </c>
      <c r="G3" s="3">
        <v>10</v>
      </c>
      <c r="H3" s="3">
        <v>20</v>
      </c>
      <c r="I3" s="5">
        <v>0.2</v>
      </c>
      <c r="J3" s="5">
        <v>0.3</v>
      </c>
    </row>
    <row r="4" spans="1:10" x14ac:dyDescent="0.2">
      <c r="A4" t="b">
        <f>IF(D4=ОТЧЕТ!$D$30,MAX($A$2:A3)+1)</f>
        <v>0</v>
      </c>
      <c r="B4" s="3">
        <v>20000002</v>
      </c>
      <c r="C4" s="3" t="s">
        <v>4</v>
      </c>
      <c r="D4" s="3" t="s">
        <v>10</v>
      </c>
      <c r="E4" s="4">
        <v>136000</v>
      </c>
      <c r="F4" s="4">
        <v>108800</v>
      </c>
      <c r="G4" s="3">
        <v>20</v>
      </c>
      <c r="H4" s="3">
        <v>22</v>
      </c>
      <c r="I4" s="5">
        <v>0.5</v>
      </c>
      <c r="J4" s="5">
        <v>0.3</v>
      </c>
    </row>
    <row r="5" spans="1:10" x14ac:dyDescent="0.2">
      <c r="A5" t="b">
        <f>IF(D5=ОТЧЕТ!$D$30,MAX($A$2:A4)+1)</f>
        <v>0</v>
      </c>
      <c r="B5" s="3">
        <v>20000003</v>
      </c>
      <c r="C5" s="3" t="s">
        <v>5</v>
      </c>
      <c r="D5" s="3" t="s">
        <v>11</v>
      </c>
      <c r="E5" s="4">
        <v>150000</v>
      </c>
      <c r="F5" s="4">
        <v>180000</v>
      </c>
      <c r="G5" s="3">
        <v>30</v>
      </c>
      <c r="H5" s="3">
        <v>60</v>
      </c>
      <c r="I5" s="5">
        <v>0.4</v>
      </c>
      <c r="J5" s="5">
        <v>0.3</v>
      </c>
    </row>
    <row r="6" spans="1:10" x14ac:dyDescent="0.2">
      <c r="A6">
        <f>IF(D6=ОТЧЕТ!$D$30,MAX($A$2:A5)+1)</f>
        <v>1</v>
      </c>
      <c r="B6" s="3">
        <v>20000004</v>
      </c>
      <c r="C6" s="3" t="s">
        <v>6</v>
      </c>
      <c r="D6" s="3" t="s">
        <v>12</v>
      </c>
      <c r="E6" s="4">
        <v>141000</v>
      </c>
      <c r="F6" s="4">
        <v>112800</v>
      </c>
      <c r="G6" s="3">
        <v>40</v>
      </c>
      <c r="H6" s="3">
        <v>44</v>
      </c>
      <c r="I6" s="5">
        <v>0.36</v>
      </c>
      <c r="J6" s="5">
        <v>0.3</v>
      </c>
    </row>
    <row r="7" spans="1:10" x14ac:dyDescent="0.2">
      <c r="A7" t="b">
        <f>IF(D7=ОТЧЕТ!$D$30,MAX($A$2:A6)+1)</f>
        <v>0</v>
      </c>
      <c r="B7" s="3">
        <v>20000005</v>
      </c>
      <c r="C7" s="3" t="s">
        <v>7</v>
      </c>
      <c r="D7" s="3" t="s">
        <v>13</v>
      </c>
      <c r="E7" s="4">
        <v>60000</v>
      </c>
      <c r="F7" s="4">
        <v>72000</v>
      </c>
      <c r="G7" s="3">
        <v>50</v>
      </c>
      <c r="H7" s="3">
        <v>100</v>
      </c>
      <c r="I7" s="5">
        <v>0.39</v>
      </c>
      <c r="J7" s="5">
        <v>0.3</v>
      </c>
    </row>
    <row r="8" spans="1:10" x14ac:dyDescent="0.2">
      <c r="A8" t="b">
        <f>IF(D8=ОТЧЕТ!$D$30,MAX($A$2:A7)+1)</f>
        <v>0</v>
      </c>
      <c r="B8" s="3">
        <v>20000006</v>
      </c>
      <c r="C8" s="3" t="s">
        <v>8</v>
      </c>
      <c r="D8" s="3" t="s">
        <v>14</v>
      </c>
      <c r="E8" s="4">
        <v>58000</v>
      </c>
      <c r="F8" s="4">
        <v>46400</v>
      </c>
      <c r="G8" s="3">
        <v>60</v>
      </c>
      <c r="H8" s="3">
        <v>66</v>
      </c>
      <c r="I8" s="5">
        <v>0.442</v>
      </c>
      <c r="J8" s="5">
        <v>0.3</v>
      </c>
    </row>
    <row r="9" spans="1:10" x14ac:dyDescent="0.2">
      <c r="A9" t="b">
        <f>IF(D9=ОТЧЕТ!$D$30,MAX($A$2:A8)+1)</f>
        <v>0</v>
      </c>
      <c r="B9" s="3">
        <v>20000007</v>
      </c>
      <c r="C9" s="3" t="s">
        <v>15</v>
      </c>
      <c r="D9" s="3" t="s">
        <v>9</v>
      </c>
      <c r="E9" s="4">
        <v>63000</v>
      </c>
      <c r="F9" s="4">
        <v>75600</v>
      </c>
      <c r="G9" s="3">
        <v>70</v>
      </c>
      <c r="H9" s="3">
        <v>140</v>
      </c>
      <c r="I9" s="5">
        <v>0.46600000000000003</v>
      </c>
      <c r="J9" s="5">
        <v>0.3</v>
      </c>
    </row>
    <row r="10" spans="1:10" x14ac:dyDescent="0.2">
      <c r="A10" t="b">
        <f>IF(D10=ОТЧЕТ!$D$30,MAX($A$2:A9)+1)</f>
        <v>0</v>
      </c>
      <c r="B10" s="3">
        <v>20000008</v>
      </c>
      <c r="C10" s="3" t="s">
        <v>16</v>
      </c>
      <c r="D10" s="3" t="s">
        <v>9</v>
      </c>
      <c r="E10" s="4">
        <v>120000</v>
      </c>
      <c r="F10" s="4">
        <v>96000</v>
      </c>
      <c r="G10" s="3">
        <v>80</v>
      </c>
      <c r="H10" s="3">
        <v>88</v>
      </c>
      <c r="I10" s="5">
        <v>0.49</v>
      </c>
      <c r="J10" s="5">
        <v>0.3</v>
      </c>
    </row>
    <row r="11" spans="1:10" x14ac:dyDescent="0.2">
      <c r="A11" t="b">
        <f>IF(D11=ОТЧЕТ!$D$30,MAX($A$2:A10)+1)</f>
        <v>0</v>
      </c>
      <c r="B11" s="3">
        <v>20000009</v>
      </c>
      <c r="C11" s="3" t="s">
        <v>17</v>
      </c>
      <c r="D11" s="3" t="s">
        <v>9</v>
      </c>
      <c r="E11" s="4">
        <v>163200</v>
      </c>
      <c r="F11" s="4">
        <v>195840</v>
      </c>
      <c r="G11" s="3">
        <v>90</v>
      </c>
      <c r="H11" s="3">
        <v>180</v>
      </c>
      <c r="I11" s="5">
        <v>0.51400000000000001</v>
      </c>
      <c r="J11" s="5">
        <v>0.3</v>
      </c>
    </row>
    <row r="12" spans="1:10" x14ac:dyDescent="0.2">
      <c r="A12" t="b">
        <f>IF(D12=ОТЧЕТ!$D$30,MAX($A$2:A11)+1)</f>
        <v>0</v>
      </c>
      <c r="B12" s="3">
        <v>20000010</v>
      </c>
      <c r="C12" s="3" t="s">
        <v>18</v>
      </c>
      <c r="D12" s="3" t="s">
        <v>11</v>
      </c>
      <c r="E12" s="4">
        <v>180000</v>
      </c>
      <c r="F12" s="4">
        <v>144000</v>
      </c>
      <c r="G12" s="3">
        <v>100</v>
      </c>
      <c r="H12" s="3">
        <v>110.00000000000001</v>
      </c>
      <c r="I12" s="5">
        <v>0.53800000000000003</v>
      </c>
      <c r="J12" s="5">
        <v>0.3</v>
      </c>
    </row>
    <row r="13" spans="1:10" x14ac:dyDescent="0.2">
      <c r="A13" t="b">
        <f>IF(D13=ОТЧЕТ!$D$30,MAX($A$2:A12)+1)</f>
        <v>0</v>
      </c>
      <c r="B13" s="3">
        <v>20000011</v>
      </c>
      <c r="C13" s="3" t="s">
        <v>19</v>
      </c>
      <c r="D13" s="3" t="s">
        <v>11</v>
      </c>
      <c r="E13" s="4">
        <v>169200</v>
      </c>
      <c r="F13" s="4">
        <v>203040</v>
      </c>
      <c r="G13" s="3">
        <v>110</v>
      </c>
      <c r="H13" s="3">
        <v>220</v>
      </c>
      <c r="I13" s="5">
        <v>0.2</v>
      </c>
      <c r="J13" s="5">
        <v>0.3</v>
      </c>
    </row>
    <row r="14" spans="1:10" x14ac:dyDescent="0.2">
      <c r="A14" t="b">
        <f>IF(D14=ОТЧЕТ!$D$30,MAX($A$2:A13)+1)</f>
        <v>0</v>
      </c>
      <c r="B14" s="3">
        <v>20000012</v>
      </c>
      <c r="C14" s="3" t="s">
        <v>20</v>
      </c>
      <c r="D14" s="3" t="s">
        <v>11</v>
      </c>
      <c r="E14" s="4">
        <v>72000</v>
      </c>
      <c r="F14" s="4">
        <v>57600</v>
      </c>
      <c r="G14" s="3">
        <v>120</v>
      </c>
      <c r="H14" s="3">
        <v>132</v>
      </c>
      <c r="I14" s="5">
        <v>0.5</v>
      </c>
      <c r="J14" s="5">
        <v>0.3</v>
      </c>
    </row>
    <row r="15" spans="1:10" x14ac:dyDescent="0.2">
      <c r="A15" t="b">
        <f>IF(D15=ОТЧЕТ!$D$30,MAX($A$2:A14)+1)</f>
        <v>0</v>
      </c>
      <c r="B15" s="3">
        <v>20000013</v>
      </c>
      <c r="C15" s="3" t="s">
        <v>21</v>
      </c>
      <c r="D15" s="3" t="s">
        <v>10</v>
      </c>
      <c r="E15" s="4">
        <v>69600</v>
      </c>
      <c r="F15" s="4">
        <v>83520</v>
      </c>
      <c r="G15" s="3">
        <v>130</v>
      </c>
      <c r="H15" s="3">
        <v>260</v>
      </c>
      <c r="I15" s="5">
        <v>0.4</v>
      </c>
      <c r="J15" s="5">
        <v>0.3</v>
      </c>
    </row>
    <row r="16" spans="1:10" x14ac:dyDescent="0.2">
      <c r="A16" t="b">
        <f>IF(D16=ОТЧЕТ!$D$30,MAX($A$2:A15)+1)</f>
        <v>0</v>
      </c>
      <c r="B16" s="3">
        <v>20000014</v>
      </c>
      <c r="C16" s="3" t="s">
        <v>26</v>
      </c>
      <c r="D16" s="3" t="s">
        <v>10</v>
      </c>
      <c r="E16" s="4">
        <v>75600</v>
      </c>
      <c r="F16" s="4">
        <v>60480</v>
      </c>
      <c r="G16" s="3">
        <v>140</v>
      </c>
      <c r="H16" s="3">
        <v>154</v>
      </c>
      <c r="I16" s="5">
        <v>0.36</v>
      </c>
      <c r="J16" s="5">
        <v>0.3</v>
      </c>
    </row>
    <row r="17" spans="1:10" x14ac:dyDescent="0.2">
      <c r="A17" t="b">
        <f>IF(D17=ОТЧЕТ!$D$30,MAX($A$2:A16)+1)</f>
        <v>0</v>
      </c>
      <c r="B17" s="3">
        <v>20000015</v>
      </c>
      <c r="C17" s="3" t="s">
        <v>27</v>
      </c>
      <c r="D17" s="3" t="s">
        <v>10</v>
      </c>
      <c r="E17" s="4">
        <v>144000</v>
      </c>
      <c r="F17" s="4">
        <v>172800</v>
      </c>
      <c r="G17" s="3">
        <v>150</v>
      </c>
      <c r="H17" s="3">
        <v>300</v>
      </c>
      <c r="I17" s="5">
        <v>0.39</v>
      </c>
      <c r="J17" s="5">
        <v>0.3</v>
      </c>
    </row>
    <row r="18" spans="1:10" x14ac:dyDescent="0.2">
      <c r="A18">
        <f>IF(D18=ОТЧЕТ!$D$30,MAX($A$2:A17)+1)</f>
        <v>2</v>
      </c>
      <c r="B18" s="3">
        <v>20000016</v>
      </c>
      <c r="C18" s="3" t="s">
        <v>28</v>
      </c>
      <c r="D18" s="3" t="s">
        <v>12</v>
      </c>
      <c r="E18" s="4">
        <v>195840</v>
      </c>
      <c r="F18" s="4">
        <v>156672</v>
      </c>
      <c r="G18" s="3">
        <v>160</v>
      </c>
      <c r="H18" s="3">
        <v>176</v>
      </c>
      <c r="I18" s="5">
        <v>0.442</v>
      </c>
      <c r="J18" s="5">
        <v>0.3</v>
      </c>
    </row>
    <row r="19" spans="1:10" x14ac:dyDescent="0.2">
      <c r="A19">
        <f>IF(D19=ОТЧЕТ!$D$30,MAX($A$2:A18)+1)</f>
        <v>3</v>
      </c>
      <c r="B19" s="3">
        <v>20000017</v>
      </c>
      <c r="C19" s="3" t="s">
        <v>29</v>
      </c>
      <c r="D19" s="3" t="s">
        <v>12</v>
      </c>
      <c r="E19" s="4">
        <v>216000</v>
      </c>
      <c r="F19" s="4">
        <v>259200</v>
      </c>
      <c r="G19" s="3">
        <v>170</v>
      </c>
      <c r="H19" s="3">
        <v>340</v>
      </c>
      <c r="I19" s="5">
        <v>0.46600000000000003</v>
      </c>
      <c r="J19" s="5">
        <v>0.3</v>
      </c>
    </row>
    <row r="20" spans="1:10" x14ac:dyDescent="0.2">
      <c r="A20">
        <f>IF(D20=ОТЧЕТ!$D$30,MAX($A$2:A19)+1)</f>
        <v>4</v>
      </c>
      <c r="B20" s="3">
        <v>20000018</v>
      </c>
      <c r="C20" s="3" t="s">
        <v>28</v>
      </c>
      <c r="D20" s="3" t="s">
        <v>12</v>
      </c>
      <c r="E20" s="4">
        <v>203040</v>
      </c>
      <c r="F20" s="4">
        <v>162432</v>
      </c>
      <c r="G20" s="3">
        <v>180</v>
      </c>
      <c r="H20" s="3">
        <v>198.00000000000003</v>
      </c>
      <c r="I20" s="5">
        <v>0.49</v>
      </c>
      <c r="J20" s="5">
        <v>0.3</v>
      </c>
    </row>
    <row r="21" spans="1:10" x14ac:dyDescent="0.2">
      <c r="A21">
        <f>IF(D21=ОТЧЕТ!$D$30,MAX($A$2:A20)+1)</f>
        <v>5</v>
      </c>
      <c r="B21" s="3">
        <v>20000019</v>
      </c>
      <c r="C21" s="3" t="s">
        <v>29</v>
      </c>
      <c r="D21" s="3" t="s">
        <v>12</v>
      </c>
      <c r="E21" s="4">
        <v>86400</v>
      </c>
      <c r="F21" s="4">
        <v>103680</v>
      </c>
      <c r="G21" s="3">
        <v>190</v>
      </c>
      <c r="H21" s="3">
        <v>380</v>
      </c>
      <c r="I21" s="5">
        <v>0.51400000000000001</v>
      </c>
      <c r="J21" s="5">
        <v>0.3</v>
      </c>
    </row>
    <row r="22" spans="1:10" x14ac:dyDescent="0.2">
      <c r="A22">
        <f>IF(D22=ОТЧЕТ!$D$30,MAX($A$2:A21)+1)</f>
        <v>6</v>
      </c>
      <c r="B22" s="3">
        <v>20000020</v>
      </c>
      <c r="C22" s="3" t="s">
        <v>28</v>
      </c>
      <c r="D22" s="3" t="s">
        <v>12</v>
      </c>
      <c r="E22" s="4">
        <v>83520</v>
      </c>
      <c r="F22" s="4">
        <v>66816</v>
      </c>
      <c r="G22" s="3">
        <v>200</v>
      </c>
      <c r="H22" s="3">
        <v>220.00000000000003</v>
      </c>
      <c r="I22" s="5">
        <v>0.53800000000000003</v>
      </c>
      <c r="J22" s="5">
        <v>0.3</v>
      </c>
    </row>
    <row r="23" spans="1:10" x14ac:dyDescent="0.2">
      <c r="A23">
        <f>IF(D23=ОТЧЕТ!$D$30,MAX($A$2:A22)+1)</f>
        <v>7</v>
      </c>
      <c r="B23" s="3">
        <v>20000021</v>
      </c>
      <c r="C23" s="3" t="s">
        <v>29</v>
      </c>
      <c r="D23" s="3" t="s">
        <v>12</v>
      </c>
      <c r="E23" s="4">
        <v>90720</v>
      </c>
      <c r="F23" s="4">
        <v>108864</v>
      </c>
      <c r="G23" s="3">
        <v>210</v>
      </c>
      <c r="H23" s="3">
        <v>420</v>
      </c>
      <c r="I23" s="5">
        <v>0.2</v>
      </c>
      <c r="J23" s="5">
        <v>0.3</v>
      </c>
    </row>
    <row r="24" spans="1:10" x14ac:dyDescent="0.2">
      <c r="A24">
        <f>IF(D24=ОТЧЕТ!$D$30,MAX($A$2:A23)+1)</f>
        <v>8</v>
      </c>
      <c r="B24" s="3">
        <v>20000022</v>
      </c>
      <c r="C24" s="3" t="s">
        <v>28</v>
      </c>
      <c r="D24" s="3" t="s">
        <v>12</v>
      </c>
      <c r="E24" s="4">
        <v>172800</v>
      </c>
      <c r="F24" s="4">
        <v>138240</v>
      </c>
      <c r="G24" s="3">
        <v>220</v>
      </c>
      <c r="H24" s="3">
        <v>242.00000000000003</v>
      </c>
      <c r="I24" s="5">
        <v>0.5</v>
      </c>
      <c r="J24" s="5">
        <v>0.3</v>
      </c>
    </row>
    <row r="25" spans="1:10" x14ac:dyDescent="0.2">
      <c r="A25">
        <f>IF(D25=ОТЧЕТ!$D$30,MAX($A$2:A24)+1)</f>
        <v>9</v>
      </c>
      <c r="B25" s="3">
        <v>20000023</v>
      </c>
      <c r="C25" s="3" t="s">
        <v>29</v>
      </c>
      <c r="D25" s="3" t="s">
        <v>12</v>
      </c>
      <c r="E25" s="4">
        <v>235008</v>
      </c>
      <c r="F25" s="4">
        <v>282009.59999999998</v>
      </c>
      <c r="G25" s="3">
        <v>230</v>
      </c>
      <c r="H25" s="3">
        <v>460</v>
      </c>
      <c r="I25" s="5">
        <v>0.4</v>
      </c>
      <c r="J25" s="5">
        <v>0.3</v>
      </c>
    </row>
    <row r="26" spans="1:10" x14ac:dyDescent="0.2">
      <c r="A26">
        <f>IF(D26=ОТЧЕТ!$D$30,MAX($A$2:A25)+1)</f>
        <v>10</v>
      </c>
      <c r="B26" s="3">
        <v>20000024</v>
      </c>
      <c r="C26" s="3" t="s">
        <v>28</v>
      </c>
      <c r="D26" s="3" t="s">
        <v>12</v>
      </c>
      <c r="E26" s="4">
        <v>259200</v>
      </c>
      <c r="F26" s="4">
        <v>207360</v>
      </c>
      <c r="G26" s="3">
        <v>240</v>
      </c>
      <c r="H26" s="3">
        <v>264</v>
      </c>
      <c r="I26" s="5">
        <v>0.36</v>
      </c>
      <c r="J26" s="5">
        <v>0.3</v>
      </c>
    </row>
    <row r="27" spans="1:10" x14ac:dyDescent="0.2">
      <c r="A27">
        <f>IF(D27=ОТЧЕТ!$D$30,MAX($A$2:A26)+1)</f>
        <v>11</v>
      </c>
      <c r="B27" s="3">
        <v>20000025</v>
      </c>
      <c r="C27" s="3" t="s">
        <v>29</v>
      </c>
      <c r="D27" s="3" t="s">
        <v>12</v>
      </c>
      <c r="E27" s="4">
        <v>243648</v>
      </c>
      <c r="F27" s="4">
        <v>292377.59999999998</v>
      </c>
      <c r="G27" s="3">
        <v>250</v>
      </c>
      <c r="H27" s="3">
        <v>500</v>
      </c>
      <c r="I27" s="5">
        <v>0.39</v>
      </c>
      <c r="J27" s="5">
        <v>0.3</v>
      </c>
    </row>
    <row r="28" spans="1:10" x14ac:dyDescent="0.2">
      <c r="A28">
        <f>IF(D28=ОТЧЕТ!$D$30,MAX($A$2:A27)+1)</f>
        <v>12</v>
      </c>
      <c r="B28" s="3">
        <v>20000026</v>
      </c>
      <c r="C28" s="3" t="s">
        <v>28</v>
      </c>
      <c r="D28" s="3" t="s">
        <v>12</v>
      </c>
      <c r="E28" s="4">
        <v>103680</v>
      </c>
      <c r="F28" s="4">
        <v>82944</v>
      </c>
      <c r="G28" s="3">
        <v>260</v>
      </c>
      <c r="H28" s="3">
        <v>286</v>
      </c>
      <c r="I28" s="5">
        <v>0.442</v>
      </c>
      <c r="J28" s="5">
        <v>0.3</v>
      </c>
    </row>
    <row r="29" spans="1:10" x14ac:dyDescent="0.2">
      <c r="A29">
        <f>IF(D29=ОТЧЕТ!$D$30,MAX($A$2:A28)+1)</f>
        <v>13</v>
      </c>
      <c r="B29" s="3">
        <v>20000027</v>
      </c>
      <c r="C29" s="3" t="s">
        <v>29</v>
      </c>
      <c r="D29" s="3" t="s">
        <v>12</v>
      </c>
      <c r="E29" s="4">
        <v>100800</v>
      </c>
      <c r="F29" s="4">
        <v>120960</v>
      </c>
      <c r="G29" s="3">
        <v>270</v>
      </c>
      <c r="H29" s="3">
        <v>540</v>
      </c>
      <c r="I29" s="5">
        <v>0.46600000000000003</v>
      </c>
      <c r="J29" s="5">
        <v>0.3</v>
      </c>
    </row>
    <row r="30" spans="1:10" x14ac:dyDescent="0.2">
      <c r="A30">
        <f>IF(D30=ОТЧЕТ!$D$30,MAX($A$2:A29)+1)</f>
        <v>14</v>
      </c>
      <c r="B30" s="3">
        <v>20000028</v>
      </c>
      <c r="C30" s="3" t="s">
        <v>28</v>
      </c>
      <c r="D30" s="3" t="s">
        <v>12</v>
      </c>
      <c r="E30" s="4">
        <v>137088</v>
      </c>
      <c r="F30" s="4">
        <v>109670.40000000001</v>
      </c>
      <c r="G30" s="3">
        <v>280</v>
      </c>
      <c r="H30" s="3">
        <v>308</v>
      </c>
      <c r="I30" s="5">
        <v>0.49</v>
      </c>
      <c r="J30" s="5">
        <v>0.3</v>
      </c>
    </row>
    <row r="31" spans="1:10" x14ac:dyDescent="0.2">
      <c r="A31">
        <f>IF(D31=ОТЧЕТ!$D$30,MAX($A$2:A30)+1)</f>
        <v>15</v>
      </c>
      <c r="B31" s="3">
        <v>20000029</v>
      </c>
      <c r="C31" s="3" t="s">
        <v>29</v>
      </c>
      <c r="D31" s="3" t="s">
        <v>12</v>
      </c>
      <c r="E31" s="4">
        <v>151200</v>
      </c>
      <c r="F31" s="4">
        <v>181440</v>
      </c>
      <c r="G31" s="3">
        <v>290</v>
      </c>
      <c r="H31" s="3">
        <v>580</v>
      </c>
      <c r="I31" s="5">
        <v>0.51400000000000001</v>
      </c>
      <c r="J31" s="5">
        <v>0.3</v>
      </c>
    </row>
    <row r="32" spans="1:10" x14ac:dyDescent="0.2">
      <c r="A32">
        <f>IF(D32=ОТЧЕТ!$D$30,MAX($A$2:A31)+1)</f>
        <v>16</v>
      </c>
      <c r="B32" s="3">
        <v>20000030</v>
      </c>
      <c r="C32" s="3" t="s">
        <v>28</v>
      </c>
      <c r="D32" s="3" t="s">
        <v>12</v>
      </c>
      <c r="E32" s="4">
        <v>142128</v>
      </c>
      <c r="F32" s="4">
        <v>113702.40000000001</v>
      </c>
      <c r="G32" s="3">
        <v>300</v>
      </c>
      <c r="H32" s="3">
        <v>330</v>
      </c>
      <c r="I32" s="5">
        <v>0.53800000000000003</v>
      </c>
      <c r="J32" s="5">
        <v>0.3</v>
      </c>
    </row>
    <row r="33" spans="1:10" x14ac:dyDescent="0.2">
      <c r="A33" t="b">
        <f>IF(D33=ОТЧЕТ!$D$30,MAX($A$2:A32)+1)</f>
        <v>0</v>
      </c>
      <c r="B33" s="3">
        <v>20000031</v>
      </c>
      <c r="C33" s="3" t="s">
        <v>15</v>
      </c>
      <c r="D33" s="3" t="s">
        <v>9</v>
      </c>
      <c r="E33" s="4">
        <v>60479.999999999993</v>
      </c>
      <c r="F33" s="4">
        <v>72575.999999999985</v>
      </c>
      <c r="G33" s="3">
        <v>310</v>
      </c>
      <c r="H33" s="3">
        <v>620</v>
      </c>
      <c r="I33" s="5">
        <v>0.2</v>
      </c>
      <c r="J33" s="5">
        <v>0.3</v>
      </c>
    </row>
    <row r="34" spans="1:10" x14ac:dyDescent="0.2">
      <c r="A34" t="b">
        <f>IF(D34=ОТЧЕТ!$D$30,MAX($A$2:A33)+1)</f>
        <v>0</v>
      </c>
      <c r="B34" s="3">
        <v>20000032</v>
      </c>
      <c r="C34" s="3" t="s">
        <v>16</v>
      </c>
      <c r="D34" s="3" t="s">
        <v>9</v>
      </c>
      <c r="E34" s="4">
        <v>58463.999999999993</v>
      </c>
      <c r="F34" s="4">
        <v>46771.199999999997</v>
      </c>
      <c r="G34" s="3">
        <v>320</v>
      </c>
      <c r="H34" s="3">
        <v>352</v>
      </c>
      <c r="I34" s="5">
        <v>0.5</v>
      </c>
      <c r="J34" s="5">
        <v>0.3</v>
      </c>
    </row>
    <row r="35" spans="1:10" x14ac:dyDescent="0.2">
      <c r="A35" t="b">
        <f>IF(D35=ОТЧЕТ!$D$30,MAX($A$2:A34)+1)</f>
        <v>0</v>
      </c>
      <c r="B35" s="3">
        <v>20000033</v>
      </c>
      <c r="C35" s="3" t="s">
        <v>17</v>
      </c>
      <c r="D35" s="3" t="s">
        <v>9</v>
      </c>
      <c r="E35" s="4">
        <v>63503.999999999993</v>
      </c>
      <c r="F35" s="4">
        <v>76204.799999999988</v>
      </c>
      <c r="G35" s="3">
        <v>330</v>
      </c>
      <c r="H35" s="3">
        <v>660</v>
      </c>
      <c r="I35" s="5">
        <v>0.4</v>
      </c>
      <c r="J35" s="5">
        <v>0.3</v>
      </c>
    </row>
  </sheetData>
  <autoFilter ref="B2:H35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" sqref="C1:C1048576"/>
    </sheetView>
  </sheetViews>
  <sheetFormatPr defaultRowHeight="12.75" x14ac:dyDescent="0.2"/>
  <cols>
    <col min="1" max="1" width="17" bestFit="1" customWidth="1"/>
  </cols>
  <sheetData>
    <row r="1" spans="1:1" x14ac:dyDescent="0.2">
      <c r="A1" s="3" t="s">
        <v>9</v>
      </c>
    </row>
    <row r="2" spans="1:1" x14ac:dyDescent="0.2">
      <c r="A2" s="3" t="s">
        <v>10</v>
      </c>
    </row>
    <row r="3" spans="1:1" x14ac:dyDescent="0.2">
      <c r="A3" s="3" t="s">
        <v>11</v>
      </c>
    </row>
    <row r="4" spans="1:1" x14ac:dyDescent="0.2">
      <c r="A4" s="3" t="s">
        <v>12</v>
      </c>
    </row>
    <row r="5" spans="1:1" x14ac:dyDescent="0.2">
      <c r="A5" s="3" t="s">
        <v>13</v>
      </c>
    </row>
    <row r="6" spans="1:1" x14ac:dyDescent="0.2">
      <c r="A6" s="3" t="s">
        <v>14</v>
      </c>
    </row>
    <row r="7" spans="1:1" x14ac:dyDescent="0.2">
      <c r="A7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БАЗА</vt:lpstr>
      <vt:lpstr>Лист1</vt:lpstr>
      <vt:lpstr>Регионы</vt:lpstr>
    </vt:vector>
  </TitlesOfParts>
  <Company>BRK-UA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ikoshevaya</dc:creator>
  <cp:lastModifiedBy>Ellims</cp:lastModifiedBy>
  <dcterms:created xsi:type="dcterms:W3CDTF">2012-08-17T12:32:45Z</dcterms:created>
  <dcterms:modified xsi:type="dcterms:W3CDTF">2012-08-18T12:38:32Z</dcterms:modified>
</cp:coreProperties>
</file>