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3800" windowHeight="7830"/>
  </bookViews>
  <sheets>
    <sheet name="План-Факт" sheetId="1" r:id="rId1"/>
    <sheet name="Факт" sheetId="5" r:id="rId2"/>
    <sheet name="План" sheetId="4" r:id="rId3"/>
  </sheets>
  <definedNames>
    <definedName name="Гл_план">OFFSET(План!$A$4,,,COUNTA(План!$A:$A)-3)</definedName>
    <definedName name="Гл_факт">OFFSET(Факт!$B$5,,,COUNTA(Факт!$B:$B)-2)</definedName>
    <definedName name="план">OFFSET(План!$A$4,,,COUNTA(План!$A:$A)-3,12)</definedName>
  </definedNames>
  <calcPr calcId="145621"/>
</workbook>
</file>

<file path=xl/calcChain.xml><?xml version="1.0" encoding="utf-8"?>
<calcChain xmlns="http://schemas.openxmlformats.org/spreadsheetml/2006/main">
  <c r="L4" i="1" l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M3" i="1"/>
  <c r="N3" i="1"/>
  <c r="O3" i="1"/>
  <c r="L3" i="1"/>
  <c r="K3" i="1" l="1"/>
  <c r="S3" i="1" s="1"/>
  <c r="K4" i="1"/>
  <c r="S4" i="1" s="1"/>
  <c r="K5" i="1"/>
  <c r="S5" i="1" s="1"/>
  <c r="K6" i="1"/>
  <c r="S6" i="1" s="1"/>
  <c r="K7" i="1"/>
  <c r="S7" i="1" s="1"/>
  <c r="K8" i="1"/>
  <c r="S8" i="1" s="1"/>
  <c r="K9" i="1"/>
  <c r="S9" i="1" s="1"/>
  <c r="B3" i="1"/>
  <c r="Q3" i="1" s="1"/>
  <c r="C3" i="1"/>
  <c r="P3" i="1" s="1"/>
  <c r="D3" i="1"/>
  <c r="E3" i="1"/>
  <c r="F3" i="1"/>
  <c r="R3" i="1" s="1"/>
  <c r="G3" i="1"/>
  <c r="H3" i="1"/>
  <c r="I3" i="1"/>
  <c r="J3" i="1"/>
  <c r="B4" i="1"/>
  <c r="Q4" i="1" s="1"/>
  <c r="C4" i="1"/>
  <c r="P4" i="1" s="1"/>
  <c r="D4" i="1"/>
  <c r="E4" i="1"/>
  <c r="F4" i="1"/>
  <c r="R4" i="1" s="1"/>
  <c r="G4" i="1"/>
  <c r="H4" i="1"/>
  <c r="I4" i="1"/>
  <c r="J4" i="1"/>
  <c r="B5" i="1"/>
  <c r="Q5" i="1" s="1"/>
  <c r="C5" i="1"/>
  <c r="P5" i="1" s="1"/>
  <c r="D5" i="1"/>
  <c r="E5" i="1"/>
  <c r="F5" i="1"/>
  <c r="R5" i="1" s="1"/>
  <c r="G5" i="1"/>
  <c r="H5" i="1"/>
  <c r="I5" i="1"/>
  <c r="J5" i="1"/>
  <c r="B6" i="1"/>
  <c r="Q6" i="1" s="1"/>
  <c r="C6" i="1"/>
  <c r="P6" i="1" s="1"/>
  <c r="D6" i="1"/>
  <c r="E6" i="1"/>
  <c r="F6" i="1"/>
  <c r="R6" i="1" s="1"/>
  <c r="G6" i="1"/>
  <c r="H6" i="1"/>
  <c r="I6" i="1"/>
  <c r="J6" i="1"/>
  <c r="B7" i="1"/>
  <c r="Q7" i="1" s="1"/>
  <c r="C7" i="1"/>
  <c r="P7" i="1" s="1"/>
  <c r="D7" i="1"/>
  <c r="E7" i="1"/>
  <c r="F7" i="1"/>
  <c r="R7" i="1" s="1"/>
  <c r="G7" i="1"/>
  <c r="H7" i="1"/>
  <c r="I7" i="1"/>
  <c r="J7" i="1"/>
  <c r="B8" i="1"/>
  <c r="C8" i="1"/>
  <c r="P8" i="1" s="1"/>
  <c r="D8" i="1"/>
  <c r="E8" i="1"/>
  <c r="F8" i="1"/>
  <c r="R8" i="1" s="1"/>
  <c r="G8" i="1"/>
  <c r="H8" i="1"/>
  <c r="I8" i="1"/>
  <c r="J8" i="1"/>
  <c r="B9" i="1"/>
  <c r="Q9" i="1" s="1"/>
  <c r="C9" i="1"/>
  <c r="P9" i="1" s="1"/>
  <c r="D9" i="1"/>
  <c r="E9" i="1"/>
  <c r="F9" i="1"/>
  <c r="R9" i="1" s="1"/>
  <c r="G9" i="1"/>
  <c r="H9" i="1"/>
  <c r="I9" i="1"/>
  <c r="J9" i="1"/>
  <c r="A8" i="1" l="1"/>
  <c r="A7" i="1"/>
  <c r="A9" i="1"/>
  <c r="Q8" i="1"/>
  <c r="A5" i="1"/>
  <c r="A6" i="1"/>
  <c r="A4" i="1"/>
</calcChain>
</file>

<file path=xl/sharedStrings.xml><?xml version="1.0" encoding="utf-8"?>
<sst xmlns="http://schemas.openxmlformats.org/spreadsheetml/2006/main" count="78" uniqueCount="44">
  <si>
    <t>Превышение плановой интенсивности</t>
  </si>
  <si>
    <t>Комментарии</t>
  </si>
  <si>
    <t>Отклонение по зениту</t>
  </si>
  <si>
    <t>Отклонение по азимуту</t>
  </si>
  <si>
    <t>Выше (-), Ниже(+) плана</t>
  </si>
  <si>
    <r>
      <t xml:space="preserve">Интерполированные точки: </t>
    </r>
    <r>
      <rPr>
        <b/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</si>
  <si>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Гл</t>
  </si>
  <si>
    <t>Зен</t>
  </si>
  <si>
    <t>Аз</t>
  </si>
  <si>
    <t>Верт</t>
  </si>
  <si>
    <t>Верт.(ур. моря)</t>
  </si>
  <si>
    <t>+С/-Ю</t>
  </si>
  <si>
    <t>+В/-З</t>
  </si>
  <si>
    <t>Пр. инт.</t>
  </si>
  <si>
    <t>УУО</t>
  </si>
  <si>
    <t>Инт.зен.</t>
  </si>
  <si>
    <t>Инт. аз.</t>
  </si>
  <si>
    <t>(м)</t>
  </si>
  <si>
    <t>(°)</t>
  </si>
  <si>
    <t>(°/10м)</t>
  </si>
  <si>
    <t>54°13'37.50"</t>
  </si>
  <si>
    <t>52°11'9.83"</t>
  </si>
  <si>
    <t>54°13'37.39"</t>
  </si>
  <si>
    <t>52°11'9.56"</t>
  </si>
  <si>
    <t>(° ' '')</t>
  </si>
  <si>
    <t>Долгота</t>
  </si>
  <si>
    <t>Широта</t>
  </si>
  <si>
    <t>Отход</t>
  </si>
  <si>
    <r>
      <t xml:space="preserve">Точки замеров: </t>
    </r>
    <r>
      <rPr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</si>
  <si>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Верт.(ур. моря)              (м)</t>
  </si>
  <si>
    <t>+В/-З       (м)</t>
  </si>
  <si>
    <t>+С/-Ю        (м)</t>
  </si>
  <si>
    <t>Пр. инт.    (°/10м)</t>
  </si>
  <si>
    <t>Пр. инт.                   (°/10м)</t>
  </si>
  <si>
    <t>аз.маг             (°)</t>
  </si>
  <si>
    <t>ФАКТ</t>
  </si>
  <si>
    <t>ПЛАН</t>
  </si>
  <si>
    <t>Зен                (°)</t>
  </si>
  <si>
    <t>Аз             (°)</t>
  </si>
  <si>
    <t>Верт      (м)</t>
  </si>
  <si>
    <t>Отход         (м)</t>
  </si>
  <si>
    <t>Верт                              (м)</t>
  </si>
  <si>
    <t>Гл                    (м)</t>
  </si>
  <si>
    <t>Инт.       (м)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</si>
</sst>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0.00_ ;[Red]\-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3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165" fontId="4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5" fillId="4" borderId="0" xfId="0" applyFont="1" applyFill="1"/>
    <xf numFmtId="0" fontId="0" fillId="0" borderId="1" xfId="0" applyBorder="1" applyAlignment="1">
      <alignment wrapText="1"/>
    </xf>
    <xf numFmtId="2" fontId="4" fillId="0" borderId="1" xfId="1" applyNumberFormat="1" applyFont="1" applyFill="1" applyBorder="1" applyAlignment="1">
      <alignment horizontal="center" vertical="center"/>
    </xf>
    <xf numFmtId="0" fontId="1" fillId="0" borderId="3" xfId="2" applyBorder="1"/>
    <xf numFmtId="0" fontId="1" fillId="0" borderId="4" xfId="2" applyBorder="1"/>
    <xf numFmtId="0" fontId="1" fillId="0" borderId="0" xfId="2"/>
    <xf numFmtId="0" fontId="1" fillId="0" borderId="5" xfId="2" applyBorder="1"/>
    <xf numFmtId="0" fontId="9" fillId="5" borderId="2" xfId="2" applyFont="1" applyFill="1" applyBorder="1" applyAlignment="1">
      <alignment horizontal="center" vertical="top" wrapText="1"/>
    </xf>
    <xf numFmtId="0" fontId="9" fillId="5" borderId="3" xfId="2" applyFont="1" applyFill="1" applyBorder="1" applyAlignment="1">
      <alignment horizontal="center" vertical="top" wrapText="1"/>
    </xf>
    <xf numFmtId="0" fontId="9" fillId="5" borderId="9" xfId="2" applyFont="1" applyFill="1" applyBorder="1" applyAlignment="1">
      <alignment horizontal="center" vertical="top" wrapText="1"/>
    </xf>
    <xf numFmtId="0" fontId="9" fillId="5" borderId="0" xfId="2" applyFont="1" applyFill="1" applyAlignment="1">
      <alignment horizontal="center" vertical="top" wrapText="1"/>
    </xf>
    <xf numFmtId="0" fontId="10" fillId="6" borderId="9" xfId="2" applyFont="1" applyFill="1" applyBorder="1" applyAlignment="1">
      <alignment horizontal="center" wrapText="1"/>
    </xf>
    <xf numFmtId="0" fontId="10" fillId="6" borderId="0" xfId="2" applyFont="1" applyFill="1" applyAlignment="1">
      <alignment horizontal="center" wrapText="1"/>
    </xf>
    <xf numFmtId="0" fontId="1" fillId="0" borderId="0" xfId="3"/>
    <xf numFmtId="0" fontId="1" fillId="0" borderId="5" xfId="4" applyBorder="1"/>
    <xf numFmtId="0" fontId="1" fillId="0" borderId="0" xfId="4"/>
    <xf numFmtId="0" fontId="10" fillId="6" borderId="0" xfId="4" applyFont="1" applyFill="1" applyAlignment="1">
      <alignment horizontal="center" wrapText="1"/>
    </xf>
    <xf numFmtId="0" fontId="10" fillId="6" borderId="9" xfId="4" applyFont="1" applyFill="1" applyBorder="1" applyAlignment="1">
      <alignment horizontal="center" wrapText="1"/>
    </xf>
    <xf numFmtId="0" fontId="9" fillId="5" borderId="0" xfId="4" applyFont="1" applyFill="1" applyAlignment="1">
      <alignment horizontal="center" vertical="top" wrapText="1"/>
    </xf>
    <xf numFmtId="0" fontId="1" fillId="0" borderId="4" xfId="4" applyBorder="1"/>
    <xf numFmtId="0" fontId="1" fillId="0" borderId="3" xfId="4" applyBorder="1"/>
    <xf numFmtId="0" fontId="9" fillId="5" borderId="3" xfId="4" applyFont="1" applyFill="1" applyBorder="1" applyAlignment="1">
      <alignment horizontal="center" vertical="top" wrapText="1"/>
    </xf>
    <xf numFmtId="2" fontId="0" fillId="0" borderId="0" xfId="0" applyNumberFormat="1"/>
    <xf numFmtId="165" fontId="2" fillId="0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top" wrapText="1"/>
    </xf>
    <xf numFmtId="0" fontId="9" fillId="5" borderId="9" xfId="4" applyFont="1" applyFill="1" applyBorder="1" applyAlignment="1">
      <alignment horizontal="center" vertical="top" wrapText="1"/>
    </xf>
    <xf numFmtId="0" fontId="8" fillId="5" borderId="6" xfId="4" applyFont="1" applyFill="1" applyBorder="1" applyAlignment="1">
      <alignment horizontal="left" wrapText="1"/>
    </xf>
    <xf numFmtId="0" fontId="8" fillId="5" borderId="7" xfId="4" applyFont="1" applyFill="1" applyBorder="1" applyAlignment="1">
      <alignment horizontal="left" wrapText="1"/>
    </xf>
    <xf numFmtId="0" fontId="8" fillId="5" borderId="8" xfId="4" applyFont="1" applyFill="1" applyBorder="1" applyAlignment="1">
      <alignment horizontal="left" wrapText="1"/>
    </xf>
    <xf numFmtId="0" fontId="7" fillId="5" borderId="2" xfId="4" applyFont="1" applyFill="1" applyBorder="1" applyAlignment="1">
      <alignment horizontal="center" wrapText="1"/>
    </xf>
    <xf numFmtId="0" fontId="7" fillId="5" borderId="3" xfId="4" applyFont="1" applyFill="1" applyBorder="1" applyAlignment="1">
      <alignment horizontal="center" wrapText="1"/>
    </xf>
    <xf numFmtId="0" fontId="7" fillId="5" borderId="4" xfId="4" applyFont="1" applyFill="1" applyBorder="1" applyAlignment="1">
      <alignment horizontal="center" wrapText="1"/>
    </xf>
    <xf numFmtId="0" fontId="8" fillId="5" borderId="6" xfId="2" applyFont="1" applyFill="1" applyBorder="1" applyAlignment="1">
      <alignment horizontal="left" wrapText="1"/>
    </xf>
    <xf numFmtId="0" fontId="8" fillId="5" borderId="7" xfId="2" applyFont="1" applyFill="1" applyBorder="1" applyAlignment="1">
      <alignment horizontal="left" wrapText="1"/>
    </xf>
    <xf numFmtId="0" fontId="8" fillId="5" borderId="8" xfId="2" applyFont="1" applyFill="1" applyBorder="1" applyAlignment="1">
      <alignment horizontal="left" wrapText="1"/>
    </xf>
    <xf numFmtId="0" fontId="9" fillId="5" borderId="3" xfId="2" applyFont="1" applyFill="1" applyBorder="1" applyAlignment="1">
      <alignment horizontal="center" vertical="top" wrapText="1"/>
    </xf>
    <xf numFmtId="0" fontId="9" fillId="5" borderId="0" xfId="2" applyFont="1" applyFill="1" applyAlignment="1">
      <alignment horizontal="center" vertical="top" wrapText="1"/>
    </xf>
    <xf numFmtId="2" fontId="2" fillId="3" borderId="1" xfId="1" applyNumberFormat="1" applyFill="1" applyBorder="1" applyAlignment="1">
      <alignment horizontal="center"/>
    </xf>
  </cellXfs>
  <cellStyles count="5">
    <cellStyle name="Обычный" xfId="0" builtinId="0"/>
    <cellStyle name="Обычный 115" xfId="3"/>
    <cellStyle name="Обычный 117" xfId="4"/>
    <cellStyle name="Обычный 2" xfId="2"/>
    <cellStyle name="Обычный_Приложение 8 Суточный  отчет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zoomScale="70" zoomScaleNormal="70" workbookViewId="0">
      <pane ySplit="2" topLeftCell="A3" activePane="bottomLeft" state="frozen"/>
      <selection pane="bottomLeft" activeCell="L3" sqref="L3"/>
    </sheetView>
  </sheetViews>
  <sheetFormatPr defaultRowHeight="15" x14ac:dyDescent="0.25"/>
  <cols>
    <col min="1" max="1" width="9.5703125" style="7" customWidth="1"/>
    <col min="3" max="3" width="9.140625" style="29" customWidth="1"/>
    <col min="4" max="4" width="9.140625" style="29"/>
    <col min="5" max="5" width="9.140625" hidden="1" customWidth="1"/>
    <col min="8" max="9" width="9.140625" style="29"/>
    <col min="12" max="12" width="15.28515625" customWidth="1"/>
    <col min="15" max="15" width="14.140625" customWidth="1"/>
    <col min="16" max="16" width="12" customWidth="1"/>
    <col min="17" max="17" width="12.28515625" customWidth="1"/>
    <col min="18" max="18" width="12.85546875" customWidth="1"/>
    <col min="19" max="19" width="15.5703125" customWidth="1"/>
    <col min="20" max="20" width="55.85546875" customWidth="1"/>
  </cols>
  <sheetData>
    <row r="1" spans="1:20" ht="18.75" x14ac:dyDescent="0.3">
      <c r="A1" s="31" t="s">
        <v>43</v>
      </c>
      <c r="B1" s="32" t="s">
        <v>42</v>
      </c>
      <c r="C1" s="33" t="s">
        <v>35</v>
      </c>
      <c r="D1" s="33"/>
      <c r="E1" s="33"/>
      <c r="F1" s="33"/>
      <c r="G1" s="33"/>
      <c r="H1" s="33"/>
      <c r="I1" s="33"/>
      <c r="J1" s="33"/>
      <c r="K1" s="33"/>
      <c r="L1" s="34" t="s">
        <v>36</v>
      </c>
      <c r="M1" s="34"/>
      <c r="N1" s="34"/>
      <c r="O1" s="34"/>
      <c r="P1" s="35" t="s">
        <v>2</v>
      </c>
      <c r="Q1" s="35" t="s">
        <v>3</v>
      </c>
      <c r="R1" s="35" t="s">
        <v>4</v>
      </c>
      <c r="S1" s="35" t="s">
        <v>0</v>
      </c>
      <c r="T1" s="35" t="s">
        <v>1</v>
      </c>
    </row>
    <row r="2" spans="1:20" ht="57.75" customHeight="1" x14ac:dyDescent="0.25">
      <c r="A2" s="31"/>
      <c r="B2" s="32"/>
      <c r="C2" s="2" t="s">
        <v>37</v>
      </c>
      <c r="D2" s="2" t="s">
        <v>38</v>
      </c>
      <c r="E2" s="2" t="s">
        <v>34</v>
      </c>
      <c r="F2" s="2" t="s">
        <v>39</v>
      </c>
      <c r="G2" s="2" t="s">
        <v>29</v>
      </c>
      <c r="H2" s="3" t="s">
        <v>31</v>
      </c>
      <c r="I2" s="3" t="s">
        <v>30</v>
      </c>
      <c r="J2" s="2" t="s">
        <v>40</v>
      </c>
      <c r="K2" s="2" t="s">
        <v>32</v>
      </c>
      <c r="L2" s="5" t="s">
        <v>33</v>
      </c>
      <c r="M2" s="5" t="s">
        <v>37</v>
      </c>
      <c r="N2" s="5" t="s">
        <v>38</v>
      </c>
      <c r="O2" s="5" t="s">
        <v>41</v>
      </c>
      <c r="P2" s="35"/>
      <c r="Q2" s="35"/>
      <c r="R2" s="35"/>
      <c r="S2" s="35"/>
      <c r="T2" s="35"/>
    </row>
    <row r="3" spans="1:20" x14ac:dyDescent="0.25">
      <c r="A3" s="4"/>
      <c r="B3" s="4">
        <f>IF(ISNUMBER(Факт!B5),Факт!B5,"")</f>
        <v>3867</v>
      </c>
      <c r="C3" s="9">
        <f>IF(ISNUMBER(Факт!C5),Факт!C5,"")</f>
        <v>87.97</v>
      </c>
      <c r="D3" s="9">
        <f>IF(ISNUMBER(Факт!D5),Факт!D5,"")</f>
        <v>13.03</v>
      </c>
      <c r="E3" s="4">
        <f>IF(ISNUMBER(Факт!E5),Факт!E5,"")</f>
        <v>3478.03</v>
      </c>
      <c r="F3" s="4">
        <f>IF(ISNUMBER(Факт!E5),Факт!E5,"")</f>
        <v>3478.03</v>
      </c>
      <c r="G3" s="30">
        <f>IF(ISNUMBER(Факт!F5),Факт!F5,"")</f>
        <v>3220.69</v>
      </c>
      <c r="H3" s="9">
        <f>IF(ISNUMBER(Факт!H5),Факт!H5,"")</f>
        <v>566.58000000000004</v>
      </c>
      <c r="I3" s="9">
        <f>IF(ISNUMBER(Факт!I5),Факт!I5,"")</f>
        <v>442.55</v>
      </c>
      <c r="J3" s="1">
        <f>IF(ISNUMBER(Факт!G5),Факт!G5,"")</f>
        <v>718.93</v>
      </c>
      <c r="K3" s="1">
        <f>IF(ISNUMBER(Факт!L5),Факт!L5,"")</f>
        <v>0.62</v>
      </c>
      <c r="L3" s="49">
        <f ca="1">IFERROR(INDEX(план,MATCH($B3,Гл_план,0),MATCH(TRIM(LEFT(L$2,SEARCH("(",L$2)-1)),План!$A$2:$L$2,0)),"")</f>
        <v>0.62</v>
      </c>
      <c r="M3" s="49">
        <f ca="1">IFERROR(INDEX(план,MATCH($B3,Гл_план,0),MATCH(TRIM(LEFT(M$2,SEARCH("(",M$2)-1)),План!$A$2:$L$2,0)),"")</f>
        <v>87.97</v>
      </c>
      <c r="N3" s="49">
        <f ca="1">IFERROR(INDEX(план,MATCH($B3,Гл_план,0),MATCH(TRIM(LEFT(N$2,SEARCH("(",N$2)-1)),План!$A$2:$L$2,0)),"")</f>
        <v>13.02</v>
      </c>
      <c r="O3" s="49">
        <f ca="1">IFERROR(INDEX(план,MATCH($B3,Гл_план,0),MATCH(TRIM(LEFT(O$2,SEARCH("(",O$2)-1)),План!$A$2:$L$2,0)),"")</f>
        <v>3478.02</v>
      </c>
      <c r="P3" s="6">
        <f t="shared" ref="P3:P9" ca="1" si="0">IF(ISNUMBER(C3),C3-M3,"")</f>
        <v>0</v>
      </c>
      <c r="Q3" s="6">
        <f t="shared" ref="Q3:Q9" ca="1" si="1">IF(ISNUMBER(B3),B3-N3,"")</f>
        <v>3853.98</v>
      </c>
      <c r="R3" s="6">
        <f t="shared" ref="R3:R9" ca="1" si="2">IF(ISNUMBER(F3),F3-O3,"")</f>
        <v>1.0000000000218279E-2</v>
      </c>
      <c r="S3" s="6">
        <f t="shared" ref="S3:S9" ca="1" si="3">IF((K3-L3)&gt;0,K3-L3,0)</f>
        <v>0</v>
      </c>
      <c r="T3" s="8"/>
    </row>
    <row r="4" spans="1:20" x14ac:dyDescent="0.25">
      <c r="A4" s="4">
        <f t="shared" ref="A4:A9" si="4">IF(ISNUMBER(B4),B4-B3,"")</f>
        <v>8</v>
      </c>
      <c r="B4" s="4">
        <f>IF(ISNUMBER(Факт!B6),Факт!B6,"")</f>
        <v>3875</v>
      </c>
      <c r="C4" s="9">
        <f>IF(ISNUMBER(Факт!C6),Факт!C6,"")</f>
        <v>87.85</v>
      </c>
      <c r="D4" s="9">
        <f>IF(ISNUMBER(Факт!D6),Факт!D6,"")</f>
        <v>12.94</v>
      </c>
      <c r="E4" s="4">
        <f>IF(ISNUMBER(Факт!E6),Факт!E6,"")</f>
        <v>3478.34</v>
      </c>
      <c r="F4" s="4">
        <f>IF(ISNUMBER(Факт!E6),Факт!E6,"")</f>
        <v>3478.34</v>
      </c>
      <c r="G4" s="30">
        <f>IF(ISNUMBER(Факт!F6),Факт!F6,"")</f>
        <v>3221</v>
      </c>
      <c r="H4" s="9">
        <f>IF(ISNUMBER(Факт!H6),Факт!H6,"")</f>
        <v>574.95000000000005</v>
      </c>
      <c r="I4" s="9">
        <f>IF(ISNUMBER(Факт!I6),Факт!I6,"")</f>
        <v>444.48</v>
      </c>
      <c r="J4" s="1">
        <f>IF(ISNUMBER(Факт!G6),Факт!G6,"")</f>
        <v>726.73</v>
      </c>
      <c r="K4" s="1">
        <f>IF(ISNUMBER(Факт!L6),Факт!L6,"")</f>
        <v>0.17</v>
      </c>
      <c r="L4" s="49">
        <f ca="1">IFERROR(INDEX(план,MATCH($B4,Гл_план,0),MATCH(TRIM(LEFT(L$2,SEARCH("(",L$2)-1)),План!$A$2:$L$2,0)),"")</f>
        <v>0.17</v>
      </c>
      <c r="M4" s="49">
        <f ca="1">IFERROR(INDEX(план,MATCH($B4,Гл_план,0),MATCH(TRIM(LEFT(M$2,SEARCH("(",M$2)-1)),План!$A$2:$L$2,0)),"")</f>
        <v>87.86</v>
      </c>
      <c r="N4" s="49">
        <f ca="1">IFERROR(INDEX(план,MATCH($B4,Гл_план,0),MATCH(TRIM(LEFT(N$2,SEARCH("(",N$2)-1)),План!$A$2:$L$2,0)),"")</f>
        <v>12.95</v>
      </c>
      <c r="O4" s="49">
        <f ca="1">IFERROR(INDEX(план,MATCH($B4,Гл_план,0),MATCH(TRIM(LEFT(O$2,SEARCH("(",O$2)-1)),План!$A$2:$L$2,0)),"")</f>
        <v>3478.31</v>
      </c>
      <c r="P4" s="6">
        <f t="shared" ca="1" si="0"/>
        <v>-1.0000000000005116E-2</v>
      </c>
      <c r="Q4" s="6">
        <f t="shared" ca="1" si="1"/>
        <v>3862.05</v>
      </c>
      <c r="R4" s="6">
        <f t="shared" ca="1" si="2"/>
        <v>3.0000000000200089E-2</v>
      </c>
      <c r="S4" s="6">
        <f t="shared" ca="1" si="3"/>
        <v>0</v>
      </c>
      <c r="T4" s="8"/>
    </row>
    <row r="5" spans="1:20" x14ac:dyDescent="0.25">
      <c r="A5" s="4" t="str">
        <f t="shared" si="4"/>
        <v/>
      </c>
      <c r="B5" s="4" t="str">
        <f>IF(ISNUMBER(Факт!#REF!),Факт!#REF!,"")</f>
        <v/>
      </c>
      <c r="C5" s="9" t="str">
        <f>IF(ISNUMBER(Факт!#REF!),Факт!#REF!,"")</f>
        <v/>
      </c>
      <c r="D5" s="9" t="str">
        <f>IF(ISNUMBER(Факт!#REF!),Факт!#REF!,"")</f>
        <v/>
      </c>
      <c r="E5" s="4" t="str">
        <f>IF(ISNUMBER(Факт!#REF!),Факт!#REF!,"")</f>
        <v/>
      </c>
      <c r="F5" s="4" t="str">
        <f>IF(ISNUMBER(Факт!#REF!),Факт!#REF!,"")</f>
        <v/>
      </c>
      <c r="G5" s="30" t="str">
        <f>IF(ISNUMBER(Факт!#REF!),Факт!#REF!,"")</f>
        <v/>
      </c>
      <c r="H5" s="9" t="str">
        <f>IF(ISNUMBER(Факт!#REF!),Факт!#REF!,"")</f>
        <v/>
      </c>
      <c r="I5" s="9" t="str">
        <f>IF(ISNUMBER(Факт!#REF!),Факт!#REF!,"")</f>
        <v/>
      </c>
      <c r="J5" s="1" t="str">
        <f>IF(ISNUMBER(Факт!#REF!),Факт!#REF!,"")</f>
        <v/>
      </c>
      <c r="K5" s="1" t="str">
        <f>IF(ISNUMBER(Факт!#REF!),Факт!#REF!,"")</f>
        <v/>
      </c>
      <c r="L5" s="49" t="str">
        <f ca="1">IFERROR(INDEX(план,MATCH($B5,Гл_план,0),MATCH(TRIM(LEFT(L$2,SEARCH("(",L$2)-1)),План!$A$2:$L$2,0)),"")</f>
        <v/>
      </c>
      <c r="M5" s="49" t="str">
        <f ca="1">IFERROR(INDEX(план,MATCH($B5,Гл_план,0),MATCH(TRIM(LEFT(M$2,SEARCH("(",M$2)-1)),План!$A$2:$L$2,0)),"")</f>
        <v/>
      </c>
      <c r="N5" s="49" t="str">
        <f ca="1">IFERROR(INDEX(план,MATCH($B5,Гл_план,0),MATCH(TRIM(LEFT(N$2,SEARCH("(",N$2)-1)),План!$A$2:$L$2,0)),"")</f>
        <v/>
      </c>
      <c r="O5" s="49" t="str">
        <f ca="1">IFERROR(INDEX(план,MATCH($B5,Гл_план,0),MATCH(TRIM(LEFT(O$2,SEARCH("(",O$2)-1)),План!$A$2:$L$2,0)),"")</f>
        <v/>
      </c>
      <c r="P5" s="6" t="str">
        <f>IF(ISNUMBER(C5),C5-M5,"")</f>
        <v/>
      </c>
      <c r="Q5" s="6" t="str">
        <f t="shared" si="1"/>
        <v/>
      </c>
      <c r="R5" s="6" t="str">
        <f t="shared" si="2"/>
        <v/>
      </c>
      <c r="S5" s="6" t="e">
        <f t="shared" ca="1" si="3"/>
        <v>#VALUE!</v>
      </c>
      <c r="T5" s="8"/>
    </row>
    <row r="6" spans="1:20" x14ac:dyDescent="0.25">
      <c r="A6" s="4" t="str">
        <f t="shared" si="4"/>
        <v/>
      </c>
      <c r="B6" s="4" t="str">
        <f>IF(ISNUMBER(Факт!#REF!),Факт!#REF!,"")</f>
        <v/>
      </c>
      <c r="C6" s="9" t="str">
        <f>IF(ISNUMBER(Факт!#REF!),Факт!#REF!,"")</f>
        <v/>
      </c>
      <c r="D6" s="9" t="str">
        <f>IF(ISNUMBER(Факт!#REF!),Факт!#REF!,"")</f>
        <v/>
      </c>
      <c r="E6" s="4" t="str">
        <f>IF(ISNUMBER(Факт!#REF!),Факт!#REF!,"")</f>
        <v/>
      </c>
      <c r="F6" s="4" t="str">
        <f>IF(ISNUMBER(Факт!#REF!),Факт!#REF!,"")</f>
        <v/>
      </c>
      <c r="G6" s="30" t="str">
        <f>IF(ISNUMBER(Факт!#REF!),Факт!#REF!,"")</f>
        <v/>
      </c>
      <c r="H6" s="9" t="str">
        <f>IF(ISNUMBER(Факт!#REF!),Факт!#REF!,"")</f>
        <v/>
      </c>
      <c r="I6" s="9" t="str">
        <f>IF(ISNUMBER(Факт!#REF!),Факт!#REF!,"")</f>
        <v/>
      </c>
      <c r="J6" s="1" t="str">
        <f>IF(ISNUMBER(Факт!#REF!),Факт!#REF!,"")</f>
        <v/>
      </c>
      <c r="K6" s="1" t="str">
        <f>IF(ISNUMBER(Факт!#REF!),Факт!#REF!,"")</f>
        <v/>
      </c>
      <c r="L6" s="49" t="str">
        <f ca="1">IFERROR(INDEX(план,MATCH($B6,Гл_план,0),MATCH(TRIM(LEFT(L$2,SEARCH("(",L$2)-1)),План!$A$2:$L$2,0)),"")</f>
        <v/>
      </c>
      <c r="M6" s="49" t="str">
        <f ca="1">IFERROR(INDEX(план,MATCH($B6,Гл_план,0),MATCH(TRIM(LEFT(M$2,SEARCH("(",M$2)-1)),План!$A$2:$L$2,0)),"")</f>
        <v/>
      </c>
      <c r="N6" s="49" t="str">
        <f ca="1">IFERROR(INDEX(план,MATCH($B6,Гл_план,0),MATCH(TRIM(LEFT(N$2,SEARCH("(",N$2)-1)),План!$A$2:$L$2,0)),"")</f>
        <v/>
      </c>
      <c r="O6" s="49" t="str">
        <f ca="1">IFERROR(INDEX(план,MATCH($B6,Гл_план,0),MATCH(TRIM(LEFT(O$2,SEARCH("(",O$2)-1)),План!$A$2:$L$2,0)),"")</f>
        <v/>
      </c>
      <c r="P6" s="6" t="str">
        <f t="shared" si="0"/>
        <v/>
      </c>
      <c r="Q6" s="6" t="str">
        <f t="shared" si="1"/>
        <v/>
      </c>
      <c r="R6" s="6" t="str">
        <f t="shared" si="2"/>
        <v/>
      </c>
      <c r="S6" s="6" t="e">
        <f t="shared" ca="1" si="3"/>
        <v>#VALUE!</v>
      </c>
      <c r="T6" s="8"/>
    </row>
    <row r="7" spans="1:20" x14ac:dyDescent="0.25">
      <c r="A7" s="4" t="str">
        <f t="shared" si="4"/>
        <v/>
      </c>
      <c r="B7" s="4" t="str">
        <f>IF(ISNUMBER(Факт!#REF!),Факт!#REF!,"")</f>
        <v/>
      </c>
      <c r="C7" s="9" t="str">
        <f>IF(ISNUMBER(Факт!#REF!),Факт!#REF!,"")</f>
        <v/>
      </c>
      <c r="D7" s="9" t="str">
        <f>IF(ISNUMBER(Факт!#REF!),Факт!#REF!,"")</f>
        <v/>
      </c>
      <c r="E7" s="4" t="str">
        <f>IF(ISNUMBER(Факт!#REF!),Факт!#REF!,"")</f>
        <v/>
      </c>
      <c r="F7" s="4" t="str">
        <f>IF(ISNUMBER(Факт!#REF!),Факт!#REF!,"")</f>
        <v/>
      </c>
      <c r="G7" s="30" t="str">
        <f>IF(ISNUMBER(Факт!#REF!),Факт!#REF!,"")</f>
        <v/>
      </c>
      <c r="H7" s="9" t="str">
        <f>IF(ISNUMBER(Факт!#REF!),Факт!#REF!,"")</f>
        <v/>
      </c>
      <c r="I7" s="9" t="str">
        <f>IF(ISNUMBER(Факт!#REF!),Факт!#REF!,"")</f>
        <v/>
      </c>
      <c r="J7" s="1" t="str">
        <f>IF(ISNUMBER(Факт!#REF!),Факт!#REF!,"")</f>
        <v/>
      </c>
      <c r="K7" s="1" t="str">
        <f>IF(ISNUMBER(Факт!#REF!),Факт!#REF!,"")</f>
        <v/>
      </c>
      <c r="L7" s="49" t="str">
        <f ca="1">IFERROR(INDEX(план,MATCH($B7,Гл_план,0),MATCH(TRIM(LEFT(L$2,SEARCH("(",L$2)-1)),План!$A$2:$L$2,0)),"")</f>
        <v/>
      </c>
      <c r="M7" s="49" t="str">
        <f ca="1">IFERROR(INDEX(план,MATCH($B7,Гл_план,0),MATCH(TRIM(LEFT(M$2,SEARCH("(",M$2)-1)),План!$A$2:$L$2,0)),"")</f>
        <v/>
      </c>
      <c r="N7" s="49" t="str">
        <f ca="1">IFERROR(INDEX(план,MATCH($B7,Гл_план,0),MATCH(TRIM(LEFT(N$2,SEARCH("(",N$2)-1)),План!$A$2:$L$2,0)),"")</f>
        <v/>
      </c>
      <c r="O7" s="49" t="str">
        <f ca="1">IFERROR(INDEX(план,MATCH($B7,Гл_план,0),MATCH(TRIM(LEFT(O$2,SEARCH("(",O$2)-1)),План!$A$2:$L$2,0)),"")</f>
        <v/>
      </c>
      <c r="P7" s="6" t="str">
        <f t="shared" si="0"/>
        <v/>
      </c>
      <c r="Q7" s="6" t="str">
        <f t="shared" si="1"/>
        <v/>
      </c>
      <c r="R7" s="6" t="str">
        <f t="shared" si="2"/>
        <v/>
      </c>
      <c r="S7" s="6" t="e">
        <f t="shared" ca="1" si="3"/>
        <v>#VALUE!</v>
      </c>
      <c r="T7" s="8"/>
    </row>
    <row r="8" spans="1:20" x14ac:dyDescent="0.25">
      <c r="A8" s="4" t="str">
        <f t="shared" si="4"/>
        <v/>
      </c>
      <c r="B8" s="4" t="str">
        <f>IF(ISNUMBER(Факт!#REF!),Факт!#REF!,"")</f>
        <v/>
      </c>
      <c r="C8" s="9" t="str">
        <f>IF(ISNUMBER(Факт!#REF!),Факт!#REF!,"")</f>
        <v/>
      </c>
      <c r="D8" s="9" t="str">
        <f>IF(ISNUMBER(Факт!#REF!),Факт!#REF!,"")</f>
        <v/>
      </c>
      <c r="E8" s="4" t="str">
        <f>IF(ISNUMBER(Факт!#REF!),Факт!#REF!,"")</f>
        <v/>
      </c>
      <c r="F8" s="4" t="str">
        <f>IF(ISNUMBER(Факт!#REF!),Факт!#REF!,"")</f>
        <v/>
      </c>
      <c r="G8" s="30" t="str">
        <f>IF(ISNUMBER(Факт!#REF!),Факт!#REF!,"")</f>
        <v/>
      </c>
      <c r="H8" s="9" t="str">
        <f>IF(ISNUMBER(Факт!#REF!),Факт!#REF!,"")</f>
        <v/>
      </c>
      <c r="I8" s="9" t="str">
        <f>IF(ISNUMBER(Факт!#REF!),Факт!#REF!,"")</f>
        <v/>
      </c>
      <c r="J8" s="1" t="str">
        <f>IF(ISNUMBER(Факт!#REF!),Факт!#REF!,"")</f>
        <v/>
      </c>
      <c r="K8" s="1" t="str">
        <f>IF(ISNUMBER(Факт!#REF!),Факт!#REF!,"")</f>
        <v/>
      </c>
      <c r="L8" s="49" t="str">
        <f ca="1">IFERROR(INDEX(план,MATCH($B8,Гл_план,0),MATCH(TRIM(LEFT(L$2,SEARCH("(",L$2)-1)),План!$A$2:$L$2,0)),"")</f>
        <v/>
      </c>
      <c r="M8" s="49" t="str">
        <f ca="1">IFERROR(INDEX(план,MATCH($B8,Гл_план,0),MATCH(TRIM(LEFT(M$2,SEARCH("(",M$2)-1)),План!$A$2:$L$2,0)),"")</f>
        <v/>
      </c>
      <c r="N8" s="49" t="str">
        <f ca="1">IFERROR(INDEX(план,MATCH($B8,Гл_план,0),MATCH(TRIM(LEFT(N$2,SEARCH("(",N$2)-1)),План!$A$2:$L$2,0)),"")</f>
        <v/>
      </c>
      <c r="O8" s="49" t="str">
        <f ca="1">IFERROR(INDEX(план,MATCH($B8,Гл_план,0),MATCH(TRIM(LEFT(O$2,SEARCH("(",O$2)-1)),План!$A$2:$L$2,0)),"")</f>
        <v/>
      </c>
      <c r="P8" s="6" t="str">
        <f t="shared" si="0"/>
        <v/>
      </c>
      <c r="Q8" s="6" t="str">
        <f t="shared" si="1"/>
        <v/>
      </c>
      <c r="R8" s="6" t="str">
        <f t="shared" si="2"/>
        <v/>
      </c>
      <c r="S8" s="6" t="e">
        <f t="shared" ca="1" si="3"/>
        <v>#VALUE!</v>
      </c>
      <c r="T8" s="8"/>
    </row>
    <row r="9" spans="1:20" x14ac:dyDescent="0.25">
      <c r="A9" s="4" t="str">
        <f t="shared" si="4"/>
        <v/>
      </c>
      <c r="B9" s="4" t="str">
        <f>IF(ISNUMBER(Факт!#REF!),Факт!#REF!,"")</f>
        <v/>
      </c>
      <c r="C9" s="9" t="str">
        <f>IF(ISNUMBER(Факт!#REF!),Факт!#REF!,"")</f>
        <v/>
      </c>
      <c r="D9" s="9" t="str">
        <f>IF(ISNUMBER(Факт!#REF!),Факт!#REF!,"")</f>
        <v/>
      </c>
      <c r="E9" s="4" t="str">
        <f>IF(ISNUMBER(Факт!#REF!),Факт!#REF!,"")</f>
        <v/>
      </c>
      <c r="F9" s="4" t="str">
        <f>IF(ISNUMBER(Факт!#REF!),Факт!#REF!,"")</f>
        <v/>
      </c>
      <c r="G9" s="30" t="str">
        <f>IF(ISNUMBER(Факт!#REF!),Факт!#REF!,"")</f>
        <v/>
      </c>
      <c r="H9" s="9" t="str">
        <f>IF(ISNUMBER(Факт!#REF!),Факт!#REF!,"")</f>
        <v/>
      </c>
      <c r="I9" s="9" t="str">
        <f>IF(ISNUMBER(Факт!#REF!),Факт!#REF!,"")</f>
        <v/>
      </c>
      <c r="J9" s="1" t="str">
        <f>IF(ISNUMBER(Факт!#REF!),Факт!#REF!,"")</f>
        <v/>
      </c>
      <c r="K9" s="1" t="str">
        <f>IF(ISNUMBER(Факт!#REF!),Факт!#REF!,"")</f>
        <v/>
      </c>
      <c r="L9" s="49" t="str">
        <f ca="1">IFERROR(INDEX(план,MATCH($B9,Гл_план,0),MATCH(TRIM(LEFT(L$2,SEARCH("(",L$2)-1)),План!$A$2:$L$2,0)),"")</f>
        <v/>
      </c>
      <c r="M9" s="49" t="str">
        <f ca="1">IFERROR(INDEX(план,MATCH($B9,Гл_план,0),MATCH(TRIM(LEFT(M$2,SEARCH("(",M$2)-1)),План!$A$2:$L$2,0)),"")</f>
        <v/>
      </c>
      <c r="N9" s="49" t="str">
        <f ca="1">IFERROR(INDEX(план,MATCH($B9,Гл_план,0),MATCH(TRIM(LEFT(N$2,SEARCH("(",N$2)-1)),План!$A$2:$L$2,0)),"")</f>
        <v/>
      </c>
      <c r="O9" s="49" t="str">
        <f ca="1">IFERROR(INDEX(план,MATCH($B9,Гл_план,0),MATCH(TRIM(LEFT(O$2,SEARCH("(",O$2)-1)),План!$A$2:$L$2,0)),"")</f>
        <v/>
      </c>
      <c r="P9" s="6" t="str">
        <f t="shared" si="0"/>
        <v/>
      </c>
      <c r="Q9" s="6" t="str">
        <f t="shared" si="1"/>
        <v/>
      </c>
      <c r="R9" s="6" t="str">
        <f t="shared" si="2"/>
        <v/>
      </c>
      <c r="S9" s="6" t="e">
        <f t="shared" ca="1" si="3"/>
        <v>#VALUE!</v>
      </c>
      <c r="T9" s="8"/>
    </row>
  </sheetData>
  <mergeCells count="9">
    <mergeCell ref="Q1:Q2"/>
    <mergeCell ref="R1:R2"/>
    <mergeCell ref="S1:S2"/>
    <mergeCell ref="T1:T2"/>
    <mergeCell ref="A1:A2"/>
    <mergeCell ref="B1:B2"/>
    <mergeCell ref="C1:K1"/>
    <mergeCell ref="L1:O1"/>
    <mergeCell ref="P1:P2"/>
  </mergeCells>
  <conditionalFormatting sqref="S3:S9">
    <cfRule type="cellIs" dxfId="0" priority="1" operator="greaterThan"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showGridLines="0" topLeftCell="A2" workbookViewId="0">
      <pane ySplit="3" topLeftCell="A5" activePane="bottomLeft" state="frozen"/>
      <selection activeCell="A2" sqref="A2"/>
      <selection pane="bottomLeft" activeCell="A9" sqref="A9"/>
    </sheetView>
  </sheetViews>
  <sheetFormatPr defaultRowHeight="15" x14ac:dyDescent="0.25"/>
  <cols>
    <col min="1" max="1" width="23.7109375" style="20" customWidth="1"/>
    <col min="2" max="2" width="9.42578125" style="20" customWidth="1"/>
    <col min="3" max="4" width="7.42578125" style="20" customWidth="1"/>
    <col min="5" max="5" width="10" style="20" customWidth="1"/>
    <col min="6" max="6" width="16.5703125" style="20" customWidth="1"/>
    <col min="7" max="8" width="10" style="20" customWidth="1"/>
    <col min="9" max="9" width="8.7109375" style="20" customWidth="1"/>
    <col min="10" max="11" width="13.85546875" style="20" customWidth="1"/>
    <col min="12" max="12" width="8.85546875" style="20" customWidth="1"/>
    <col min="13" max="13" width="8.5703125" style="20" customWidth="1"/>
    <col min="14" max="14" width="8.7109375" style="20" customWidth="1"/>
    <col min="15" max="15" width="11.42578125" style="20" customWidth="1"/>
    <col min="16" max="16" width="12.42578125" style="20" customWidth="1"/>
    <col min="17" max="16384" width="9.140625" style="20"/>
  </cols>
  <sheetData>
    <row r="1" spans="1:16" ht="15.75" customHeight="1" thickBot="1" x14ac:dyDescent="0.55000000000000004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16" ht="18.75" customHeight="1" thickBot="1" x14ac:dyDescent="0.35">
      <c r="A2" s="38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1:16" x14ac:dyDescent="0.25">
      <c r="A3" s="36" t="s">
        <v>1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27</v>
      </c>
      <c r="H3" s="28" t="s">
        <v>11</v>
      </c>
      <c r="I3" s="28" t="s">
        <v>12</v>
      </c>
      <c r="J3" s="28" t="s">
        <v>26</v>
      </c>
      <c r="K3" s="28" t="s">
        <v>25</v>
      </c>
      <c r="L3" s="28" t="s">
        <v>13</v>
      </c>
      <c r="M3" s="28" t="s">
        <v>16</v>
      </c>
      <c r="N3" s="28" t="s">
        <v>14</v>
      </c>
      <c r="O3" s="27"/>
      <c r="P3" s="26"/>
    </row>
    <row r="4" spans="1:16" x14ac:dyDescent="0.25">
      <c r="A4" s="37"/>
      <c r="B4" s="25" t="s">
        <v>17</v>
      </c>
      <c r="C4" s="25" t="s">
        <v>18</v>
      </c>
      <c r="D4" s="25" t="s">
        <v>18</v>
      </c>
      <c r="E4" s="25" t="s">
        <v>17</v>
      </c>
      <c r="F4" s="25" t="s">
        <v>17</v>
      </c>
      <c r="G4" s="25" t="s">
        <v>17</v>
      </c>
      <c r="H4" s="25" t="s">
        <v>17</v>
      </c>
      <c r="I4" s="25" t="s">
        <v>17</v>
      </c>
      <c r="J4" s="25" t="s">
        <v>24</v>
      </c>
      <c r="K4" s="25" t="s">
        <v>24</v>
      </c>
      <c r="L4" s="25" t="s">
        <v>19</v>
      </c>
      <c r="M4" s="25" t="s">
        <v>19</v>
      </c>
      <c r="N4" s="25" t="s">
        <v>18</v>
      </c>
      <c r="O4" s="22"/>
      <c r="P4" s="21"/>
    </row>
    <row r="5" spans="1:16" x14ac:dyDescent="0.25">
      <c r="A5" s="24"/>
      <c r="B5" s="23">
        <v>3867</v>
      </c>
      <c r="C5" s="23">
        <v>87.97</v>
      </c>
      <c r="D5" s="23">
        <v>13.03</v>
      </c>
      <c r="E5" s="23">
        <v>3478.03</v>
      </c>
      <c r="F5" s="23">
        <v>3220.69</v>
      </c>
      <c r="G5" s="23">
        <v>718.93</v>
      </c>
      <c r="H5" s="23">
        <v>566.58000000000004</v>
      </c>
      <c r="I5" s="23">
        <v>442.55</v>
      </c>
      <c r="J5" s="23" t="s">
        <v>23</v>
      </c>
      <c r="K5" s="23" t="s">
        <v>22</v>
      </c>
      <c r="L5" s="23">
        <v>0.62</v>
      </c>
      <c r="M5" s="23">
        <v>0.61</v>
      </c>
      <c r="N5" s="23">
        <v>83.42</v>
      </c>
      <c r="O5" s="22"/>
      <c r="P5" s="21"/>
    </row>
    <row r="6" spans="1:16" x14ac:dyDescent="0.25">
      <c r="A6" s="24"/>
      <c r="B6" s="23">
        <v>3875</v>
      </c>
      <c r="C6" s="23">
        <v>87.85</v>
      </c>
      <c r="D6" s="23">
        <v>12.94</v>
      </c>
      <c r="E6" s="23">
        <v>3478.34</v>
      </c>
      <c r="F6" s="23">
        <v>3221</v>
      </c>
      <c r="G6" s="23">
        <v>726.73</v>
      </c>
      <c r="H6" s="23">
        <v>574.95000000000005</v>
      </c>
      <c r="I6" s="23">
        <v>444.48</v>
      </c>
      <c r="J6" s="23" t="s">
        <v>21</v>
      </c>
      <c r="K6" s="23" t="s">
        <v>20</v>
      </c>
      <c r="L6" s="23">
        <v>0.17</v>
      </c>
      <c r="M6" s="23">
        <v>-0.1</v>
      </c>
      <c r="N6" s="23">
        <v>216.85</v>
      </c>
      <c r="O6" s="22"/>
      <c r="P6" s="21"/>
    </row>
  </sheetData>
  <mergeCells count="3">
    <mergeCell ref="A3:A4"/>
    <mergeCell ref="A2:P2"/>
    <mergeCell ref="A1:P1"/>
  </mergeCells>
  <pageMargins left="0.75" right="0.75" top="1" bottom="1" header="0.5" footer="0.5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showGridLines="0" workbookViewId="0">
      <pane ySplit="3" topLeftCell="A4" activePane="bottomLeft" state="frozen"/>
      <selection pane="bottomLeft" activeCell="H2" sqref="H2"/>
    </sheetView>
  </sheetViews>
  <sheetFormatPr defaultRowHeight="15" x14ac:dyDescent="0.25"/>
  <cols>
    <col min="1" max="1" width="17" style="12" customWidth="1"/>
    <col min="2" max="2" width="9.7109375" style="12" customWidth="1"/>
    <col min="3" max="3" width="9.28515625" style="12" customWidth="1"/>
    <col min="4" max="4" width="10.5703125" style="12" customWidth="1"/>
    <col min="5" max="6" width="13.28515625" style="12" bestFit="1" customWidth="1"/>
    <col min="7" max="8" width="8" style="12" customWidth="1"/>
    <col min="9" max="9" width="9.85546875" style="12" customWidth="1"/>
    <col min="10" max="10" width="15.85546875" style="12" customWidth="1"/>
    <col min="11" max="11" width="12.7109375" style="12" customWidth="1"/>
    <col min="12" max="12" width="13.7109375" style="12" customWidth="1"/>
    <col min="13" max="13" width="6.85546875" style="12" customWidth="1"/>
    <col min="14" max="14" width="7" style="12" customWidth="1"/>
    <col min="15" max="16384" width="9.140625" style="12"/>
  </cols>
  <sheetData>
    <row r="1" spans="1:31" ht="18.75" thickBot="1" x14ac:dyDescent="0.35">
      <c r="A1" s="44" t="s">
        <v>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6"/>
    </row>
    <row r="2" spans="1:31" x14ac:dyDescent="0.25">
      <c r="A2" s="14" t="s">
        <v>6</v>
      </c>
      <c r="B2" s="15" t="s">
        <v>7</v>
      </c>
      <c r="C2" s="15" t="s">
        <v>8</v>
      </c>
      <c r="D2" s="15" t="s">
        <v>9</v>
      </c>
      <c r="E2" s="15" t="s">
        <v>10</v>
      </c>
      <c r="F2" s="15" t="s">
        <v>11</v>
      </c>
      <c r="G2" s="15" t="s">
        <v>12</v>
      </c>
      <c r="H2" s="15" t="s">
        <v>13</v>
      </c>
      <c r="I2" s="15" t="s">
        <v>14</v>
      </c>
      <c r="J2" s="15" t="s">
        <v>15</v>
      </c>
      <c r="K2" s="15" t="s">
        <v>16</v>
      </c>
      <c r="L2" s="47" t="s">
        <v>1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1"/>
    </row>
    <row r="3" spans="1:31" x14ac:dyDescent="0.25">
      <c r="A3" s="16" t="s">
        <v>17</v>
      </c>
      <c r="B3" s="17" t="s">
        <v>18</v>
      </c>
      <c r="C3" s="17" t="s">
        <v>18</v>
      </c>
      <c r="D3" s="17" t="s">
        <v>17</v>
      </c>
      <c r="E3" s="17" t="s">
        <v>17</v>
      </c>
      <c r="F3" s="17" t="s">
        <v>17</v>
      </c>
      <c r="G3" s="17" t="s">
        <v>17</v>
      </c>
      <c r="H3" s="17" t="s">
        <v>19</v>
      </c>
      <c r="I3" s="17" t="s">
        <v>18</v>
      </c>
      <c r="J3" s="17" t="s">
        <v>19</v>
      </c>
      <c r="K3" s="17" t="s">
        <v>19</v>
      </c>
      <c r="L3" s="48"/>
      <c r="AE3" s="13"/>
    </row>
    <row r="4" spans="1:31" x14ac:dyDescent="0.25">
      <c r="A4" s="18">
        <v>3865</v>
      </c>
      <c r="B4" s="19">
        <v>87.95</v>
      </c>
      <c r="C4" s="19">
        <v>12.9</v>
      </c>
      <c r="D4" s="19">
        <v>3477.95</v>
      </c>
      <c r="E4" s="19">
        <v>3220.61</v>
      </c>
      <c r="F4" s="19">
        <v>564.44000000000005</v>
      </c>
      <c r="G4" s="19">
        <v>442.06</v>
      </c>
      <c r="H4" s="19">
        <v>0.62</v>
      </c>
      <c r="I4" s="19">
        <v>83.41</v>
      </c>
      <c r="J4" s="19">
        <v>7.0000000000000007E-2</v>
      </c>
      <c r="K4" s="19">
        <v>0.61</v>
      </c>
      <c r="L4" s="19"/>
      <c r="AE4" s="13"/>
    </row>
    <row r="5" spans="1:31" x14ac:dyDescent="0.25">
      <c r="A5" s="18">
        <v>3866</v>
      </c>
      <c r="B5" s="19">
        <v>87.96</v>
      </c>
      <c r="C5" s="19">
        <v>12.96</v>
      </c>
      <c r="D5" s="19">
        <v>3477.99</v>
      </c>
      <c r="E5" s="19">
        <v>3220.65</v>
      </c>
      <c r="F5" s="19">
        <v>565.41</v>
      </c>
      <c r="G5" s="19">
        <v>442.28</v>
      </c>
      <c r="H5" s="19">
        <v>0.62</v>
      </c>
      <c r="I5" s="19">
        <v>83.41</v>
      </c>
      <c r="J5" s="19">
        <v>7.0000000000000007E-2</v>
      </c>
      <c r="K5" s="19">
        <v>0.61</v>
      </c>
      <c r="L5" s="19"/>
      <c r="AE5" s="13"/>
    </row>
    <row r="6" spans="1:31" x14ac:dyDescent="0.25">
      <c r="A6" s="18">
        <v>3867</v>
      </c>
      <c r="B6" s="19">
        <v>87.97</v>
      </c>
      <c r="C6" s="19">
        <v>13.02</v>
      </c>
      <c r="D6" s="19">
        <v>3478.02</v>
      </c>
      <c r="E6" s="19">
        <v>3220.68</v>
      </c>
      <c r="F6" s="19">
        <v>566.38</v>
      </c>
      <c r="G6" s="19">
        <v>442.51</v>
      </c>
      <c r="H6" s="19">
        <v>0.62</v>
      </c>
      <c r="I6" s="19">
        <v>83.41</v>
      </c>
      <c r="J6" s="19">
        <v>7.0000000000000007E-2</v>
      </c>
      <c r="K6" s="19">
        <v>0.61</v>
      </c>
      <c r="L6" s="19"/>
      <c r="AE6" s="13"/>
    </row>
    <row r="7" spans="1:31" x14ac:dyDescent="0.25">
      <c r="A7" s="18">
        <v>3868</v>
      </c>
      <c r="B7" s="19">
        <v>87.96</v>
      </c>
      <c r="C7" s="19">
        <v>13.02</v>
      </c>
      <c r="D7" s="19">
        <v>3478.06</v>
      </c>
      <c r="E7" s="19">
        <v>3220.72</v>
      </c>
      <c r="F7" s="19">
        <v>567.36</v>
      </c>
      <c r="G7" s="19">
        <v>442.73</v>
      </c>
      <c r="H7" s="19">
        <v>0.17</v>
      </c>
      <c r="I7" s="19">
        <v>216.85</v>
      </c>
      <c r="J7" s="19">
        <v>-0.14000000000000001</v>
      </c>
      <c r="K7" s="19">
        <v>-0.1</v>
      </c>
      <c r="L7" s="19"/>
      <c r="AE7" s="13"/>
    </row>
    <row r="8" spans="1:31" x14ac:dyDescent="0.25">
      <c r="A8" s="18">
        <v>3869</v>
      </c>
      <c r="B8" s="19">
        <v>87.94</v>
      </c>
      <c r="C8" s="19">
        <v>13.01</v>
      </c>
      <c r="D8" s="19">
        <v>3478.09</v>
      </c>
      <c r="E8" s="19">
        <v>3220.75</v>
      </c>
      <c r="F8" s="19">
        <v>568.33000000000004</v>
      </c>
      <c r="G8" s="19">
        <v>442.96</v>
      </c>
      <c r="H8" s="19">
        <v>0.17</v>
      </c>
      <c r="I8" s="19">
        <v>216.85</v>
      </c>
      <c r="J8" s="19">
        <v>-0.14000000000000001</v>
      </c>
      <c r="K8" s="19">
        <v>-0.1</v>
      </c>
      <c r="L8" s="19"/>
      <c r="AE8" s="13"/>
    </row>
    <row r="9" spans="1:31" x14ac:dyDescent="0.25">
      <c r="A9" s="18">
        <v>3870</v>
      </c>
      <c r="B9" s="19">
        <v>87.93</v>
      </c>
      <c r="C9" s="19">
        <v>13</v>
      </c>
      <c r="D9" s="19">
        <v>3478.13</v>
      </c>
      <c r="E9" s="19">
        <v>3220.79</v>
      </c>
      <c r="F9" s="19">
        <v>569.30999999999995</v>
      </c>
      <c r="G9" s="19">
        <v>443.18</v>
      </c>
      <c r="H9" s="19">
        <v>0.17</v>
      </c>
      <c r="I9" s="19">
        <v>216.85</v>
      </c>
      <c r="J9" s="19">
        <v>-0.14000000000000001</v>
      </c>
      <c r="K9" s="19">
        <v>-0.1</v>
      </c>
      <c r="L9" s="19"/>
      <c r="AE9" s="13"/>
    </row>
    <row r="10" spans="1:31" x14ac:dyDescent="0.25">
      <c r="A10" s="18">
        <v>3871</v>
      </c>
      <c r="B10" s="19">
        <v>87.92</v>
      </c>
      <c r="C10" s="19">
        <v>12.99</v>
      </c>
      <c r="D10" s="19">
        <v>3478.17</v>
      </c>
      <c r="E10" s="19">
        <v>3220.83</v>
      </c>
      <c r="F10" s="19">
        <v>570.28</v>
      </c>
      <c r="G10" s="19">
        <v>443.41</v>
      </c>
      <c r="H10" s="19">
        <v>0.17</v>
      </c>
      <c r="I10" s="19">
        <v>216.85</v>
      </c>
      <c r="J10" s="19">
        <v>-0.14000000000000001</v>
      </c>
      <c r="K10" s="19">
        <v>-0.1</v>
      </c>
      <c r="L10" s="19"/>
      <c r="AE10" s="13"/>
    </row>
    <row r="11" spans="1:31" x14ac:dyDescent="0.25">
      <c r="A11" s="18">
        <v>3872</v>
      </c>
      <c r="B11" s="19">
        <v>87.9</v>
      </c>
      <c r="C11" s="19">
        <v>12.98</v>
      </c>
      <c r="D11" s="19">
        <v>3478.2</v>
      </c>
      <c r="E11" s="19">
        <v>3220.86</v>
      </c>
      <c r="F11" s="19">
        <v>571.25</v>
      </c>
      <c r="G11" s="19">
        <v>443.63</v>
      </c>
      <c r="H11" s="19">
        <v>0.17</v>
      </c>
      <c r="I11" s="19">
        <v>216.85</v>
      </c>
      <c r="J11" s="19">
        <v>-0.14000000000000001</v>
      </c>
      <c r="K11" s="19">
        <v>-0.1</v>
      </c>
      <c r="L11" s="19"/>
      <c r="AE11" s="13"/>
    </row>
    <row r="12" spans="1:31" x14ac:dyDescent="0.25">
      <c r="A12" s="18">
        <v>3873</v>
      </c>
      <c r="B12" s="19">
        <v>87.89</v>
      </c>
      <c r="C12" s="19">
        <v>12.97</v>
      </c>
      <c r="D12" s="19">
        <v>3478.24</v>
      </c>
      <c r="E12" s="19">
        <v>3220.9</v>
      </c>
      <c r="F12" s="19">
        <v>572.23</v>
      </c>
      <c r="G12" s="19">
        <v>443.86</v>
      </c>
      <c r="H12" s="19">
        <v>0.17</v>
      </c>
      <c r="I12" s="19">
        <v>216.85</v>
      </c>
      <c r="J12" s="19">
        <v>-0.14000000000000001</v>
      </c>
      <c r="K12" s="19">
        <v>-0.1</v>
      </c>
      <c r="L12" s="19"/>
      <c r="AE12" s="13"/>
    </row>
    <row r="13" spans="1:31" x14ac:dyDescent="0.25">
      <c r="A13" s="18">
        <v>3874</v>
      </c>
      <c r="B13" s="19">
        <v>87.88</v>
      </c>
      <c r="C13" s="19">
        <v>12.96</v>
      </c>
      <c r="D13" s="19">
        <v>3478.28</v>
      </c>
      <c r="E13" s="19">
        <v>3220.94</v>
      </c>
      <c r="F13" s="19">
        <v>573.20000000000005</v>
      </c>
      <c r="G13" s="19">
        <v>444.08</v>
      </c>
      <c r="H13" s="19">
        <v>0.17</v>
      </c>
      <c r="I13" s="19">
        <v>216.85</v>
      </c>
      <c r="J13" s="19">
        <v>-0.14000000000000001</v>
      </c>
      <c r="K13" s="19">
        <v>-0.1</v>
      </c>
      <c r="L13" s="19"/>
      <c r="AE13" s="13"/>
    </row>
    <row r="14" spans="1:31" x14ac:dyDescent="0.25">
      <c r="A14" s="18">
        <v>3875</v>
      </c>
      <c r="B14" s="19">
        <v>87.86</v>
      </c>
      <c r="C14" s="19">
        <v>12.95</v>
      </c>
      <c r="D14" s="19">
        <v>3478.31</v>
      </c>
      <c r="E14" s="19">
        <v>3220.97</v>
      </c>
      <c r="F14" s="19">
        <v>574.16999999999996</v>
      </c>
      <c r="G14" s="19">
        <v>444.31</v>
      </c>
      <c r="H14" s="19">
        <v>0.17</v>
      </c>
      <c r="I14" s="19">
        <v>216.85</v>
      </c>
      <c r="J14" s="19">
        <v>-0.14000000000000001</v>
      </c>
      <c r="K14" s="19">
        <v>-0.1</v>
      </c>
      <c r="L14" s="19"/>
      <c r="AE14" s="13"/>
    </row>
    <row r="15" spans="1:31" x14ac:dyDescent="0.25">
      <c r="A15" s="18">
        <v>3876</v>
      </c>
      <c r="B15" s="19">
        <v>87.85</v>
      </c>
      <c r="C15" s="19">
        <v>12.94</v>
      </c>
      <c r="D15" s="19">
        <v>3478.35</v>
      </c>
      <c r="E15" s="19">
        <v>3221.01</v>
      </c>
      <c r="F15" s="19">
        <v>575.15</v>
      </c>
      <c r="G15" s="19">
        <v>444.53</v>
      </c>
      <c r="H15" s="19">
        <v>0</v>
      </c>
      <c r="I15" s="19">
        <v>0</v>
      </c>
      <c r="J15" s="19">
        <v>0</v>
      </c>
      <c r="K15" s="19">
        <v>0</v>
      </c>
      <c r="L15" s="19"/>
      <c r="AE15" s="13"/>
    </row>
    <row r="16" spans="1:31" x14ac:dyDescent="0.25">
      <c r="A16" s="18">
        <v>3877</v>
      </c>
      <c r="B16" s="19">
        <v>87.82</v>
      </c>
      <c r="C16" s="19">
        <v>12.93</v>
      </c>
      <c r="D16" s="19">
        <v>3478.39</v>
      </c>
      <c r="E16" s="19">
        <v>3221.05</v>
      </c>
      <c r="F16" s="19">
        <v>576.12</v>
      </c>
      <c r="G16" s="19">
        <v>444.75</v>
      </c>
      <c r="H16" s="19">
        <v>0.23</v>
      </c>
      <c r="I16" s="19">
        <v>200.21</v>
      </c>
      <c r="J16" s="19">
        <v>-0.22</v>
      </c>
      <c r="K16" s="19">
        <v>-0.08</v>
      </c>
      <c r="L16" s="19"/>
      <c r="AE16" s="13"/>
    </row>
  </sheetData>
  <mergeCells count="2">
    <mergeCell ref="A1:AE1"/>
    <mergeCell ref="L2:L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Факт</vt:lpstr>
      <vt:lpstr>План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2016-01-24T07:26:29Z</dcterms:modified>
</cp:coreProperties>
</file>