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365" activeTab="5"/>
  </bookViews>
  <sheets>
    <sheet name="Выбери месяц" sheetId="6" r:id="rId1"/>
    <sheet name="Первоначальные данные" sheetId="1" r:id="rId2"/>
    <sheet name="график смен по 12ч" sheetId="4" r:id="rId3"/>
    <sheet name="График" sheetId="3" r:id="rId4"/>
    <sheet name="Диспечерский отдел" sheetId="8" r:id="rId5"/>
    <sheet name="Структура" sheetId="7" r:id="rId6"/>
    <sheet name="всяки" sheetId="5" r:id="rId7"/>
  </sheets>
  <externalReferences>
    <externalReference r:id="rId8"/>
    <externalReference r:id="rId9"/>
    <externalReference r:id="rId10"/>
  </externalReferences>
  <definedNames>
    <definedName name="I">'график смен по 12ч'!$AI$223:$AI$227</definedName>
    <definedName name="выхрабд" localSheetId="0">всяки!$I$3:$I$23</definedName>
    <definedName name="выхрабд" localSheetId="4">всяки!$I$3:$I$23</definedName>
    <definedName name="выхрабд" localSheetId="5">всяки!$I$3:$I$23</definedName>
    <definedName name="выхрабд">всяки!$I$3:$I$23</definedName>
    <definedName name="год" localSheetId="0">всяки!$C$1:$C$12</definedName>
    <definedName name="год" localSheetId="4">всяки!$C$1:$C$12</definedName>
    <definedName name="год" localSheetId="5">всяки!$C$1:$C$12</definedName>
    <definedName name="год">всяки!$C$1:$C$12</definedName>
    <definedName name="допнер" localSheetId="0">всяки!$H$3:$H$23</definedName>
    <definedName name="допнер" localSheetId="4">всяки!$H$3:$H$23</definedName>
    <definedName name="допнер" localSheetId="5">всяки!$H$3:$H$23</definedName>
    <definedName name="допнер">всяки!$H$3:$H$23</definedName>
    <definedName name="_xlnm.Print_Titles" localSheetId="4">Диспечерский [2]отдел!$16:$21</definedName>
    <definedName name="Категория">[3]Служебный!$A$1:$A$3</definedName>
    <definedName name="месяц" localSheetId="0">всяки!$A$1:$A$12</definedName>
    <definedName name="месяц" localSheetId="4">всяки!$A$1:$A$12</definedName>
    <definedName name="месяц" localSheetId="5">всяки!$A$1:$A$12</definedName>
    <definedName name="месяц">всяки!$A$1:$A$12</definedName>
    <definedName name="празд" localSheetId="0">всяки!$G$3:$G$23</definedName>
    <definedName name="празд" localSheetId="4">всяки!$G$3:$G$23</definedName>
    <definedName name="празд" localSheetId="5">всяки!$G$3:$G$23</definedName>
    <definedName name="празд">всяки!$G$3:$G$23</definedName>
    <definedName name="предпр" localSheetId="4">всяки!$F$3:$F$23</definedName>
    <definedName name="предпр" localSheetId="5">всяки!$F$3:$F$23</definedName>
    <definedName name="предпр">всяки!$F$3:$F$23</definedName>
  </definedNames>
  <calcPr calcId="144525"/>
</workbook>
</file>

<file path=xl/calcChain.xml><?xml version="1.0" encoding="utf-8"?>
<calcChain xmlns="http://schemas.openxmlformats.org/spreadsheetml/2006/main">
  <c r="N42" i="8" l="1"/>
  <c r="AG43" i="8" s="1"/>
  <c r="D34" i="8"/>
  <c r="D30" i="8"/>
  <c r="D26" i="8"/>
  <c r="D22" i="8"/>
  <c r="B22" i="8" s="1"/>
  <c r="C21" i="8"/>
  <c r="U19" i="8"/>
  <c r="U24" i="8" s="1"/>
  <c r="U25" i="8" s="1"/>
  <c r="T19" i="8"/>
  <c r="T28" i="8" s="1"/>
  <c r="T29" i="8" s="1"/>
  <c r="S19" i="8"/>
  <c r="R19" i="8"/>
  <c r="Q19" i="8"/>
  <c r="Q24" i="8" s="1"/>
  <c r="Q25" i="8" s="1"/>
  <c r="P19" i="8"/>
  <c r="P28" i="8" s="1"/>
  <c r="P29" i="8" s="1"/>
  <c r="O19" i="8"/>
  <c r="O24" i="8" s="1"/>
  <c r="O25" i="8" s="1"/>
  <c r="N19" i="8"/>
  <c r="M19" i="8"/>
  <c r="L19" i="8"/>
  <c r="L28" i="8" s="1"/>
  <c r="L29" i="8" s="1"/>
  <c r="K19" i="8"/>
  <c r="K24" i="8" s="1"/>
  <c r="K25" i="8" s="1"/>
  <c r="J19" i="8"/>
  <c r="I19" i="8"/>
  <c r="H19" i="8"/>
  <c r="H28" i="8" s="1"/>
  <c r="H29" i="8" s="1"/>
  <c r="G19" i="8"/>
  <c r="G24" i="8" s="1"/>
  <c r="G25" i="8" s="1"/>
  <c r="F19" i="8"/>
  <c r="T17" i="8"/>
  <c r="S17" i="8"/>
  <c r="S22" i="8" s="1"/>
  <c r="S23" i="8" s="1"/>
  <c r="R17" i="8"/>
  <c r="R34" i="8" s="1"/>
  <c r="R35" i="8" s="1"/>
  <c r="Q17" i="8"/>
  <c r="Q22" i="8" s="1"/>
  <c r="Q23" i="8" s="1"/>
  <c r="P17" i="8"/>
  <c r="O17" i="8"/>
  <c r="O22" i="8" s="1"/>
  <c r="O23" i="8" s="1"/>
  <c r="N17" i="8"/>
  <c r="N34" i="8" s="1"/>
  <c r="N35" i="8" s="1"/>
  <c r="M17" i="8"/>
  <c r="M22" i="8" s="1"/>
  <c r="M23" i="8" s="1"/>
  <c r="L17" i="8"/>
  <c r="K17" i="8"/>
  <c r="K22" i="8" s="1"/>
  <c r="K23" i="8" s="1"/>
  <c r="J17" i="8"/>
  <c r="J34" i="8" s="1"/>
  <c r="J35" i="8" s="1"/>
  <c r="I17" i="8"/>
  <c r="I22" i="8" s="1"/>
  <c r="I23" i="8" s="1"/>
  <c r="H17" i="8"/>
  <c r="G17" i="8"/>
  <c r="G22" i="8" s="1"/>
  <c r="G23" i="8" s="1"/>
  <c r="F17" i="8"/>
  <c r="F34" i="8" s="1"/>
  <c r="AC14" i="8"/>
  <c r="AE14" i="8" s="1"/>
  <c r="Z14" i="8" s="1"/>
  <c r="F35" i="8" l="1"/>
  <c r="H34" i="8"/>
  <c r="H35" i="8" s="1"/>
  <c r="H30" i="8"/>
  <c r="H31" i="8" s="1"/>
  <c r="P34" i="8"/>
  <c r="P35" i="8" s="1"/>
  <c r="P30" i="8"/>
  <c r="P31" i="8" s="1"/>
  <c r="T34" i="8"/>
  <c r="T35" i="8" s="1"/>
  <c r="T30" i="8"/>
  <c r="T31" i="8" s="1"/>
  <c r="I36" i="8"/>
  <c r="I37" i="8" s="1"/>
  <c r="I32" i="8"/>
  <c r="I33" i="8" s="1"/>
  <c r="I28" i="8"/>
  <c r="I29" i="8" s="1"/>
  <c r="M36" i="8"/>
  <c r="M37" i="8" s="1"/>
  <c r="M32" i="8"/>
  <c r="M33" i="8" s="1"/>
  <c r="M28" i="8"/>
  <c r="M29" i="8" s="1"/>
  <c r="S36" i="8"/>
  <c r="S37" i="8" s="1"/>
  <c r="S32" i="8"/>
  <c r="S33" i="8" s="1"/>
  <c r="S28" i="8"/>
  <c r="S29" i="8" s="1"/>
  <c r="B34" i="8"/>
  <c r="B30" i="8"/>
  <c r="B26" i="8"/>
  <c r="I24" i="8"/>
  <c r="I25" i="8" s="1"/>
  <c r="M24" i="8"/>
  <c r="M25" i="8" s="1"/>
  <c r="S24" i="8"/>
  <c r="S25" i="8" s="1"/>
  <c r="F26" i="8"/>
  <c r="J26" i="8"/>
  <c r="J27" i="8" s="1"/>
  <c r="N26" i="8"/>
  <c r="N27" i="8" s="1"/>
  <c r="R26" i="8"/>
  <c r="R27" i="8" s="1"/>
  <c r="F30" i="8"/>
  <c r="N30" i="8"/>
  <c r="N31" i="8" s="1"/>
  <c r="L34" i="8"/>
  <c r="L35" i="8" s="1"/>
  <c r="L30" i="8"/>
  <c r="L31" i="8" s="1"/>
  <c r="G36" i="8"/>
  <c r="G37" i="8" s="1"/>
  <c r="G32" i="8"/>
  <c r="G33" i="8" s="1"/>
  <c r="G28" i="8"/>
  <c r="G29" i="8" s="1"/>
  <c r="K36" i="8"/>
  <c r="K37" i="8" s="1"/>
  <c r="K32" i="8"/>
  <c r="K33" i="8" s="1"/>
  <c r="K28" i="8"/>
  <c r="K29" i="8" s="1"/>
  <c r="O36" i="8"/>
  <c r="O37" i="8" s="1"/>
  <c r="O32" i="8"/>
  <c r="O33" i="8" s="1"/>
  <c r="O28" i="8"/>
  <c r="O29" i="8" s="1"/>
  <c r="Q36" i="8"/>
  <c r="Q37" i="8" s="1"/>
  <c r="Q32" i="8"/>
  <c r="Q33" i="8" s="1"/>
  <c r="Q28" i="8"/>
  <c r="Q29" i="8" s="1"/>
  <c r="U36" i="8"/>
  <c r="U37" i="8" s="1"/>
  <c r="U32" i="8"/>
  <c r="U33" i="8" s="1"/>
  <c r="U28" i="8"/>
  <c r="U29" i="8" s="1"/>
  <c r="G34" i="8"/>
  <c r="G35" i="8" s="1"/>
  <c r="G30" i="8"/>
  <c r="G31" i="8" s="1"/>
  <c r="G26" i="8"/>
  <c r="G27" i="8" s="1"/>
  <c r="I34" i="8"/>
  <c r="I35" i="8" s="1"/>
  <c r="I30" i="8"/>
  <c r="I31" i="8" s="1"/>
  <c r="I26" i="8"/>
  <c r="I27" i="8" s="1"/>
  <c r="K34" i="8"/>
  <c r="K35" i="8" s="1"/>
  <c r="K30" i="8"/>
  <c r="K31" i="8" s="1"/>
  <c r="K26" i="8"/>
  <c r="K27" i="8" s="1"/>
  <c r="M34" i="8"/>
  <c r="M35" i="8" s="1"/>
  <c r="M30" i="8"/>
  <c r="M31" i="8" s="1"/>
  <c r="M26" i="8"/>
  <c r="M27" i="8" s="1"/>
  <c r="O34" i="8"/>
  <c r="O35" i="8" s="1"/>
  <c r="O30" i="8"/>
  <c r="O31" i="8" s="1"/>
  <c r="O26" i="8"/>
  <c r="O27" i="8" s="1"/>
  <c r="Q34" i="8"/>
  <c r="Q35" i="8" s="1"/>
  <c r="Q30" i="8"/>
  <c r="Q31" i="8" s="1"/>
  <c r="Q26" i="8"/>
  <c r="Q27" i="8" s="1"/>
  <c r="S34" i="8"/>
  <c r="S35" i="8" s="1"/>
  <c r="S30" i="8"/>
  <c r="S31" i="8" s="1"/>
  <c r="S26" i="8"/>
  <c r="S27" i="8" s="1"/>
  <c r="F36" i="8"/>
  <c r="F32" i="8"/>
  <c r="H36" i="8"/>
  <c r="H37" i="8" s="1"/>
  <c r="H32" i="8"/>
  <c r="H33" i="8" s="1"/>
  <c r="J36" i="8"/>
  <c r="J37" i="8" s="1"/>
  <c r="J32" i="8"/>
  <c r="J33" i="8" s="1"/>
  <c r="L36" i="8"/>
  <c r="L37" i="8" s="1"/>
  <c r="L32" i="8"/>
  <c r="L33" i="8" s="1"/>
  <c r="N36" i="8"/>
  <c r="N37" i="8" s="1"/>
  <c r="N32" i="8"/>
  <c r="N33" i="8" s="1"/>
  <c r="P36" i="8"/>
  <c r="P37" i="8" s="1"/>
  <c r="P32" i="8"/>
  <c r="P33" i="8" s="1"/>
  <c r="R36" i="8"/>
  <c r="R37" i="8" s="1"/>
  <c r="R32" i="8"/>
  <c r="R33" i="8" s="1"/>
  <c r="T36" i="8"/>
  <c r="T37" i="8" s="1"/>
  <c r="T32" i="8"/>
  <c r="T33" i="8" s="1"/>
  <c r="F22" i="8"/>
  <c r="H22" i="8"/>
  <c r="H23" i="8" s="1"/>
  <c r="J22" i="8"/>
  <c r="J23" i="8" s="1"/>
  <c r="L22" i="8"/>
  <c r="L23" i="8" s="1"/>
  <c r="N22" i="8"/>
  <c r="N23" i="8" s="1"/>
  <c r="P22" i="8"/>
  <c r="P23" i="8" s="1"/>
  <c r="R22" i="8"/>
  <c r="R23" i="8" s="1"/>
  <c r="T22" i="8"/>
  <c r="T23" i="8" s="1"/>
  <c r="F24" i="8"/>
  <c r="H24" i="8"/>
  <c r="H25" i="8" s="1"/>
  <c r="J24" i="8"/>
  <c r="J25" i="8" s="1"/>
  <c r="L24" i="8"/>
  <c r="L25" i="8" s="1"/>
  <c r="N24" i="8"/>
  <c r="N25" i="8" s="1"/>
  <c r="P24" i="8"/>
  <c r="P25" i="8" s="1"/>
  <c r="R24" i="8"/>
  <c r="R25" i="8" s="1"/>
  <c r="T24" i="8"/>
  <c r="T25" i="8" s="1"/>
  <c r="H26" i="8"/>
  <c r="H27" i="8" s="1"/>
  <c r="L26" i="8"/>
  <c r="L27" i="8" s="1"/>
  <c r="P26" i="8"/>
  <c r="P27" i="8" s="1"/>
  <c r="T26" i="8"/>
  <c r="T27" i="8" s="1"/>
  <c r="F28" i="8"/>
  <c r="J28" i="8"/>
  <c r="J29" i="8" s="1"/>
  <c r="N28" i="8"/>
  <c r="N29" i="8" s="1"/>
  <c r="R28" i="8"/>
  <c r="R29" i="8" s="1"/>
  <c r="J30" i="8"/>
  <c r="J31" i="8" s="1"/>
  <c r="R30" i="8"/>
  <c r="R31" i="8" s="1"/>
  <c r="AG41" i="8"/>
  <c r="F33" i="8" l="1"/>
  <c r="V33" i="8" s="1"/>
  <c r="V32" i="8"/>
  <c r="V34" i="8"/>
  <c r="V35" i="8"/>
  <c r="F29" i="8"/>
  <c r="V29" i="8" s="1"/>
  <c r="V28" i="8"/>
  <c r="V24" i="8"/>
  <c r="F25" i="8"/>
  <c r="V25" i="8" s="1"/>
  <c r="V22" i="8"/>
  <c r="F23" i="8"/>
  <c r="V23" i="8" s="1"/>
  <c r="F37" i="8"/>
  <c r="V37" i="8" s="1"/>
  <c r="V36" i="8"/>
  <c r="F31" i="8"/>
  <c r="V31" i="8" s="1"/>
  <c r="V30" i="8"/>
  <c r="AD33" i="8"/>
  <c r="AE33" i="8" s="1" a="1"/>
  <c r="AE33" i="8" s="1"/>
  <c r="AF30" i="8"/>
  <c r="AH30" i="8" s="1" a="1"/>
  <c r="AH30" i="8" s="1"/>
  <c r="F27" i="8"/>
  <c r="V27" i="8" s="1"/>
  <c r="V26" i="8"/>
  <c r="AD29" i="8"/>
  <c r="AE29" i="8" s="1" a="1"/>
  <c r="AE29" i="8" s="1"/>
  <c r="AF26" i="8"/>
  <c r="AH26" i="8" s="1" a="1"/>
  <c r="AH26" i="8" s="1"/>
  <c r="AF34" i="8"/>
  <c r="AH34" i="8" s="1" a="1"/>
  <c r="AH34" i="8" s="1"/>
  <c r="AD37" i="8"/>
  <c r="AE37" i="8" s="1" a="1"/>
  <c r="AE37" i="8" s="1"/>
  <c r="AD34" i="8"/>
  <c r="AE34" i="8" s="1" a="1"/>
  <c r="AE34" i="8" s="1"/>
  <c r="AD35" i="8"/>
  <c r="AE35" i="8" s="1" a="1"/>
  <c r="AE35" i="8" s="1"/>
  <c r="W34" i="8" l="1"/>
  <c r="AD32" i="8"/>
  <c r="AE32" i="8" s="1" a="1"/>
  <c r="AE32" i="8" s="1"/>
  <c r="AD28" i="8"/>
  <c r="AE28" i="8" s="1" a="1"/>
  <c r="AE28" i="8" s="1"/>
  <c r="W36" i="8"/>
  <c r="AD26" i="8"/>
  <c r="AE26" i="8" s="1" a="1"/>
  <c r="AE26" i="8" s="1"/>
  <c r="AD27" i="8"/>
  <c r="AE27" i="8" s="1" a="1"/>
  <c r="AE27" i="8" s="1"/>
  <c r="AD22" i="8"/>
  <c r="AE22" i="8" s="1" a="1"/>
  <c r="AE22" i="8" s="1"/>
  <c r="AD23" i="8"/>
  <c r="AE23" i="8" s="1" a="1"/>
  <c r="AE23" i="8" s="1"/>
  <c r="AF22" i="8"/>
  <c r="AH22" i="8" s="1" a="1"/>
  <c r="AH22" i="8" s="1"/>
  <c r="AD25" i="8"/>
  <c r="AE25" i="8" s="1" a="1"/>
  <c r="AE25" i="8" s="1"/>
  <c r="W22" i="8"/>
  <c r="W28" i="8"/>
  <c r="W30" i="8"/>
  <c r="AD30" i="8"/>
  <c r="AE30" i="8" s="1" a="1"/>
  <c r="AE30" i="8" s="1"/>
  <c r="AD31" i="8"/>
  <c r="AE31" i="8" s="1" a="1"/>
  <c r="AE31" i="8" s="1"/>
  <c r="AD24" i="8"/>
  <c r="AE24" i="8" s="1" a="1"/>
  <c r="AE24" i="8" s="1"/>
  <c r="W24" i="8"/>
  <c r="W26" i="8"/>
  <c r="AD36" i="8"/>
  <c r="AE36" i="8" s="1" a="1"/>
  <c r="AE36" i="8" s="1"/>
  <c r="W32" i="8"/>
  <c r="AJ14" i="4" l="1"/>
  <c r="AJ15" i="4"/>
  <c r="AJ16" i="4"/>
  <c r="AJ17" i="4"/>
  <c r="AI14" i="4"/>
  <c r="AI15" i="4"/>
  <c r="AI16" i="4"/>
  <c r="AI17" i="4"/>
  <c r="D11" i="4" l="1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E11" i="4"/>
  <c r="F10" i="4" l="1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E10" i="4"/>
  <c r="D10" i="4"/>
  <c r="F17" i="5" l="1"/>
  <c r="AH17" i="4" l="1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I13" i="4" l="1"/>
  <c r="AJ13" i="4"/>
  <c r="AI12" i="4"/>
  <c r="AJ12" i="4"/>
</calcChain>
</file>

<file path=xl/comments1.xml><?xml version="1.0" encoding="utf-8"?>
<comments xmlns="http://schemas.openxmlformats.org/spreadsheetml/2006/main">
  <authors>
    <author>мама</author>
  </authors>
  <commentLis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Номер по порядку, присваивается автоматически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Должна Быть Фамилия из структуры, когда выбераешь структурное подразделение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04"/>
          </rPr>
          <t>Должен быть номер из Структуры (Соответствовать Фамилии при выборе подразделения)</t>
        </r>
      </text>
    </comment>
  </commentList>
</comments>
</file>

<file path=xl/sharedStrings.xml><?xml version="1.0" encoding="utf-8"?>
<sst xmlns="http://schemas.openxmlformats.org/spreadsheetml/2006/main" count="159" uniqueCount="126">
  <si>
    <t>Общие условия:</t>
  </si>
  <si>
    <t xml:space="preserve">Как это работает? </t>
  </si>
  <si>
    <t>Обязательно включите макросы при открытии файла!</t>
  </si>
  <si>
    <t>Максим. длительность раб. недели, час</t>
  </si>
  <si>
    <t>Длительность раб. года, час</t>
  </si>
  <si>
    <t>Кол-во рабочих часов в месяц на 1 сотрудника, не более</t>
  </si>
  <si>
    <t>Общий бюджет часов (на всех сотрудников)</t>
  </si>
  <si>
    <t>Итого по графику</t>
  </si>
  <si>
    <t>Часы</t>
  </si>
  <si>
    <t>Дни</t>
  </si>
  <si>
    <t>Дата</t>
  </si>
  <si>
    <t>Подпись</t>
  </si>
  <si>
    <t>Продолжительность рабочего дня по умолчанию, часов</t>
  </si>
  <si>
    <t xml:space="preserve">2. </t>
  </si>
  <si>
    <t xml:space="preserve">1. </t>
  </si>
  <si>
    <t>Заполните ячейки, залитые синим (при необходимости)</t>
  </si>
  <si>
    <t xml:space="preserve">3. </t>
  </si>
  <si>
    <t>Нажмите кнопку "Построить график"</t>
  </si>
  <si>
    <t>4.</t>
  </si>
  <si>
    <t xml:space="preserve"> Вы можете вносить необходимые изменеия в график в любой момент. Построенный график можно скопировать в другой файл</t>
  </si>
  <si>
    <t>январь</t>
  </si>
  <si>
    <t>УТВЕРЖДАЮ:</t>
  </si>
  <si>
    <t>ГРАФИК ДЕЖУРСТВ</t>
  </si>
  <si>
    <t>№  п/п</t>
  </si>
  <si>
    <t>ФИО</t>
  </si>
  <si>
    <t>Должность</t>
  </si>
  <si>
    <t>Март 2014г.</t>
  </si>
  <si>
    <t>д</t>
  </si>
  <si>
    <t>н</t>
  </si>
  <si>
    <t>в1</t>
  </si>
  <si>
    <t>в2</t>
  </si>
  <si>
    <t>День недели менять в ячейке D11.</t>
  </si>
  <si>
    <t>Смену ставить в столбце D.</t>
  </si>
  <si>
    <t>Смены убрать в стороках, выбрав из списка в столбце D, пустое место.</t>
  </si>
  <si>
    <t>Обозначение в списке:</t>
  </si>
  <si>
    <t>д - день, н -  ночь, в1 - первый выходной, в2 - второй выходной.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</si>
  <si>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</si>
  <si>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</si>
  <si>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</si>
  <si>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</si>
  <si>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</si>
  <si>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</si>
  <si>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</si>
  <si>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</si>
  <si>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</si>
  <si>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</si>
  <si>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</si>
  <si>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</si>
  <si>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</si>
  <si>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</si>
  <si>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</si>
  <si>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</si>
  <si>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</si>
  <si>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</si>
  <si>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</si>
  <si>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</si>
  <si>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</si>
  <si>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</si>
  <si>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</si>
  <si>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</si>
  <si>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за </t>
  </si>
  <si>
    <t>г.</t>
  </si>
  <si>
    <t>Почему не правильно считает?</t>
  </si>
  <si>
    <t>Должно быть так</t>
  </si>
  <si>
    <t>Смена 12 часов</t>
  </si>
  <si>
    <t>Если меняем значения на D12, D13, D15 все меняется в  синия становится неправлино а желтая праввильно</t>
  </si>
  <si>
    <t>Материально-технического отдела</t>
  </si>
  <si>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</si>
  <si>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</si>
  <si>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</si>
  <si>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</si>
  <si>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</si>
  <si>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Организация</t>
  </si>
  <si>
    <t>Государственное бюджетное учреждение города Москвы "Единый информационно-расчетный центр города Москвы"</t>
  </si>
  <si>
    <t>Структурное подразделение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</si>
  <si>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</si>
  <si>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>Номер документа</t>
  </si>
  <si>
    <t>Дата составления</t>
  </si>
  <si>
    <t>Отчетный период</t>
  </si>
  <si>
    <t>с</t>
  </si>
  <si>
    <t>по</t>
  </si>
  <si>
    <t>Номер
 по порядку</t>
  </si>
  <si>
    <t>Фамилия, и., о., 
(профессия, должность)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</si>
  <si>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</si>
  <si>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</si>
  <si>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</si>
  <si>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</si>
  <si>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</si>
  <si>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</si>
  <si>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</si>
  <si>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</si>
  <si>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</si>
  <si>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</si>
  <si>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</si>
  <si>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</si>
  <si>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</si>
  <si>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</si>
  <si>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</si>
  <si>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</si>
  <si>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</si>
  <si>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</si>
  <si>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</si>
  <si>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</si>
  <si>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Ведущий специалист сектора МТО</t>
  </si>
  <si>
    <t xml:space="preserve">Ответственное лицо </t>
  </si>
  <si>
    <t>С.Ф. Пичевский</t>
  </si>
  <si>
    <t>Руководитель</t>
  </si>
  <si>
    <t>Начальник отдела</t>
  </si>
  <si>
    <t>должность</t>
  </si>
  <si>
    <t>личная подпись</t>
  </si>
  <si>
    <t>расшифровка пописи</t>
  </si>
  <si>
    <t>структурного подразделения</t>
  </si>
  <si>
    <t>Л.А. Желтикова</t>
  </si>
  <si>
    <t>Работник кадровой службы</t>
  </si>
  <si>
    <t>Начальник СКР</t>
  </si>
  <si>
    <t>В.Ю. Преснякова</t>
  </si>
  <si>
    <t>Диспетчерский отдел</t>
  </si>
  <si>
    <t xml:space="preserve">Махмудов Э. А., Начальник диспетчерского отдела </t>
  </si>
  <si>
    <t>Дмитриева М. В., Диспетчер</t>
  </si>
  <si>
    <t>Гапоненко В. К., Диспетчер</t>
  </si>
  <si>
    <t>Бекренева Т. Н., Диспетчер</t>
  </si>
  <si>
    <t>Жиркова М. В., Диспетчер</t>
  </si>
  <si>
    <t>Селиванова С. Б., Диспетчер</t>
  </si>
  <si>
    <t>Юнисов Р. Д., Главный специалист</t>
  </si>
  <si>
    <t>=ЕСЛИОШИБКА(ИНДЕКС(ИНДЕКС(Структура!B2:B17;0;ПОИСКПОЗ('Диспечерский отдел'!$F$8;Структура!$A$1:$G$1;0)+1);ОТБР(СТРОКА(A4)/4)+1;0);"")</t>
  </si>
  <si>
    <t>=ЕСЛИОШИБКА(ИНДЕКС(ИНДЕКС(Структура!$A$1:$H$30;0;ПОИСКПОЗ('Диспечерский отдел'!$F$8;Структура!$A$1:$G$1;0)+1);ОТБР(СТРОКА(A8)/4)+1;0);"")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</si>
</sst>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419]mmmm\ yyyy;@"/>
    <numFmt numFmtId="166" formatCode="dd/mm/yyyy\ ddd"/>
    <numFmt numFmtId="167" formatCode="d"/>
    <numFmt numFmtId="168" formatCode="ddd/"/>
    <numFmt numFmtId="169" formatCode="0000000000"/>
    <numFmt numFmtId="170" formatCode="General;;;@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  <font>
      <b/>
      <sz val="36"/>
      <name val="Arial Narrow"/>
      <family val="2"/>
      <charset val="204"/>
    </font>
    <font>
      <b/>
      <sz val="12"/>
      <name val="Times New Roman"/>
      <family val="1"/>
      <charset val="204"/>
    </font>
    <font>
      <sz val="36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sz val="12"/>
      <name val="Arial"/>
      <family val="2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family val="2"/>
      <charset val="204"/>
    </font>
    <font>
      <b/>
      <sz val="10"/>
      <color rgb="FFFFFF00"/>
      <name val="Arial Cyr"/>
      <charset val="204"/>
    </font>
    <font>
      <sz val="10"/>
      <color rgb="FFFFFF00"/>
      <name val="Arial Cyr"/>
      <charset val="204"/>
    </font>
    <font>
      <sz val="1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53"/>
      <name val="Arial Cyr"/>
      <charset val="204"/>
    </font>
    <font>
      <b/>
      <sz val="10"/>
      <color indexed="60"/>
      <name val="Arial Cyr"/>
      <charset val="204"/>
    </font>
    <font>
      <b/>
      <sz val="10"/>
      <color indexed="17"/>
      <name val="Arial Cyr"/>
      <charset val="204"/>
    </font>
    <font>
      <b/>
      <sz val="10"/>
      <color indexed="12"/>
      <name val="Arial Cyr"/>
      <charset val="204"/>
    </font>
    <font>
      <b/>
      <sz val="10"/>
      <color indexed="63"/>
      <name val="Arial Cyr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>
      <alignment horizontal="left"/>
    </xf>
  </cellStyleXfs>
  <cellXfs count="379">
    <xf numFmtId="0" fontId="0" fillId="0" borderId="0" xfId="0"/>
    <xf numFmtId="0" fontId="0" fillId="0" borderId="0" xfId="0"/>
    <xf numFmtId="0" fontId="2" fillId="0" borderId="0" xfId="0" applyFont="1" applyFill="1"/>
    <xf numFmtId="1" fontId="5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Protection="1">
      <protection locked="0"/>
    </xf>
    <xf numFmtId="0" fontId="2" fillId="0" borderId="0" xfId="0" applyFont="1" applyFill="1" applyBorder="1"/>
    <xf numFmtId="0" fontId="7" fillId="0" borderId="0" xfId="0" applyFont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Protection="1">
      <protection hidden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12" fillId="0" borderId="0" xfId="0" applyFont="1" applyProtection="1">
      <protection locked="0"/>
    </xf>
    <xf numFmtId="0" fontId="12" fillId="0" borderId="1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7" fillId="0" borderId="0" xfId="0" applyFont="1" applyFill="1" applyAlignment="1">
      <alignment vertical="center" wrapText="1"/>
    </xf>
    <xf numFmtId="0" fontId="13" fillId="0" borderId="0" xfId="1"/>
    <xf numFmtId="0" fontId="14" fillId="5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top"/>
    </xf>
    <xf numFmtId="166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 wrapText="1"/>
    </xf>
    <xf numFmtId="14" fontId="17" fillId="5" borderId="1" xfId="0" applyNumberFormat="1" applyFont="1" applyFill="1" applyBorder="1" applyAlignment="1">
      <alignment vertical="top"/>
    </xf>
    <xf numFmtId="14" fontId="17" fillId="6" borderId="1" xfId="0" applyNumberFormat="1" applyFont="1" applyFill="1" applyBorder="1" applyAlignment="1">
      <alignment horizontal="center" vertical="top"/>
    </xf>
    <xf numFmtId="14" fontId="14" fillId="6" borderId="1" xfId="0" applyNumberFormat="1" applyFont="1" applyFill="1" applyBorder="1" applyAlignment="1">
      <alignment horizontal="center" vertical="top"/>
    </xf>
    <xf numFmtId="14" fontId="17" fillId="5" borderId="1" xfId="0" applyNumberFormat="1" applyFont="1" applyFill="1" applyBorder="1"/>
    <xf numFmtId="14" fontId="14" fillId="0" borderId="1" xfId="0" applyNumberFormat="1" applyFont="1" applyBorder="1" applyAlignment="1">
      <alignment vertical="top"/>
    </xf>
    <xf numFmtId="0" fontId="18" fillId="7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15" fillId="5" borderId="1" xfId="0" applyFont="1" applyFill="1" applyBorder="1"/>
    <xf numFmtId="0" fontId="14" fillId="5" borderId="1" xfId="0" applyFont="1" applyFill="1" applyBorder="1"/>
    <xf numFmtId="14" fontId="14" fillId="5" borderId="1" xfId="0" applyNumberFormat="1" applyFont="1" applyFill="1" applyBorder="1"/>
    <xf numFmtId="14" fontId="14" fillId="0" borderId="1" xfId="0" applyNumberFormat="1" applyFont="1" applyBorder="1"/>
    <xf numFmtId="0" fontId="13" fillId="8" borderId="0" xfId="1" applyFill="1"/>
    <xf numFmtId="0" fontId="20" fillId="8" borderId="0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3" fillId="0" borderId="0" xfId="1" applyBorder="1"/>
    <xf numFmtId="0" fontId="21" fillId="8" borderId="0" xfId="1" applyFont="1" applyFill="1"/>
    <xf numFmtId="0" fontId="21" fillId="8" borderId="0" xfId="1" applyFont="1" applyFill="1" applyBorder="1" applyAlignment="1" applyProtection="1">
      <alignment vertical="center"/>
      <protection locked="0"/>
    </xf>
    <xf numFmtId="0" fontId="19" fillId="2" borderId="10" xfId="1" applyFont="1" applyFill="1" applyBorder="1" applyAlignment="1">
      <alignment vertical="center"/>
    </xf>
    <xf numFmtId="0" fontId="19" fillId="8" borderId="0" xfId="1" applyFont="1" applyFill="1" applyBorder="1" applyAlignment="1">
      <alignment vertical="center"/>
    </xf>
    <xf numFmtId="167" fontId="0" fillId="0" borderId="16" xfId="0" applyNumberFormat="1" applyBorder="1" applyAlignment="1" applyProtection="1">
      <alignment horizontal="center" vertical="center"/>
      <protection locked="0"/>
    </xf>
    <xf numFmtId="168" fontId="0" fillId="0" borderId="16" xfId="0" applyNumberForma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22" fillId="0" borderId="0" xfId="0" applyFont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 applyProtection="1">
      <protection hidden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hidden="1"/>
    </xf>
    <xf numFmtId="0" fontId="0" fillId="10" borderId="0" xfId="0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1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 hidden="1"/>
    </xf>
    <xf numFmtId="0" fontId="23" fillId="9" borderId="1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Protection="1">
      <protection locked="0"/>
    </xf>
    <xf numFmtId="0" fontId="27" fillId="0" borderId="0" xfId="1" applyFont="1" applyBorder="1" applyProtection="1">
      <protection locked="0"/>
    </xf>
    <xf numFmtId="0" fontId="28" fillId="0" borderId="0" xfId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6" fillId="0" borderId="0" xfId="1" applyFont="1" applyAlignment="1" applyProtection="1">
      <alignment horizontal="right"/>
      <protection locked="0"/>
    </xf>
    <xf numFmtId="0" fontId="27" fillId="0" borderId="0" xfId="1" applyFont="1" applyAlignment="1" applyProtection="1">
      <alignment horizontal="right"/>
      <protection locked="0"/>
    </xf>
    <xf numFmtId="0" fontId="26" fillId="0" borderId="0" xfId="1" applyFont="1" applyBorder="1" applyAlignment="1" applyProtection="1">
      <alignment horizontal="center"/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NumberFormat="1" applyFont="1" applyBorder="1" applyAlignment="1" applyProtection="1">
      <alignment horizontal="center" vertical="center"/>
      <protection locked="0"/>
    </xf>
    <xf numFmtId="0" fontId="29" fillId="0" borderId="0" xfId="2" applyFont="1" applyBorder="1" applyAlignment="1" applyProtection="1">
      <alignment horizontal="centerContinuous" vertical="center"/>
      <protection locked="0"/>
    </xf>
    <xf numFmtId="0" fontId="13" fillId="0" borderId="0" xfId="1" applyProtection="1">
      <protection locked="0"/>
    </xf>
    <xf numFmtId="0" fontId="29" fillId="0" borderId="12" xfId="2" applyNumberFormat="1" applyFont="1" applyBorder="1" applyAlignment="1" applyProtection="1">
      <alignment horizontal="center" vertical="center"/>
      <protection locked="0"/>
    </xf>
    <xf numFmtId="0" fontId="29" fillId="0" borderId="18" xfId="2" applyNumberFormat="1" applyFont="1" applyBorder="1" applyAlignment="1" applyProtection="1">
      <alignment horizontal="center" vertical="center"/>
      <protection locked="0"/>
    </xf>
    <xf numFmtId="0" fontId="29" fillId="0" borderId="19" xfId="2" applyNumberFormat="1" applyFont="1" applyBorder="1" applyAlignment="1" applyProtection="1">
      <alignment horizontal="center" vertical="center"/>
      <protection locked="0"/>
    </xf>
    <xf numFmtId="0" fontId="27" fillId="0" borderId="0" xfId="1" applyFont="1" applyProtection="1"/>
    <xf numFmtId="0" fontId="27" fillId="0" borderId="0" xfId="1" applyFont="1" applyAlignment="1" applyProtection="1">
      <alignment horizontal="right"/>
    </xf>
    <xf numFmtId="0" fontId="27" fillId="0" borderId="0" xfId="1" applyFont="1" applyBorder="1" applyProtection="1"/>
    <xf numFmtId="0" fontId="29" fillId="0" borderId="20" xfId="2" applyNumberFormat="1" applyFont="1" applyBorder="1" applyAlignment="1" applyProtection="1">
      <alignment horizontal="center" vertical="center"/>
      <protection locked="0"/>
    </xf>
    <xf numFmtId="0" fontId="29" fillId="0" borderId="21" xfId="2" applyNumberFormat="1" applyFont="1" applyBorder="1" applyAlignment="1" applyProtection="1">
      <alignment horizontal="center" vertical="center"/>
      <protection locked="0"/>
    </xf>
    <xf numFmtId="0" fontId="29" fillId="0" borderId="22" xfId="2" applyNumberFormat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/>
    <xf numFmtId="0" fontId="31" fillId="0" borderId="10" xfId="1" applyFont="1" applyBorder="1" applyAlignment="1" applyProtection="1">
      <alignment vertical="center"/>
    </xf>
    <xf numFmtId="0" fontId="13" fillId="0" borderId="10" xfId="1" applyFont="1" applyBorder="1" applyAlignment="1" applyProtection="1">
      <alignment vertical="center"/>
    </xf>
    <xf numFmtId="0" fontId="20" fillId="0" borderId="10" xfId="1" applyFont="1" applyFill="1" applyBorder="1" applyAlignment="1" applyProtection="1">
      <alignment horizontal="left" vertical="center"/>
    </xf>
    <xf numFmtId="0" fontId="32" fillId="0" borderId="0" xfId="1" applyFont="1" applyFill="1" applyBorder="1" applyProtection="1"/>
    <xf numFmtId="0" fontId="30" fillId="0" borderId="0" xfId="1" applyFont="1" applyFill="1" applyBorder="1" applyAlignment="1" applyProtection="1"/>
    <xf numFmtId="0" fontId="30" fillId="0" borderId="0" xfId="1" applyFont="1" applyFill="1" applyBorder="1" applyProtection="1"/>
    <xf numFmtId="49" fontId="30" fillId="0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Protection="1"/>
    <xf numFmtId="0" fontId="13" fillId="0" borderId="0" xfId="1" applyFont="1" applyProtection="1"/>
    <xf numFmtId="0" fontId="31" fillId="0" borderId="0" xfId="1" applyFont="1" applyBorder="1" applyAlignment="1" applyProtection="1">
      <alignment vertical="center"/>
    </xf>
    <xf numFmtId="0" fontId="13" fillId="0" borderId="11" xfId="1" applyFont="1" applyBorder="1" applyAlignment="1" applyProtection="1">
      <alignment vertical="center"/>
    </xf>
    <xf numFmtId="49" fontId="30" fillId="0" borderId="0" xfId="1" applyNumberFormat="1" applyFont="1" applyFill="1" applyBorder="1" applyAlignment="1" applyProtection="1"/>
    <xf numFmtId="0" fontId="33" fillId="0" borderId="0" xfId="1" applyFont="1" applyBorder="1" applyProtection="1">
      <protection locked="0"/>
    </xf>
    <xf numFmtId="0" fontId="33" fillId="0" borderId="23" xfId="1" applyFont="1" applyBorder="1" applyAlignment="1" applyProtection="1">
      <alignment vertical="top"/>
      <protection locked="0"/>
    </xf>
    <xf numFmtId="0" fontId="33" fillId="0" borderId="0" xfId="1" applyFont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 applyProtection="1">
      <alignment vertical="top"/>
      <protection locked="0"/>
    </xf>
    <xf numFmtId="0" fontId="35" fillId="0" borderId="0" xfId="1" applyFont="1" applyFill="1" applyBorder="1" applyAlignment="1" applyProtection="1">
      <protection locked="0"/>
    </xf>
    <xf numFmtId="0" fontId="35" fillId="0" borderId="0" xfId="1" applyFont="1" applyFill="1" applyProtection="1">
      <protection locked="0"/>
    </xf>
    <xf numFmtId="0" fontId="35" fillId="0" borderId="0" xfId="1" applyFont="1" applyFill="1" applyBorder="1" applyProtection="1">
      <protection locked="0"/>
    </xf>
    <xf numFmtId="0" fontId="13" fillId="0" borderId="0" xfId="1" applyFill="1" applyProtection="1"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3" fillId="0" borderId="0" xfId="1" applyAlignment="1" applyProtection="1">
      <alignment vertical="center"/>
      <protection locked="0"/>
    </xf>
    <xf numFmtId="0" fontId="13" fillId="0" borderId="0" xfId="1" applyAlignment="1" applyProtection="1">
      <alignment horizontal="center" vertical="center"/>
      <protection locked="0"/>
    </xf>
    <xf numFmtId="0" fontId="13" fillId="0" borderId="0" xfId="1" applyFill="1" applyAlignment="1" applyProtection="1">
      <alignment vertical="center"/>
      <protection locked="0"/>
    </xf>
    <xf numFmtId="0" fontId="13" fillId="0" borderId="0" xfId="1" applyFill="1" applyAlignment="1" applyProtection="1">
      <alignment vertical="center" wrapText="1"/>
      <protection locked="0"/>
    </xf>
    <xf numFmtId="0" fontId="37" fillId="0" borderId="24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25" xfId="1" applyFont="1" applyFill="1" applyBorder="1" applyAlignment="1" applyProtection="1">
      <alignment vertical="center" wrapText="1"/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0" fontId="30" fillId="0" borderId="26" xfId="1" applyFont="1" applyFill="1" applyBorder="1" applyAlignment="1" applyProtection="1">
      <alignment horizontal="center" vertical="center"/>
      <protection locked="0"/>
    </xf>
    <xf numFmtId="0" fontId="30" fillId="0" borderId="26" xfId="1" applyFont="1" applyFill="1" applyBorder="1" applyAlignment="1" applyProtection="1">
      <alignment horizontal="center" vertical="center" wrapText="1"/>
      <protection locked="0"/>
    </xf>
    <xf numFmtId="0" fontId="30" fillId="0" borderId="26" xfId="1" applyFont="1" applyFill="1" applyBorder="1" applyAlignment="1" applyProtection="1">
      <alignment horizontal="center"/>
      <protection locked="0"/>
    </xf>
    <xf numFmtId="0" fontId="30" fillId="0" borderId="27" xfId="1" applyFont="1" applyFill="1" applyBorder="1" applyAlignment="1" applyProtection="1">
      <alignment horizontal="center" vertical="center"/>
      <protection locked="0"/>
    </xf>
    <xf numFmtId="14" fontId="40" fillId="0" borderId="27" xfId="1" applyNumberFormat="1" applyFont="1" applyFill="1" applyBorder="1" applyAlignment="1" applyProtection="1">
      <alignment horizontal="center"/>
    </xf>
    <xf numFmtId="0" fontId="30" fillId="0" borderId="0" xfId="1" applyFont="1" applyFill="1" applyBorder="1" applyAlignment="1" applyProtection="1">
      <alignment vertical="center" wrapText="1"/>
      <protection locked="0"/>
    </xf>
    <xf numFmtId="14" fontId="40" fillId="0" borderId="27" xfId="1" applyNumberFormat="1" applyFont="1" applyFill="1" applyBorder="1" applyAlignment="1" applyProtection="1">
      <alignment horizontal="center"/>
      <protection locked="0"/>
    </xf>
    <xf numFmtId="0" fontId="26" fillId="0" borderId="0" xfId="1" applyFont="1" applyFill="1" applyProtection="1">
      <protection locked="0"/>
    </xf>
    <xf numFmtId="0" fontId="13" fillId="0" borderId="28" xfId="1" applyFont="1" applyFill="1" applyBorder="1" applyAlignment="1" applyProtection="1">
      <alignment horizontal="center" vertical="center"/>
      <protection locked="0"/>
    </xf>
    <xf numFmtId="0" fontId="13" fillId="0" borderId="28" xfId="1" applyBorder="1" applyProtection="1">
      <protection locked="0"/>
    </xf>
    <xf numFmtId="0" fontId="30" fillId="0" borderId="28" xfId="1" applyFont="1" applyFill="1" applyBorder="1" applyAlignment="1" applyProtection="1">
      <alignment vertical="center" wrapText="1"/>
      <protection locked="0"/>
    </xf>
    <xf numFmtId="0" fontId="13" fillId="0" borderId="29" xfId="1" applyBorder="1" applyAlignment="1" applyProtection="1">
      <alignment horizontal="center" vertical="center" textRotation="90" wrapText="1"/>
      <protection locked="0"/>
    </xf>
    <xf numFmtId="0" fontId="13" fillId="0" borderId="30" xfId="1" applyBorder="1" applyAlignment="1" applyProtection="1">
      <alignment horizontal="center" vertical="center" wrapText="1"/>
      <protection locked="0"/>
    </xf>
    <xf numFmtId="0" fontId="13" fillId="0" borderId="30" xfId="1" applyBorder="1" applyAlignment="1" applyProtection="1">
      <alignment horizontal="center" vertical="center" textRotation="90" wrapText="1"/>
      <protection locked="0"/>
    </xf>
    <xf numFmtId="0" fontId="13" fillId="0" borderId="31" xfId="1" applyBorder="1" applyAlignment="1" applyProtection="1">
      <alignment horizontal="center" vertical="center"/>
      <protection locked="0"/>
    </xf>
    <xf numFmtId="0" fontId="13" fillId="0" borderId="32" xfId="1" applyBorder="1" applyAlignment="1" applyProtection="1">
      <alignment horizontal="center" vertical="center"/>
      <protection locked="0"/>
    </xf>
    <xf numFmtId="0" fontId="13" fillId="0" borderId="33" xfId="1" applyBorder="1" applyAlignment="1" applyProtection="1">
      <alignment horizontal="center" vertical="center"/>
      <protection locked="0"/>
    </xf>
    <xf numFmtId="0" fontId="13" fillId="0" borderId="34" xfId="1" applyBorder="1" applyAlignment="1" applyProtection="1">
      <alignment horizontal="center" vertical="center"/>
      <protection locked="0"/>
    </xf>
    <xf numFmtId="0" fontId="13" fillId="0" borderId="35" xfId="1" applyBorder="1" applyAlignment="1" applyProtection="1">
      <alignment horizontal="center" vertical="center" wrapText="1"/>
      <protection locked="0"/>
    </xf>
    <xf numFmtId="0" fontId="13" fillId="0" borderId="2" xfId="1" applyBorder="1" applyAlignment="1" applyProtection="1">
      <alignment horizontal="center" vertical="center"/>
      <protection locked="0"/>
    </xf>
    <xf numFmtId="0" fontId="13" fillId="0" borderId="36" xfId="1" applyNumberFormat="1" applyBorder="1" applyAlignment="1" applyProtection="1">
      <alignment horizontal="center" vertical="center"/>
      <protection locked="0"/>
    </xf>
    <xf numFmtId="0" fontId="13" fillId="0" borderId="32" xfId="1" applyNumberFormat="1" applyBorder="1" applyAlignment="1" applyProtection="1">
      <alignment horizontal="center" vertical="center"/>
      <protection locked="0"/>
    </xf>
    <xf numFmtId="0" fontId="13" fillId="0" borderId="33" xfId="1" applyNumberFormat="1" applyBorder="1" applyAlignment="1" applyProtection="1">
      <alignment horizontal="center" vertical="center"/>
      <protection locked="0"/>
    </xf>
    <xf numFmtId="0" fontId="13" fillId="0" borderId="37" xfId="1" applyBorder="1" applyAlignment="1" applyProtection="1">
      <alignment horizontal="center" vertical="center" textRotation="90" wrapText="1"/>
      <protection locked="0"/>
    </xf>
    <xf numFmtId="0" fontId="13" fillId="0" borderId="11" xfId="1" applyBorder="1" applyAlignment="1" applyProtection="1">
      <alignment horizontal="center" vertical="center" wrapText="1"/>
      <protection locked="0"/>
    </xf>
    <xf numFmtId="0" fontId="13" fillId="0" borderId="37" xfId="1" applyBorder="1" applyAlignment="1" applyProtection="1">
      <alignment horizontal="center" vertical="center" textRotation="90"/>
      <protection locked="0"/>
    </xf>
    <xf numFmtId="0" fontId="13" fillId="0" borderId="11" xfId="1" applyBorder="1" applyAlignment="1" applyProtection="1">
      <alignment horizontal="center" vertical="center" textRotation="90"/>
      <protection locked="0"/>
    </xf>
    <xf numFmtId="167" fontId="13" fillId="0" borderId="38" xfId="1" applyNumberFormat="1" applyFont="1" applyFill="1" applyBorder="1" applyAlignment="1" applyProtection="1">
      <alignment horizontal="center" vertical="center"/>
      <protection locked="0"/>
    </xf>
    <xf numFmtId="167" fontId="13" fillId="0" borderId="26" xfId="1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 wrapText="1"/>
      <protection locked="0"/>
    </xf>
    <xf numFmtId="0" fontId="13" fillId="0" borderId="41" xfId="1" applyBorder="1" applyAlignment="1" applyProtection="1">
      <alignment horizontal="center" vertical="center"/>
      <protection locked="0"/>
    </xf>
    <xf numFmtId="0" fontId="13" fillId="0" borderId="40" xfId="1" applyBorder="1" applyAlignment="1" applyProtection="1">
      <alignment horizontal="center"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28" fillId="0" borderId="23" xfId="1" applyFont="1" applyBorder="1" applyAlignment="1" applyProtection="1">
      <alignment horizontal="center" vertical="center"/>
      <protection locked="0"/>
    </xf>
    <xf numFmtId="0" fontId="28" fillId="0" borderId="26" xfId="1" applyFont="1" applyBorder="1" applyAlignment="1" applyProtection="1">
      <alignment horizontal="center" vertical="center" wrapText="1"/>
      <protection locked="0"/>
    </xf>
    <xf numFmtId="0" fontId="28" fillId="0" borderId="42" xfId="1" applyFont="1" applyBorder="1" applyAlignment="1" applyProtection="1">
      <alignment horizontal="center" vertical="center"/>
      <protection locked="0"/>
    </xf>
    <xf numFmtId="0" fontId="28" fillId="0" borderId="43" xfId="1" applyFont="1" applyBorder="1" applyAlignment="1" applyProtection="1">
      <alignment horizontal="center" vertical="center"/>
      <protection locked="0"/>
    </xf>
    <xf numFmtId="0" fontId="28" fillId="0" borderId="44" xfId="1" applyFont="1" applyBorder="1" applyAlignment="1" applyProtection="1">
      <alignment horizontal="center" vertical="center" wrapText="1"/>
      <protection locked="0"/>
    </xf>
    <xf numFmtId="167" fontId="13" fillId="0" borderId="35" xfId="1" applyNumberFormat="1" applyFont="1" applyFill="1" applyBorder="1" applyAlignment="1" applyProtection="1">
      <alignment horizontal="center" vertical="center"/>
      <protection locked="0"/>
    </xf>
    <xf numFmtId="167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41" fillId="0" borderId="40" xfId="1" applyFont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  <protection locked="0"/>
    </xf>
    <xf numFmtId="0" fontId="28" fillId="0" borderId="45" xfId="1" applyFont="1" applyBorder="1" applyAlignment="1" applyProtection="1">
      <alignment horizontal="center" vertical="center" wrapText="1"/>
      <protection locked="0"/>
    </xf>
    <xf numFmtId="0" fontId="28" fillId="0" borderId="25" xfId="1" applyFont="1" applyBorder="1" applyAlignment="1" applyProtection="1">
      <alignment horizontal="center" vertical="center"/>
      <protection locked="0"/>
    </xf>
    <xf numFmtId="0" fontId="28" fillId="0" borderId="46" xfId="1" applyFont="1" applyBorder="1" applyAlignment="1" applyProtection="1">
      <alignment horizontal="center" vertical="center"/>
      <protection locked="0"/>
    </xf>
    <xf numFmtId="0" fontId="28" fillId="0" borderId="47" xfId="1" applyFont="1" applyBorder="1" applyAlignment="1" applyProtection="1">
      <alignment horizontal="center" vertical="center" wrapText="1"/>
      <protection locked="0"/>
    </xf>
    <xf numFmtId="167" fontId="13" fillId="0" borderId="44" xfId="1" applyNumberFormat="1" applyFont="1" applyFill="1" applyBorder="1" applyAlignment="1" applyProtection="1">
      <alignment horizontal="center" vertical="center"/>
      <protection locked="0"/>
    </xf>
    <xf numFmtId="0" fontId="13" fillId="0" borderId="48" xfId="1" applyFill="1" applyBorder="1" applyAlignment="1" applyProtection="1">
      <alignment horizontal="center" vertical="center"/>
      <protection locked="0"/>
    </xf>
    <xf numFmtId="0" fontId="13" fillId="0" borderId="39" xfId="1" applyFill="1" applyBorder="1" applyProtection="1">
      <protection locked="0"/>
    </xf>
    <xf numFmtId="0" fontId="41" fillId="0" borderId="38" xfId="1" applyFont="1" applyBorder="1" applyAlignment="1" applyProtection="1">
      <alignment horizontal="center" vertical="center" wrapText="1"/>
      <protection locked="0"/>
    </xf>
    <xf numFmtId="0" fontId="41" fillId="0" borderId="1" xfId="1" applyFont="1" applyBorder="1" applyAlignment="1" applyProtection="1">
      <alignment horizontal="center" vertical="center" wrapText="1"/>
      <protection locked="0"/>
    </xf>
    <xf numFmtId="0" fontId="41" fillId="0" borderId="43" xfId="1" applyFont="1" applyBorder="1" applyAlignment="1" applyProtection="1">
      <alignment horizontal="center" vertical="center" wrapText="1"/>
      <protection locked="0"/>
    </xf>
    <xf numFmtId="0" fontId="13" fillId="0" borderId="49" xfId="1" applyBorder="1" applyAlignment="1" applyProtection="1">
      <alignment horizontal="center" vertical="center" textRotation="90" wrapText="1"/>
      <protection locked="0"/>
    </xf>
    <xf numFmtId="0" fontId="13" fillId="0" borderId="23" xfId="1" applyBorder="1" applyAlignment="1" applyProtection="1">
      <alignment horizontal="center" vertical="center" wrapText="1"/>
      <protection locked="0"/>
    </xf>
    <xf numFmtId="0" fontId="13" fillId="0" borderId="49" xfId="1" applyBorder="1" applyAlignment="1" applyProtection="1">
      <alignment horizontal="center" vertical="center" textRotation="90"/>
      <protection locked="0"/>
    </xf>
    <xf numFmtId="0" fontId="13" fillId="0" borderId="23" xfId="1" applyBorder="1" applyAlignment="1" applyProtection="1">
      <alignment horizontal="center" vertical="center" textRotation="90"/>
      <protection locked="0"/>
    </xf>
    <xf numFmtId="167" fontId="13" fillId="0" borderId="34" xfId="1" applyNumberFormat="1" applyFont="1" applyFill="1" applyBorder="1" applyAlignment="1" applyProtection="1">
      <alignment horizontal="center" vertical="center"/>
      <protection locked="0"/>
    </xf>
    <xf numFmtId="0" fontId="41" fillId="0" borderId="50" xfId="1" applyFont="1" applyBorder="1" applyAlignment="1" applyProtection="1">
      <alignment horizontal="center" vertical="center" wrapText="1"/>
      <protection locked="0"/>
    </xf>
    <xf numFmtId="0" fontId="41" fillId="0" borderId="26" xfId="1" applyFont="1" applyBorder="1" applyAlignment="1" applyProtection="1">
      <alignment horizontal="center" vertical="center"/>
      <protection locked="0"/>
    </xf>
    <xf numFmtId="0" fontId="41" fillId="0" borderId="46" xfId="1" applyFont="1" applyBorder="1" applyAlignment="1" applyProtection="1">
      <alignment horizontal="center" vertical="center" wrapText="1"/>
      <protection locked="0"/>
    </xf>
    <xf numFmtId="0" fontId="28" fillId="0" borderId="10" xfId="1" applyFont="1" applyBorder="1" applyAlignment="1" applyProtection="1">
      <alignment horizontal="center" vertical="center"/>
      <protection locked="0"/>
    </xf>
    <xf numFmtId="0" fontId="28" fillId="0" borderId="2" xfId="1" applyFont="1" applyBorder="1" applyAlignment="1" applyProtection="1">
      <alignment horizontal="center" vertical="center" wrapText="1"/>
      <protection locked="0"/>
    </xf>
    <xf numFmtId="0" fontId="28" fillId="0" borderId="51" xfId="1" applyFont="1" applyBorder="1" applyAlignment="1" applyProtection="1">
      <alignment horizontal="center" vertical="center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34" xfId="1" applyFont="1" applyBorder="1" applyAlignment="1" applyProtection="1">
      <alignment horizontal="center" vertical="center" wrapText="1"/>
      <protection locked="0"/>
    </xf>
    <xf numFmtId="0" fontId="13" fillId="0" borderId="49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 wrapText="1"/>
      <protection locked="0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0" borderId="53" xfId="1" applyFont="1" applyFill="1" applyBorder="1" applyAlignment="1" applyProtection="1">
      <alignment horizontal="center" vertical="center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5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/>
      <protection locked="0"/>
    </xf>
    <xf numFmtId="0" fontId="13" fillId="0" borderId="57" xfId="1" applyFont="1" applyFill="1" applyBorder="1" applyAlignment="1" applyProtection="1">
      <alignment horizontal="center" vertical="center"/>
      <protection locked="0"/>
    </xf>
    <xf numFmtId="0" fontId="13" fillId="0" borderId="56" xfId="1" applyFont="1" applyFill="1" applyBorder="1" applyAlignment="1" applyProtection="1">
      <alignment horizontal="center" vertical="center" wrapText="1"/>
      <protection locked="0"/>
    </xf>
    <xf numFmtId="0" fontId="13" fillId="0" borderId="58" xfId="1" applyFont="1" applyFill="1" applyBorder="1" applyAlignment="1" applyProtection="1">
      <alignment horizontal="center" vertical="center"/>
      <protection locked="0"/>
    </xf>
    <xf numFmtId="0" fontId="13" fillId="0" borderId="58" xfId="1" applyFont="1" applyFill="1" applyBorder="1" applyAlignment="1" applyProtection="1">
      <alignment horizontal="center" vertical="center" wrapText="1"/>
      <protection locked="0"/>
    </xf>
    <xf numFmtId="0" fontId="13" fillId="0" borderId="54" xfId="1" applyFont="1" applyFill="1" applyBorder="1" applyAlignment="1" applyProtection="1">
      <alignment horizontal="center" vertical="center"/>
      <protection locked="0"/>
    </xf>
    <xf numFmtId="0" fontId="13" fillId="0" borderId="59" xfId="1" applyFont="1" applyFill="1" applyBorder="1" applyAlignment="1" applyProtection="1">
      <alignment horizontal="center" vertical="center"/>
      <protection locked="0"/>
    </xf>
    <xf numFmtId="0" fontId="13" fillId="0" borderId="60" xfId="1" applyFont="1" applyFill="1" applyBorder="1" applyAlignment="1" applyProtection="1">
      <alignment horizontal="center" vertical="center"/>
      <protection locked="0"/>
    </xf>
    <xf numFmtId="0" fontId="13" fillId="0" borderId="57" xfId="1" applyNumberFormat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Protection="1">
      <protection locked="0"/>
    </xf>
    <xf numFmtId="0" fontId="43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3" fillId="0" borderId="29" xfId="1" applyFill="1" applyBorder="1" applyAlignment="1" applyProtection="1">
      <alignment horizontal="center" vertical="center"/>
      <protection locked="0"/>
    </xf>
    <xf numFmtId="170" fontId="44" fillId="0" borderId="61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2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6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</xf>
    <xf numFmtId="0" fontId="13" fillId="0" borderId="33" xfId="1" applyFont="1" applyFill="1" applyBorder="1" applyAlignment="1" applyProtection="1">
      <alignment horizontal="center" vertical="center"/>
      <protection locked="0"/>
    </xf>
    <xf numFmtId="0" fontId="13" fillId="0" borderId="35" xfId="1" applyFill="1" applyBorder="1" applyAlignment="1" applyProtection="1">
      <alignment horizontal="center" vertical="center"/>
    </xf>
    <xf numFmtId="0" fontId="31" fillId="0" borderId="47" xfId="1" applyFont="1" applyFill="1" applyBorder="1" applyAlignment="1" applyProtection="1">
      <alignment horizontal="center" vertical="center"/>
    </xf>
    <xf numFmtId="0" fontId="13" fillId="0" borderId="35" xfId="1" applyFill="1" applyBorder="1" applyAlignment="1" applyProtection="1">
      <alignment horizontal="center" vertical="center"/>
      <protection locked="0"/>
    </xf>
    <xf numFmtId="0" fontId="13" fillId="0" borderId="2" xfId="1" applyFill="1" applyBorder="1" applyAlignment="1" applyProtection="1">
      <alignment vertical="center"/>
      <protection locked="0"/>
    </xf>
    <xf numFmtId="0" fontId="13" fillId="0" borderId="2" xfId="1" applyFill="1" applyBorder="1" applyAlignment="1" applyProtection="1">
      <alignment horizontal="center" vertical="center"/>
      <protection locked="0"/>
    </xf>
    <xf numFmtId="0" fontId="13" fillId="0" borderId="34" xfId="1" applyFill="1" applyBorder="1" applyAlignment="1" applyProtection="1">
      <alignment vertical="center"/>
      <protection locked="0"/>
    </xf>
    <xf numFmtId="0" fontId="31" fillId="0" borderId="10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1" xfId="1" applyFont="1" applyFill="1" applyBorder="1" applyAlignment="1" applyProtection="1">
      <alignment horizontal="center" vertical="center"/>
    </xf>
    <xf numFmtId="0" fontId="31" fillId="0" borderId="52" xfId="1" applyFont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/>
      <protection locked="0"/>
    </xf>
    <xf numFmtId="0" fontId="13" fillId="0" borderId="37" xfId="1" applyFill="1" applyBorder="1" applyAlignment="1" applyProtection="1">
      <alignment horizontal="center" vertical="center"/>
      <protection locked="0"/>
    </xf>
    <xf numFmtId="170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</xf>
    <xf numFmtId="1" fontId="13" fillId="11" borderId="1" xfId="1" applyNumberFormat="1" applyFont="1" applyFill="1" applyBorder="1" applyAlignment="1" applyProtection="1">
      <alignment horizontal="center" vertical="center" shrinkToFit="1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38" xfId="1" applyFill="1" applyBorder="1" applyAlignment="1" applyProtection="1">
      <alignment horizontal="center" vertical="center"/>
    </xf>
    <xf numFmtId="0" fontId="31" fillId="0" borderId="34" xfId="1" applyFont="1" applyFill="1" applyBorder="1" applyAlignment="1" applyProtection="1">
      <alignment horizontal="center" vertical="center"/>
    </xf>
    <xf numFmtId="0" fontId="13" fillId="0" borderId="40" xfId="1" applyFill="1" applyBorder="1" applyAlignment="1" applyProtection="1">
      <alignment horizontal="center" vertical="center"/>
      <protection locked="0"/>
    </xf>
    <xf numFmtId="0" fontId="13" fillId="0" borderId="1" xfId="1" applyFill="1" applyBorder="1" applyAlignment="1" applyProtection="1">
      <alignment vertical="center"/>
      <protection locked="0"/>
    </xf>
    <xf numFmtId="0" fontId="13" fillId="0" borderId="1" xfId="1" applyFill="1" applyBorder="1" applyAlignment="1" applyProtection="1">
      <alignment horizontal="center" vertical="center"/>
      <protection locked="0"/>
    </xf>
    <xf numFmtId="0" fontId="13" fillId="0" borderId="41" xfId="1" applyFill="1" applyBorder="1" applyAlignment="1" applyProtection="1">
      <alignment vertical="center"/>
      <protection locked="0"/>
    </xf>
    <xf numFmtId="0" fontId="31" fillId="0" borderId="11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</xf>
    <xf numFmtId="0" fontId="31" fillId="0" borderId="4" xfId="1" applyFont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vertical="center" wrapText="1"/>
      <protection locked="0"/>
    </xf>
    <xf numFmtId="1" fontId="13" fillId="0" borderId="41" xfId="1" applyNumberFormat="1" applyFont="1" applyFill="1" applyBorder="1" applyAlignment="1" applyProtection="1">
      <alignment horizontal="center" vertical="center" shrinkToFit="1"/>
    </xf>
    <xf numFmtId="0" fontId="13" fillId="0" borderId="40" xfId="1" applyFill="1" applyBorder="1" applyAlignment="1" applyProtection="1">
      <alignment horizontal="center" vertical="center"/>
    </xf>
    <xf numFmtId="0" fontId="31" fillId="0" borderId="41" xfId="1" applyFont="1" applyFill="1" applyBorder="1" applyAlignment="1" applyProtection="1">
      <alignment horizontal="center" vertical="center"/>
    </xf>
    <xf numFmtId="0" fontId="31" fillId="0" borderId="3" xfId="1" applyFont="1" applyFill="1" applyBorder="1" applyAlignment="1" applyProtection="1">
      <alignment horizontal="center" vertical="center"/>
      <protection locked="0"/>
    </xf>
    <xf numFmtId="0" fontId="31" fillId="0" borderId="4" xfId="1" applyFont="1" applyFill="1" applyBorder="1" applyAlignment="1" applyProtection="1">
      <alignment horizontal="center" vertical="center"/>
      <protection locked="0"/>
    </xf>
    <xf numFmtId="0" fontId="31" fillId="0" borderId="41" xfId="1" applyFont="1" applyFill="1" applyBorder="1" applyAlignment="1" applyProtection="1">
      <alignment horizontal="center" vertical="center"/>
      <protection locked="0"/>
    </xf>
    <xf numFmtId="0" fontId="13" fillId="0" borderId="49" xfId="1" applyFill="1" applyBorder="1" applyAlignment="1" applyProtection="1">
      <alignment horizontal="center" vertical="center"/>
      <protection locked="0"/>
    </xf>
    <xf numFmtId="1" fontId="13" fillId="0" borderId="26" xfId="1" applyNumberFormat="1" applyFont="1" applyFill="1" applyBorder="1" applyAlignment="1" applyProtection="1">
      <alignment horizontal="center" vertical="center" shrinkToFit="1"/>
    </xf>
    <xf numFmtId="1" fontId="13" fillId="11" borderId="26" xfId="1" applyNumberFormat="1" applyFont="1" applyFill="1" applyBorder="1" applyAlignment="1" applyProtection="1">
      <alignment horizontal="center" vertical="center" shrinkToFit="1"/>
    </xf>
    <xf numFmtId="1" fontId="13" fillId="0" borderId="44" xfId="1" applyNumberFormat="1" applyFont="1" applyFill="1" applyBorder="1" applyAlignment="1" applyProtection="1">
      <alignment horizontal="center" vertical="center" shrinkToFit="1"/>
    </xf>
    <xf numFmtId="0" fontId="31" fillId="0" borderId="44" xfId="1" applyFont="1" applyFill="1" applyBorder="1" applyAlignment="1" applyProtection="1">
      <alignment horizontal="center" vertical="center"/>
    </xf>
    <xf numFmtId="0" fontId="13" fillId="0" borderId="38" xfId="1" applyFill="1" applyBorder="1" applyAlignment="1" applyProtection="1">
      <alignment horizontal="center" vertical="center"/>
      <protection locked="0"/>
    </xf>
    <xf numFmtId="0" fontId="13" fillId="0" borderId="26" xfId="1" applyFill="1" applyBorder="1" applyAlignment="1" applyProtection="1">
      <alignment vertical="center"/>
      <protection locked="0"/>
    </xf>
    <xf numFmtId="0" fontId="13" fillId="0" borderId="26" xfId="1" applyFill="1" applyBorder="1" applyAlignment="1" applyProtection="1">
      <alignment horizontal="center" vertical="center"/>
      <protection locked="0"/>
    </xf>
    <xf numFmtId="0" fontId="13" fillId="0" borderId="44" xfId="1" applyFill="1" applyBorder="1" applyAlignment="1" applyProtection="1">
      <alignment vertical="center"/>
      <protection locked="0"/>
    </xf>
    <xf numFmtId="0" fontId="31" fillId="0" borderId="42" xfId="1" applyFont="1" applyFill="1" applyBorder="1" applyAlignment="1" applyProtection="1">
      <alignment horizontal="center" vertical="center"/>
      <protection locked="0"/>
    </xf>
    <xf numFmtId="0" fontId="31" fillId="0" borderId="43" xfId="1" applyFont="1" applyFill="1" applyBorder="1" applyAlignment="1" applyProtection="1">
      <alignment horizontal="center" vertical="center"/>
      <protection locked="0"/>
    </xf>
    <xf numFmtId="0" fontId="31" fillId="0" borderId="44" xfId="1" applyFont="1" applyFill="1" applyBorder="1" applyAlignment="1" applyProtection="1">
      <alignment horizontal="center" vertical="center"/>
      <protection locked="0"/>
    </xf>
    <xf numFmtId="49" fontId="45" fillId="0" borderId="6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1" applyFill="1" applyBorder="1" applyAlignment="1" applyProtection="1">
      <alignment horizontal="center" vertical="center"/>
    </xf>
    <xf numFmtId="0" fontId="31" fillId="0" borderId="65" xfId="1" applyFont="1" applyFill="1" applyBorder="1" applyAlignment="1" applyProtection="1">
      <alignment horizontal="center" vertical="center"/>
    </xf>
    <xf numFmtId="0" fontId="13" fillId="0" borderId="31" xfId="1" applyFill="1" applyBorder="1" applyAlignment="1" applyProtection="1">
      <alignment horizontal="center" vertical="center"/>
      <protection locked="0"/>
    </xf>
    <xf numFmtId="0" fontId="13" fillId="0" borderId="32" xfId="1" applyFill="1" applyBorder="1" applyAlignment="1" applyProtection="1">
      <alignment vertical="center"/>
      <protection locked="0"/>
    </xf>
    <xf numFmtId="0" fontId="13" fillId="0" borderId="32" xfId="1" applyFill="1" applyBorder="1" applyAlignment="1" applyProtection="1">
      <alignment horizontal="center" vertical="center"/>
      <protection locked="0"/>
    </xf>
    <xf numFmtId="0" fontId="13" fillId="0" borderId="33" xfId="1" applyFill="1" applyBorder="1" applyAlignment="1" applyProtection="1">
      <alignment vertical="center"/>
      <protection locked="0"/>
    </xf>
    <xf numFmtId="0" fontId="31" fillId="0" borderId="30" xfId="1" applyFont="1" applyFill="1" applyBorder="1" applyAlignment="1" applyProtection="1">
      <alignment horizontal="center" vertical="center"/>
    </xf>
    <xf numFmtId="0" fontId="31" fillId="0" borderId="32" xfId="1" applyFont="1" applyFill="1" applyBorder="1" applyAlignment="1" applyProtection="1">
      <alignment horizontal="center" vertical="center"/>
    </xf>
    <xf numFmtId="0" fontId="31" fillId="0" borderId="66" xfId="1" applyFont="1" applyFill="1" applyBorder="1" applyAlignment="1" applyProtection="1">
      <alignment horizontal="center" vertical="center"/>
    </xf>
    <xf numFmtId="0" fontId="31" fillId="0" borderId="36" xfId="1" applyFont="1" applyFill="1" applyBorder="1" applyAlignment="1" applyProtection="1">
      <alignment horizontal="center" vertical="center"/>
    </xf>
    <xf numFmtId="0" fontId="31" fillId="0" borderId="33" xfId="1" applyFont="1" applyFill="1" applyBorder="1" applyAlignment="1" applyProtection="1">
      <alignment horizontal="center" vertical="center"/>
    </xf>
    <xf numFmtId="49" fontId="45" fillId="0" borderId="67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7" xfId="1" applyNumberFormat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/>
    </xf>
    <xf numFmtId="49" fontId="45" fillId="0" borderId="68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69" xfId="1" applyNumberFormat="1" applyFont="1" applyFill="1" applyBorder="1" applyAlignment="1" applyProtection="1">
      <alignment horizontal="center" vertical="center" shrinkToFit="1"/>
    </xf>
    <xf numFmtId="1" fontId="13" fillId="0" borderId="58" xfId="1" applyNumberFormat="1" applyFont="1" applyFill="1" applyBorder="1" applyAlignment="1" applyProtection="1">
      <alignment horizontal="center" vertical="center" shrinkToFit="1"/>
    </xf>
    <xf numFmtId="1" fontId="13" fillId="0" borderId="57" xfId="1" applyNumberFormat="1" applyFont="1" applyFill="1" applyBorder="1" applyAlignment="1" applyProtection="1">
      <alignment horizontal="center" vertical="center" shrinkToFit="1"/>
    </xf>
    <xf numFmtId="0" fontId="13" fillId="0" borderId="56" xfId="1" applyFill="1" applyBorder="1" applyAlignment="1" applyProtection="1">
      <alignment horizontal="center" vertical="center"/>
    </xf>
    <xf numFmtId="0" fontId="31" fillId="0" borderId="57" xfId="1" applyFont="1" applyFill="1" applyBorder="1" applyAlignment="1" applyProtection="1">
      <alignment horizontal="center" vertical="center"/>
    </xf>
    <xf numFmtId="0" fontId="13" fillId="0" borderId="56" xfId="1" applyFill="1" applyBorder="1" applyAlignment="1" applyProtection="1">
      <alignment horizontal="center" vertical="center"/>
      <protection locked="0"/>
    </xf>
    <xf numFmtId="0" fontId="13" fillId="0" borderId="58" xfId="1" applyFill="1" applyBorder="1" applyAlignment="1" applyProtection="1">
      <alignment vertical="center"/>
      <protection locked="0"/>
    </xf>
    <xf numFmtId="0" fontId="13" fillId="0" borderId="58" xfId="1" applyFill="1" applyBorder="1" applyAlignment="1" applyProtection="1">
      <alignment horizontal="center" vertical="center"/>
      <protection locked="0"/>
    </xf>
    <xf numFmtId="0" fontId="13" fillId="0" borderId="57" xfId="1" applyFill="1" applyBorder="1" applyAlignment="1" applyProtection="1">
      <alignment vertical="center"/>
      <protection locked="0"/>
    </xf>
    <xf numFmtId="0" fontId="31" fillId="0" borderId="54" xfId="1" applyFont="1" applyFill="1" applyBorder="1" applyAlignment="1" applyProtection="1">
      <alignment horizontal="center" vertical="center"/>
    </xf>
    <xf numFmtId="0" fontId="31" fillId="0" borderId="59" xfId="1" applyFont="1" applyFill="1" applyBorder="1" applyAlignment="1" applyProtection="1">
      <alignment horizontal="center" vertical="center"/>
      <protection locked="0"/>
    </xf>
    <xf numFmtId="0" fontId="31" fillId="0" borderId="60" xfId="1" applyFont="1" applyFill="1" applyBorder="1" applyAlignment="1" applyProtection="1">
      <alignment horizontal="center" vertical="center"/>
      <protection locked="0"/>
    </xf>
    <xf numFmtId="0" fontId="31" fillId="0" borderId="57" xfId="1" applyFont="1" applyFill="1" applyBorder="1" applyAlignment="1" applyProtection="1">
      <alignment horizontal="center" vertical="center"/>
      <protection locked="0"/>
    </xf>
    <xf numFmtId="1" fontId="13" fillId="0" borderId="70" xfId="1" applyNumberFormat="1" applyFont="1" applyFill="1" applyBorder="1" applyAlignment="1" applyProtection="1">
      <alignment horizontal="center" vertical="center" shrinkToFit="1"/>
    </xf>
    <xf numFmtId="49" fontId="45" fillId="0" borderId="7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58" xfId="1" applyFont="1" applyFill="1" applyBorder="1" applyAlignment="1" applyProtection="1">
      <alignment horizontal="center" vertical="center"/>
    </xf>
    <xf numFmtId="49" fontId="45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73" xfId="1" applyFill="1" applyBorder="1" applyAlignment="1" applyProtection="1">
      <alignment horizontal="center" vertical="center"/>
      <protection locked="0"/>
    </xf>
    <xf numFmtId="170" fontId="44" fillId="0" borderId="28" xfId="1" applyNumberFormat="1" applyFont="1" applyFill="1" applyBorder="1" applyAlignment="1" applyProtection="1">
      <alignment horizontal="center" vertical="center" wrapText="1"/>
      <protection locked="0"/>
    </xf>
    <xf numFmtId="169" fontId="44" fillId="0" borderId="7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Border="1" applyAlignment="1" applyProtection="1">
      <alignment horizontal="center" vertical="center"/>
      <protection locked="0"/>
    </xf>
    <xf numFmtId="169" fontId="4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0" xfId="1" applyFill="1" applyBorder="1" applyAlignment="1" applyProtection="1">
      <alignment horizontal="center" vertical="center"/>
    </xf>
    <xf numFmtId="0" fontId="13" fillId="0" borderId="0" xfId="1" applyFill="1" applyBorder="1" applyAlignment="1" applyProtection="1">
      <alignment horizontal="center" vertical="center"/>
      <protection locked="0"/>
    </xf>
    <xf numFmtId="0" fontId="46" fillId="0" borderId="0" xfId="1" applyFont="1" applyBorder="1" applyAlignment="1" applyProtection="1">
      <alignment horizontal="center" vertical="center" wrapText="1"/>
      <protection locked="0"/>
    </xf>
    <xf numFmtId="0" fontId="13" fillId="0" borderId="0" xfId="1" applyNumberFormat="1" applyAlignment="1" applyProtection="1">
      <alignment vertical="center"/>
      <protection locked="0"/>
    </xf>
    <xf numFmtId="0" fontId="31" fillId="0" borderId="0" xfId="1" applyFont="1" applyAlignment="1" applyProtection="1">
      <alignment horizontal="right" vertical="center"/>
      <protection locked="0"/>
    </xf>
    <xf numFmtId="0" fontId="46" fillId="0" borderId="10" xfId="1" applyFont="1" applyBorder="1" applyAlignment="1" applyProtection="1">
      <alignment horizontal="center" vertical="center" wrapText="1"/>
      <protection locked="0"/>
    </xf>
    <xf numFmtId="0" fontId="47" fillId="0" borderId="0" xfId="1" applyFont="1" applyAlignment="1" applyProtection="1">
      <alignment vertical="center"/>
      <protection locked="0"/>
    </xf>
    <xf numFmtId="0" fontId="47" fillId="0" borderId="10" xfId="1" applyFont="1" applyBorder="1" applyAlignment="1" applyProtection="1">
      <alignment horizontal="center" vertical="center"/>
      <protection locked="0"/>
    </xf>
    <xf numFmtId="0" fontId="31" fillId="0" borderId="10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/>
      <protection locked="0"/>
    </xf>
    <xf numFmtId="0" fontId="48" fillId="0" borderId="23" xfId="1" applyFont="1" applyBorder="1" applyAlignment="1" applyProtection="1">
      <alignment horizontal="center" vertical="center"/>
      <protection locked="0"/>
    </xf>
    <xf numFmtId="0" fontId="48" fillId="0" borderId="0" xfId="1" applyFont="1" applyBorder="1" applyAlignment="1" applyProtection="1">
      <alignment horizontal="center" vertical="center"/>
      <protection locked="0"/>
    </xf>
    <xf numFmtId="0" fontId="13" fillId="0" borderId="23" xfId="1" applyBorder="1" applyAlignment="1" applyProtection="1">
      <alignment horizontal="center" vertical="center"/>
      <protection locked="0"/>
    </xf>
    <xf numFmtId="0" fontId="47" fillId="0" borderId="0" xfId="1" applyFont="1" applyBorder="1" applyAlignment="1" applyProtection="1">
      <alignment vertical="center"/>
      <protection locked="0"/>
    </xf>
    <xf numFmtId="0" fontId="47" fillId="0" borderId="0" xfId="1" applyFont="1" applyAlignment="1" applyProtection="1">
      <alignment horizontal="center" vertical="center"/>
      <protection locked="0"/>
    </xf>
    <xf numFmtId="14" fontId="32" fillId="0" borderId="0" xfId="1" applyNumberFormat="1" applyFont="1" applyAlignment="1" applyProtection="1">
      <alignment horizontal="center" vertical="center"/>
      <protection locked="0"/>
    </xf>
    <xf numFmtId="14" fontId="13" fillId="0" borderId="0" xfId="1" applyNumberFormat="1" applyAlignment="1" applyProtection="1">
      <alignment horizontal="right" vertical="center"/>
      <protection locked="0"/>
    </xf>
    <xf numFmtId="0" fontId="47" fillId="0" borderId="0" xfId="1" applyFont="1" applyAlignment="1" applyProtection="1">
      <alignment vertical="center" wrapText="1"/>
      <protection locked="0"/>
    </xf>
    <xf numFmtId="0" fontId="47" fillId="0" borderId="0" xfId="1" applyFont="1" applyBorder="1" applyAlignment="1" applyProtection="1">
      <alignment horizontal="center" vertical="center" wrapText="1"/>
      <protection locked="0"/>
    </xf>
    <xf numFmtId="0" fontId="49" fillId="0" borderId="0" xfId="1" applyFont="1" applyAlignment="1" applyProtection="1">
      <alignment vertical="center"/>
      <protection locked="0"/>
    </xf>
    <xf numFmtId="0" fontId="50" fillId="0" borderId="0" xfId="1" applyFont="1" applyAlignment="1" applyProtection="1">
      <alignment vertical="center"/>
      <protection locked="0"/>
    </xf>
    <xf numFmtId="0" fontId="49" fillId="0" borderId="0" xfId="1" applyFont="1" applyAlignment="1" applyProtection="1">
      <alignment horizontal="left" vertical="center"/>
      <protection locked="0"/>
    </xf>
    <xf numFmtId="0" fontId="49" fillId="0" borderId="0" xfId="1" applyFont="1" applyAlignment="1" applyProtection="1">
      <alignment horizontal="center" vertical="center"/>
      <protection locked="0"/>
    </xf>
    <xf numFmtId="0" fontId="49" fillId="0" borderId="0" xfId="1" applyNumberFormat="1" applyFont="1" applyAlignment="1" applyProtection="1">
      <alignment vertical="center"/>
      <protection locked="0"/>
    </xf>
    <xf numFmtId="0" fontId="31" fillId="0" borderId="0" xfId="1" applyFont="1" applyAlignment="1" applyProtection="1">
      <alignment vertical="center"/>
      <protection locked="0"/>
    </xf>
    <xf numFmtId="0" fontId="51" fillId="0" borderId="0" xfId="1" applyFont="1" applyAlignment="1" applyProtection="1">
      <alignment vertical="center"/>
      <protection locked="0"/>
    </xf>
    <xf numFmtId="0" fontId="52" fillId="0" borderId="0" xfId="1" applyFont="1" applyAlignment="1" applyProtection="1">
      <alignment vertical="center"/>
      <protection locked="0"/>
    </xf>
    <xf numFmtId="0" fontId="53" fillId="0" borderId="0" xfId="1" applyFont="1" applyAlignment="1" applyProtection="1">
      <alignment vertical="center"/>
      <protection locked="0"/>
    </xf>
    <xf numFmtId="0" fontId="54" fillId="0" borderId="0" xfId="1" applyFont="1" applyAlignment="1" applyProtection="1">
      <alignment vertical="center"/>
      <protection locked="0"/>
    </xf>
    <xf numFmtId="0" fontId="55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169" fontId="57" fillId="0" borderId="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28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409575</xdr:colOff>
      <xdr:row>4</xdr:row>
      <xdr:rowOff>171450</xdr:rowOff>
    </xdr:from>
    <xdr:to>
      <xdr:col>35</xdr:col>
      <xdr:colOff>200026</xdr:colOff>
      <xdr:row>11</xdr:row>
      <xdr:rowOff>142875</xdr:rowOff>
    </xdr:to>
    <xdr:cxnSp macro="">
      <xdr:nvCxnSpPr>
        <xdr:cNvPr id="3" name="Прямая со стрелкой 2"/>
        <xdr:cNvCxnSpPr/>
      </xdr:nvCxnSpPr>
      <xdr:spPr>
        <a:xfrm flipH="1">
          <a:off x="14554200" y="933450"/>
          <a:ext cx="400051" cy="13430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523875</xdr:colOff>
      <xdr:row>4</xdr:row>
      <xdr:rowOff>161925</xdr:rowOff>
    </xdr:from>
    <xdr:to>
      <xdr:col>36</xdr:col>
      <xdr:colOff>581025</xdr:colOff>
      <xdr:row>11</xdr:row>
      <xdr:rowOff>57150</xdr:rowOff>
    </xdr:to>
    <xdr:cxnSp macro="">
      <xdr:nvCxnSpPr>
        <xdr:cNvPr id="4" name="Прямая со стрелкой 3"/>
        <xdr:cNvCxnSpPr/>
      </xdr:nvCxnSpPr>
      <xdr:spPr>
        <a:xfrm flipH="1">
          <a:off x="15278100" y="923925"/>
          <a:ext cx="666750" cy="126682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&#1043;&#1041;&#1059;/&#1058;&#1072;&#1073;&#1077;&#1083;&#1103;/2015/&#1090;&#1072;&#1073;&#1077;&#1083;&#1100;_&#1058;13%20&#1096;&#1072;&#1073;&#1083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6;&#1090;&#1076;&#1077;&#1083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3;&#1091;&#1078;&#1077;&#1073;&#1085;&#1099;&#1081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ери месяц"/>
      <sheetName val="Отдел МТО"/>
      <sheetName val="Сектор МТО"/>
      <sheetName val="Сектор ТО"/>
      <sheetName val="Сектор АХО"/>
      <sheetName val="всяки"/>
      <sheetName val="Структура"/>
    </sheetNames>
    <sheetDataSet>
      <sheetData sheetId="0">
        <row r="8">
          <cell r="H8" t="str">
            <v>октябрь</v>
          </cell>
          <cell r="I8">
            <v>2015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  <cell r="G3">
            <v>42005</v>
          </cell>
        </row>
        <row r="4">
          <cell r="A4" t="str">
            <v>апрель</v>
          </cell>
          <cell r="B4">
            <v>4</v>
          </cell>
          <cell r="G4">
            <v>42006</v>
          </cell>
        </row>
        <row r="5">
          <cell r="A5" t="str">
            <v>май</v>
          </cell>
          <cell r="B5">
            <v>5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  <cell r="G12">
            <v>42058</v>
          </cell>
        </row>
        <row r="13">
          <cell r="G13">
            <v>42071</v>
          </cell>
        </row>
        <row r="14">
          <cell r="G14">
            <v>42125</v>
          </cell>
        </row>
        <row r="15">
          <cell r="G15">
            <v>42133</v>
          </cell>
        </row>
        <row r="16">
          <cell r="G16">
            <v>42167</v>
          </cell>
        </row>
        <row r="17">
          <cell r="G17">
            <v>42312</v>
          </cell>
        </row>
        <row r="18">
          <cell r="G18">
            <v>42370</v>
          </cell>
        </row>
      </sheetData>
      <sheetData sheetId="6">
        <row r="1">
          <cell r="A1" t="str">
            <v>Материально-технического отдела</v>
          </cell>
          <cell r="C1" t="str">
            <v>Сектор материально-технический обеспечения</v>
          </cell>
          <cell r="E1" t="str">
            <v>Сектор транспортного обеспечения</v>
          </cell>
          <cell r="G1" t="str">
            <v>Сектор административно-хозяйственного обеспечения</v>
          </cell>
        </row>
        <row r="2">
          <cell r="A2">
            <v>498</v>
          </cell>
          <cell r="B2" t="str">
            <v>Желтикова Л.А., Начальник материально-технического отдела</v>
          </cell>
          <cell r="C2">
            <v>521</v>
          </cell>
          <cell r="D2" t="str">
            <v xml:space="preserve">Боброва Т.Н., начальник </v>
          </cell>
          <cell r="E2">
            <v>431</v>
          </cell>
          <cell r="F2" t="str">
            <v xml:space="preserve">Хабаров С.Н., начальник </v>
          </cell>
          <cell r="G2">
            <v>544</v>
          </cell>
          <cell r="H2" t="str">
            <v>Мерзляков И.В., Слесарь-ремонтник 5 разряда</v>
          </cell>
        </row>
        <row r="3">
          <cell r="A3">
            <v>273</v>
          </cell>
          <cell r="B3" t="str">
            <v>Каримов И.Ф., начальник сектора административно-хозяйственного обеспечения</v>
          </cell>
          <cell r="C3">
            <v>572</v>
          </cell>
          <cell r="D3" t="str">
            <v xml:space="preserve">Муратов А.В., кладовщик </v>
          </cell>
          <cell r="E3">
            <v>384</v>
          </cell>
          <cell r="F3" t="str">
            <v>Лопанова М.О., Главный специалист</v>
          </cell>
        </row>
        <row r="4">
          <cell r="A4">
            <v>347</v>
          </cell>
          <cell r="B4" t="str">
            <v>Атаулина Е.В., ведущий специалист сектора административно-хозяйственного обеспечения</v>
          </cell>
          <cell r="C4">
            <v>591</v>
          </cell>
          <cell r="D4" t="str">
            <v xml:space="preserve">Рожков К.Е., кладовщик </v>
          </cell>
        </row>
        <row r="5">
          <cell r="A5">
            <v>536</v>
          </cell>
          <cell r="B5" t="str">
            <v>Кравцова О.Н., ведущий специалист сектора административно-хозяйственного обеспечения</v>
          </cell>
          <cell r="C5">
            <v>584</v>
          </cell>
          <cell r="D5" t="str">
            <v>Пичевский С.Ф.
ведущий специалист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дел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T9"/>
  <sheetViews>
    <sheetView workbookViewId="0">
      <selection activeCell="H8" sqref="H8"/>
    </sheetView>
  </sheetViews>
  <sheetFormatPr defaultRowHeight="12.75" x14ac:dyDescent="0.2"/>
  <cols>
    <col min="1" max="7" width="9.140625" style="55"/>
    <col min="8" max="8" width="36.28515625" style="55" customWidth="1"/>
    <col min="9" max="9" width="20.5703125" style="55" customWidth="1"/>
    <col min="10" max="17" width="9.140625" style="55"/>
    <col min="18" max="16384" width="9.140625" style="34"/>
  </cols>
  <sheetData>
    <row r="2" spans="6:20" ht="15.75" x14ac:dyDescent="0.2">
      <c r="I2" s="56"/>
      <c r="J2" s="56"/>
      <c r="K2" s="56"/>
      <c r="L2" s="56"/>
      <c r="M2" s="56"/>
      <c r="N2" s="56"/>
      <c r="O2" s="56"/>
      <c r="P2" s="56"/>
      <c r="Q2" s="56"/>
      <c r="R2" s="57"/>
      <c r="S2" s="57"/>
      <c r="T2" s="58"/>
    </row>
    <row r="7" spans="6:20" ht="44.25" x14ac:dyDescent="0.55000000000000004">
      <c r="F7" s="59"/>
      <c r="G7" s="59"/>
      <c r="H7" s="59"/>
      <c r="I7" s="59"/>
      <c r="J7" s="59"/>
    </row>
    <row r="8" spans="6:20" ht="45.75" x14ac:dyDescent="0.55000000000000004">
      <c r="F8" s="59"/>
      <c r="G8" s="60" t="s">
        <v>60</v>
      </c>
      <c r="H8" s="61" t="s">
        <v>20</v>
      </c>
      <c r="I8" s="62">
        <v>2016</v>
      </c>
      <c r="J8" s="62" t="s">
        <v>61</v>
      </c>
    </row>
    <row r="9" spans="6:20" ht="44.25" x14ac:dyDescent="0.55000000000000004">
      <c r="F9" s="59"/>
      <c r="G9" s="59"/>
      <c r="H9" s="59"/>
      <c r="I9" s="59"/>
      <c r="J9" s="59"/>
    </row>
  </sheetData>
  <dataValidations count="2">
    <dataValidation type="list" allowBlank="1" showInputMessage="1" showErrorMessage="1" sqref="I8">
      <formula1>год</formula1>
    </dataValidation>
    <dataValidation type="list" showInputMessage="1" showErrorMessage="1" sqref="H8">
      <formula1>месяц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I2:S2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workbookViewId="0">
      <selection activeCell="E4" sqref="E4"/>
    </sheetView>
  </sheetViews>
  <sheetFormatPr defaultRowHeight="15" x14ac:dyDescent="0.25"/>
  <cols>
    <col min="1" max="1" width="9.140625" style="1"/>
    <col min="4" max="4" width="22.85546875" customWidth="1"/>
    <col min="5" max="5" width="10.42578125" customWidth="1"/>
    <col min="6" max="36" width="6" customWidth="1"/>
  </cols>
  <sheetData>
    <row r="1" spans="2:41" s="1" customFormat="1" x14ac:dyDescent="0.25"/>
    <row r="2" spans="2:41" s="1" customFormat="1" x14ac:dyDescent="0.25"/>
    <row r="3" spans="2:41" ht="16.5" thickBot="1" x14ac:dyDescent="0.3">
      <c r="B3" s="4" t="s">
        <v>0</v>
      </c>
      <c r="C3" s="7"/>
      <c r="D3" s="1"/>
      <c r="E3" s="1"/>
      <c r="F3" s="4"/>
      <c r="G3" s="4" t="s">
        <v>1</v>
      </c>
      <c r="H3" s="1"/>
      <c r="I3" s="1"/>
      <c r="K3" s="21"/>
      <c r="L3" s="21"/>
      <c r="M3" s="21"/>
      <c r="N3" s="21" t="s">
        <v>2</v>
      </c>
      <c r="O3" s="21"/>
      <c r="P3" s="21"/>
      <c r="Q3" s="1"/>
      <c r="R3" s="1"/>
      <c r="S3" s="1"/>
      <c r="T3" s="1"/>
      <c r="U3" s="1"/>
      <c r="AJ3" s="1"/>
      <c r="AK3" s="1"/>
      <c r="AL3" s="1"/>
      <c r="AM3" s="1"/>
      <c r="AN3" s="1"/>
      <c r="AO3" s="1"/>
    </row>
    <row r="4" spans="2:41" ht="15.75" customHeight="1" x14ac:dyDescent="0.25">
      <c r="B4" s="79" t="s">
        <v>3</v>
      </c>
      <c r="C4" s="80"/>
      <c r="D4" s="80"/>
      <c r="E4" s="19">
        <v>40</v>
      </c>
      <c r="F4" s="17"/>
      <c r="G4" s="23" t="s">
        <v>14</v>
      </c>
      <c r="H4" s="84" t="s">
        <v>15</v>
      </c>
      <c r="I4" s="84"/>
      <c r="J4" s="84"/>
      <c r="K4" s="84"/>
      <c r="L4" s="84"/>
      <c r="M4" s="84"/>
      <c r="N4" s="84"/>
      <c r="O4" s="84"/>
      <c r="P4" s="84"/>
      <c r="Q4" s="10"/>
      <c r="R4" s="10"/>
      <c r="S4" s="10"/>
      <c r="T4" s="10"/>
      <c r="U4" s="10"/>
      <c r="AJ4" s="10"/>
      <c r="AK4" s="10"/>
      <c r="AL4" s="10"/>
      <c r="AM4" s="10"/>
      <c r="AN4" s="11"/>
      <c r="AO4" s="11"/>
    </row>
    <row r="5" spans="2:41" ht="15.75" customHeight="1" x14ac:dyDescent="0.25">
      <c r="B5" s="81" t="s">
        <v>4</v>
      </c>
      <c r="C5" s="82"/>
      <c r="D5" s="82"/>
      <c r="E5" s="19">
        <v>1183.5999999999999</v>
      </c>
      <c r="F5" s="17"/>
      <c r="G5" s="22" t="s">
        <v>13</v>
      </c>
      <c r="H5" s="83"/>
      <c r="I5" s="83"/>
      <c r="J5" s="83"/>
      <c r="K5" s="83"/>
      <c r="L5" s="83"/>
      <c r="M5" s="83"/>
      <c r="N5" s="83"/>
      <c r="O5" s="83"/>
      <c r="P5" s="83"/>
      <c r="Q5" s="14"/>
      <c r="R5" s="14"/>
      <c r="S5" s="14"/>
      <c r="T5" s="14"/>
      <c r="U5" s="14"/>
      <c r="AJ5" s="10"/>
      <c r="AK5" s="10"/>
      <c r="AL5" s="10"/>
      <c r="AM5" s="10"/>
      <c r="AN5" s="11"/>
      <c r="AO5" s="11"/>
    </row>
    <row r="6" spans="2:41" ht="30" customHeight="1" x14ac:dyDescent="0.25">
      <c r="B6" s="81" t="s">
        <v>5</v>
      </c>
      <c r="C6" s="82"/>
      <c r="D6" s="82"/>
      <c r="E6" s="20">
        <v>110.71671232876712</v>
      </c>
      <c r="F6" s="18"/>
      <c r="G6" s="23" t="s">
        <v>16</v>
      </c>
      <c r="H6" s="84" t="s">
        <v>17</v>
      </c>
      <c r="I6" s="84"/>
      <c r="J6" s="84"/>
      <c r="K6" s="84"/>
      <c r="L6" s="84"/>
      <c r="M6" s="84"/>
      <c r="N6" s="84"/>
      <c r="O6" s="84"/>
      <c r="P6" s="84"/>
      <c r="Q6" s="10"/>
      <c r="R6" s="10"/>
      <c r="S6" s="10"/>
      <c r="T6" s="10"/>
      <c r="U6" s="10"/>
      <c r="AJ6" s="10"/>
      <c r="AK6" s="10"/>
      <c r="AL6" s="10"/>
      <c r="AM6" s="10"/>
      <c r="AN6" s="11"/>
      <c r="AO6" s="11"/>
    </row>
    <row r="7" spans="2:41" ht="45" customHeight="1" thickBot="1" x14ac:dyDescent="0.3">
      <c r="B7" s="77" t="s">
        <v>6</v>
      </c>
      <c r="C7" s="78"/>
      <c r="D7" s="78"/>
      <c r="E7" s="15">
        <v>840</v>
      </c>
      <c r="F7" s="17"/>
      <c r="G7" s="22" t="s">
        <v>18</v>
      </c>
      <c r="H7" s="85" t="s">
        <v>19</v>
      </c>
      <c r="I7" s="85"/>
      <c r="J7" s="85"/>
      <c r="K7" s="85"/>
      <c r="L7" s="85"/>
      <c r="M7" s="85"/>
      <c r="N7" s="85"/>
      <c r="O7" s="85"/>
      <c r="P7" s="85"/>
      <c r="Q7" s="85"/>
      <c r="R7" s="14"/>
      <c r="S7" s="33"/>
      <c r="T7" s="33"/>
      <c r="U7" s="33"/>
      <c r="V7" s="33"/>
      <c r="AJ7" s="10"/>
      <c r="AK7" s="10"/>
      <c r="AL7" s="10"/>
      <c r="AM7" s="10"/>
      <c r="AN7" s="11"/>
      <c r="AO7" s="11"/>
    </row>
    <row r="8" spans="2:41" x14ac:dyDescent="0.25">
      <c r="B8" s="74" t="s">
        <v>12</v>
      </c>
      <c r="C8" s="74"/>
      <c r="D8" s="74"/>
      <c r="E8" s="16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x14ac:dyDescent="0.25">
      <c r="B9" s="5"/>
      <c r="C9" s="5"/>
      <c r="D9" s="5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75" t="s">
        <v>7</v>
      </c>
      <c r="AM9" s="76"/>
      <c r="AN9" s="1"/>
      <c r="AO9" s="1"/>
    </row>
    <row r="10" spans="2:41" x14ac:dyDescent="0.25"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x14ac:dyDescent="0.25">
      <c r="B11" s="8"/>
      <c r="C11" s="8"/>
      <c r="D11" s="8"/>
      <c r="E11" s="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3"/>
      <c r="AO11" s="13"/>
    </row>
    <row r="12" spans="2:41" x14ac:dyDescent="0.25"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x14ac:dyDescent="0.25"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x14ac:dyDescent="0.25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</sheetData>
  <mergeCells count="10">
    <mergeCell ref="B8:D8"/>
    <mergeCell ref="AL9:AM9"/>
    <mergeCell ref="B7:D7"/>
    <mergeCell ref="B4:D4"/>
    <mergeCell ref="B5:D5"/>
    <mergeCell ref="B6:D6"/>
    <mergeCell ref="H5:P5"/>
    <mergeCell ref="H4:P4"/>
    <mergeCell ref="H6:P6"/>
    <mergeCell ref="H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28"/>
  <sheetViews>
    <sheetView showGridLines="0" workbookViewId="0">
      <selection activeCell="N22" sqref="N22"/>
    </sheetView>
  </sheetViews>
  <sheetFormatPr defaultRowHeight="15" x14ac:dyDescent="0.25"/>
  <cols>
    <col min="1" max="1" width="3.42578125" style="24" customWidth="1"/>
    <col min="2" max="2" width="24" style="24" customWidth="1"/>
    <col min="3" max="3" width="12" style="24" customWidth="1"/>
    <col min="4" max="34" width="5.5703125" style="24" customWidth="1"/>
    <col min="35" max="16384" width="9.140625" style="24"/>
  </cols>
  <sheetData>
    <row r="2" spans="1:38" x14ac:dyDescent="0.25">
      <c r="Y2" s="24" t="s">
        <v>21</v>
      </c>
    </row>
    <row r="3" spans="1:38" x14ac:dyDescent="0.25"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1:38" x14ac:dyDescent="0.25">
      <c r="C4" s="88" t="s">
        <v>22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8" x14ac:dyDescent="0.25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J5" s="24" t="s">
        <v>62</v>
      </c>
    </row>
    <row r="6" spans="1:38" x14ac:dyDescent="0.25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8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8" ht="15.75" thickBot="1" x14ac:dyDescent="0.3"/>
    <row r="9" spans="1:38" ht="15.75" thickBot="1" x14ac:dyDescent="0.3">
      <c r="A9" s="92" t="s">
        <v>23</v>
      </c>
      <c r="B9" s="95" t="s">
        <v>24</v>
      </c>
      <c r="C9" s="98" t="s">
        <v>25</v>
      </c>
      <c r="D9" s="101" t="s">
        <v>26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2"/>
      <c r="AI9" s="75" t="s">
        <v>7</v>
      </c>
      <c r="AJ9" s="76"/>
      <c r="AK9" s="1"/>
      <c r="AL9" s="1"/>
    </row>
    <row r="10" spans="1:38" ht="15.75" thickBot="1" x14ac:dyDescent="0.3">
      <c r="A10" s="93"/>
      <c r="B10" s="96"/>
      <c r="C10" s="99"/>
      <c r="D10" s="63">
        <f>DATE('Выбери месяц'!$I$8,VLOOKUP('Выбери месяц'!$H$8,всяки!$A$1:$B$12,2,0),1)</f>
        <v>42370</v>
      </c>
      <c r="E10" s="63">
        <f>DATE('Выбери месяц'!$I$8,VLOOKUP('Выбери месяц'!$H$8,всяки!$A$1:$B$12,2,0),1+COLUMN(A:A))</f>
        <v>42371</v>
      </c>
      <c r="F10" s="63">
        <f>DATE('Выбери месяц'!$I$8,VLOOKUP('Выбери месяц'!$H$8,всяки!$A$1:$B$12,2,0),1+COLUMN(B:B))</f>
        <v>42372</v>
      </c>
      <c r="G10" s="63">
        <f>DATE('Выбери месяц'!$I$8,VLOOKUP('Выбери месяц'!$H$8,всяки!$A$1:$B$12,2,0),1+COLUMN(C:C))</f>
        <v>42373</v>
      </c>
      <c r="H10" s="63">
        <f>DATE('Выбери месяц'!$I$8,VLOOKUP('Выбери месяц'!$H$8,всяки!$A$1:$B$12,2,0),1+COLUMN(D:D))</f>
        <v>42374</v>
      </c>
      <c r="I10" s="63">
        <f>DATE('Выбери месяц'!$I$8,VLOOKUP('Выбери месяц'!$H$8,всяки!$A$1:$B$12,2,0),1+COLUMN(E:E))</f>
        <v>42375</v>
      </c>
      <c r="J10" s="63">
        <f>DATE('Выбери месяц'!$I$8,VLOOKUP('Выбери месяц'!$H$8,всяки!$A$1:$B$12,2,0),1+COLUMN(F:F))</f>
        <v>42376</v>
      </c>
      <c r="K10" s="63">
        <f>DATE('Выбери месяц'!$I$8,VLOOKUP('Выбери месяц'!$H$8,всяки!$A$1:$B$12,2,0),1+COLUMN(G:G))</f>
        <v>42377</v>
      </c>
      <c r="L10" s="63">
        <f>DATE('Выбери месяц'!$I$8,VLOOKUP('Выбери месяц'!$H$8,всяки!$A$1:$B$12,2,0),1+COLUMN(H:H))</f>
        <v>42378</v>
      </c>
      <c r="M10" s="63">
        <f>DATE('Выбери месяц'!$I$8,VLOOKUP('Выбери месяц'!$H$8,всяки!$A$1:$B$12,2,0),1+COLUMN(I:I))</f>
        <v>42379</v>
      </c>
      <c r="N10" s="63">
        <f>DATE('Выбери месяц'!$I$8,VLOOKUP('Выбери месяц'!$H$8,всяки!$A$1:$B$12,2,0),1+COLUMN(J:J))</f>
        <v>42380</v>
      </c>
      <c r="O10" s="63">
        <f>DATE('Выбери месяц'!$I$8,VLOOKUP('Выбери месяц'!$H$8,всяки!$A$1:$B$12,2,0),1+COLUMN(K:K))</f>
        <v>42381</v>
      </c>
      <c r="P10" s="63">
        <f>DATE('Выбери месяц'!$I$8,VLOOKUP('Выбери месяц'!$H$8,всяки!$A$1:$B$12,2,0),1+COLUMN(L:L))</f>
        <v>42382</v>
      </c>
      <c r="Q10" s="63">
        <f>DATE('Выбери месяц'!$I$8,VLOOKUP('Выбери месяц'!$H$8,всяки!$A$1:$B$12,2,0),1+COLUMN(M:M))</f>
        <v>42383</v>
      </c>
      <c r="R10" s="63">
        <f>DATE('Выбери месяц'!$I$8,VLOOKUP('Выбери месяц'!$H$8,всяки!$A$1:$B$12,2,0),1+COLUMN(N:N))</f>
        <v>42384</v>
      </c>
      <c r="S10" s="63">
        <f>DATE('Выбери месяц'!$I$8,VLOOKUP('Выбери месяц'!$H$8,всяки!$A$1:$B$12,2,0),1+COLUMN(O:O))</f>
        <v>42385</v>
      </c>
      <c r="T10" s="63">
        <f>DATE('Выбери месяц'!$I$8,VLOOKUP('Выбери месяц'!$H$8,всяки!$A$1:$B$12,2,0),1+COLUMN(P:P))</f>
        <v>42386</v>
      </c>
      <c r="U10" s="63">
        <f>DATE('Выбери месяц'!$I$8,VLOOKUP('Выбери месяц'!$H$8,всяки!$A$1:$B$12,2,0),1+COLUMN(Q:Q))</f>
        <v>42387</v>
      </c>
      <c r="V10" s="63">
        <f>DATE('Выбери месяц'!$I$8,VLOOKUP('Выбери месяц'!$H$8,всяки!$A$1:$B$12,2,0),1+COLUMN(R:R))</f>
        <v>42388</v>
      </c>
      <c r="W10" s="63">
        <f>DATE('Выбери месяц'!$I$8,VLOOKUP('Выбери месяц'!$H$8,всяки!$A$1:$B$12,2,0),1+COLUMN(S:S))</f>
        <v>42389</v>
      </c>
      <c r="X10" s="63">
        <f>DATE('Выбери месяц'!$I$8,VLOOKUP('Выбери месяц'!$H$8,всяки!$A$1:$B$12,2,0),1+COLUMN(T:T))</f>
        <v>42390</v>
      </c>
      <c r="Y10" s="63">
        <f>DATE('Выбери месяц'!$I$8,VLOOKUP('Выбери месяц'!$H$8,всяки!$A$1:$B$12,2,0),1+COLUMN(U:U))</f>
        <v>42391</v>
      </c>
      <c r="Z10" s="63">
        <f>DATE('Выбери месяц'!$I$8,VLOOKUP('Выбери месяц'!$H$8,всяки!$A$1:$B$12,2,0),1+COLUMN(V:V))</f>
        <v>42392</v>
      </c>
      <c r="AA10" s="63">
        <f>DATE('Выбери месяц'!$I$8,VLOOKUP('Выбери месяц'!$H$8,всяки!$A$1:$B$12,2,0),1+COLUMN(W:W))</f>
        <v>42393</v>
      </c>
      <c r="AB10" s="63">
        <f>DATE('Выбери месяц'!$I$8,VLOOKUP('Выбери месяц'!$H$8,всяки!$A$1:$B$12,2,0),1+COLUMN(X:X))</f>
        <v>42394</v>
      </c>
      <c r="AC10" s="63">
        <f>DATE('Выбери месяц'!$I$8,VLOOKUP('Выбери месяц'!$H$8,всяки!$A$1:$B$12,2,0),1+COLUMN(Y:Y))</f>
        <v>42395</v>
      </c>
      <c r="AD10" s="63">
        <f>DATE('Выбери месяц'!$I$8,VLOOKUP('Выбери месяц'!$H$8,всяки!$A$1:$B$12,2,0),1+COLUMN(Z:Z))</f>
        <v>42396</v>
      </c>
      <c r="AE10" s="63">
        <f>DATE('Выбери месяц'!$I$8,VLOOKUP('Выбери месяц'!$H$8,всяки!$A$1:$B$12,2,0),1+COLUMN(AA:AA))</f>
        <v>42397</v>
      </c>
      <c r="AF10" s="63">
        <f>DATE('Выбери месяц'!$I$8,VLOOKUP('Выбери месяц'!$H$8,всяки!$A$1:$B$12,2,0),1+COLUMN(AB:AB))</f>
        <v>42398</v>
      </c>
      <c r="AG10" s="63">
        <f>DATE('Выбери месяц'!$I$8,VLOOKUP('Выбери месяц'!$H$8,всяки!$A$1:$B$12,2,0),1+COLUMN(AC:AC))</f>
        <v>42399</v>
      </c>
      <c r="AH10" s="63">
        <f>DATE('Выбери месяц'!$I$8,VLOOKUP('Выбери месяц'!$H$8,всяки!$A$1:$B$12,2,0),1+COLUMN(AD:AD))</f>
        <v>42400</v>
      </c>
      <c r="AI10" s="103" t="s">
        <v>8</v>
      </c>
      <c r="AJ10" s="103" t="s">
        <v>9</v>
      </c>
      <c r="AK10" s="91" t="s">
        <v>10</v>
      </c>
      <c r="AL10" s="91" t="s">
        <v>11</v>
      </c>
    </row>
    <row r="11" spans="1:38" ht="15.75" thickBot="1" x14ac:dyDescent="0.3">
      <c r="A11" s="94"/>
      <c r="B11" s="97"/>
      <c r="C11" s="100"/>
      <c r="D11" s="64">
        <f>DATE('Выбери месяц'!$I$8,VLOOKUP('Выбери месяц'!$H$8,всяки!$A$1:$B$12,2,0),1)</f>
        <v>42370</v>
      </c>
      <c r="E11" s="64">
        <f>DATE('Выбери месяц'!$I$8,VLOOKUP('Выбери месяц'!$H$8,всяки!$A$1:$B$12,2,0),1+COLUMN(A:A))</f>
        <v>42371</v>
      </c>
      <c r="F11" s="64">
        <f>DATE('Выбери месяц'!$I$8,VLOOKUP('Выбери месяц'!$H$8,всяки!$A$1:$B$12,2,0),1+COLUMN(B:B))</f>
        <v>42372</v>
      </c>
      <c r="G11" s="64">
        <f>DATE('Выбери месяц'!$I$8,VLOOKUP('Выбери месяц'!$H$8,всяки!$A$1:$B$12,2,0),1+COLUMN(C:C))</f>
        <v>42373</v>
      </c>
      <c r="H11" s="64">
        <f>DATE('Выбери месяц'!$I$8,VLOOKUP('Выбери месяц'!$H$8,всяки!$A$1:$B$12,2,0),1+COLUMN(D:D))</f>
        <v>42374</v>
      </c>
      <c r="I11" s="64">
        <f>DATE('Выбери месяц'!$I$8,VLOOKUP('Выбери месяц'!$H$8,всяки!$A$1:$B$12,2,0),1+COLUMN(E:E))</f>
        <v>42375</v>
      </c>
      <c r="J11" s="64">
        <f>DATE('Выбери месяц'!$I$8,VLOOKUP('Выбери месяц'!$H$8,всяки!$A$1:$B$12,2,0),1+COLUMN(F:F))</f>
        <v>42376</v>
      </c>
      <c r="K11" s="64">
        <f>DATE('Выбери месяц'!$I$8,VLOOKUP('Выбери месяц'!$H$8,всяки!$A$1:$B$12,2,0),1+COLUMN(G:G))</f>
        <v>42377</v>
      </c>
      <c r="L11" s="64">
        <f>DATE('Выбери месяц'!$I$8,VLOOKUP('Выбери месяц'!$H$8,всяки!$A$1:$B$12,2,0),1+COLUMN(H:H))</f>
        <v>42378</v>
      </c>
      <c r="M11" s="64">
        <f>DATE('Выбери месяц'!$I$8,VLOOKUP('Выбери месяц'!$H$8,всяки!$A$1:$B$12,2,0),1+COLUMN(I:I))</f>
        <v>42379</v>
      </c>
      <c r="N11" s="64">
        <f>DATE('Выбери месяц'!$I$8,VLOOKUP('Выбери месяц'!$H$8,всяки!$A$1:$B$12,2,0),1+COLUMN(J:J))</f>
        <v>42380</v>
      </c>
      <c r="O11" s="64">
        <f>DATE('Выбери месяц'!$I$8,VLOOKUP('Выбери месяц'!$H$8,всяки!$A$1:$B$12,2,0),1+COLUMN(K:K))</f>
        <v>42381</v>
      </c>
      <c r="P11" s="64">
        <f>DATE('Выбери месяц'!$I$8,VLOOKUP('Выбери месяц'!$H$8,всяки!$A$1:$B$12,2,0),1+COLUMN(L:L))</f>
        <v>42382</v>
      </c>
      <c r="Q11" s="64">
        <f>DATE('Выбери месяц'!$I$8,VLOOKUP('Выбери месяц'!$H$8,всяки!$A$1:$B$12,2,0),1+COLUMN(M:M))</f>
        <v>42383</v>
      </c>
      <c r="R11" s="64">
        <f>DATE('Выбери месяц'!$I$8,VLOOKUP('Выбери месяц'!$H$8,всяки!$A$1:$B$12,2,0),1+COLUMN(N:N))</f>
        <v>42384</v>
      </c>
      <c r="S11" s="64">
        <f>DATE('Выбери месяц'!$I$8,VLOOKUP('Выбери месяц'!$H$8,всяки!$A$1:$B$12,2,0),1+COLUMN(O:O))</f>
        <v>42385</v>
      </c>
      <c r="T11" s="64">
        <f>DATE('Выбери месяц'!$I$8,VLOOKUP('Выбери месяц'!$H$8,всяки!$A$1:$B$12,2,0),1+COLUMN(P:P))</f>
        <v>42386</v>
      </c>
      <c r="U11" s="64">
        <f>DATE('Выбери месяц'!$I$8,VLOOKUP('Выбери месяц'!$H$8,всяки!$A$1:$B$12,2,0),1+COLUMN(Q:Q))</f>
        <v>42387</v>
      </c>
      <c r="V11" s="64">
        <f>DATE('Выбери месяц'!$I$8,VLOOKUP('Выбери месяц'!$H$8,всяки!$A$1:$B$12,2,0),1+COLUMN(R:R))</f>
        <v>42388</v>
      </c>
      <c r="W11" s="64">
        <f>DATE('Выбери месяц'!$I$8,VLOOKUP('Выбери месяц'!$H$8,всяки!$A$1:$B$12,2,0),1+COLUMN(S:S))</f>
        <v>42389</v>
      </c>
      <c r="X11" s="64">
        <f>DATE('Выбери месяц'!$I$8,VLOOKUP('Выбери месяц'!$H$8,всяки!$A$1:$B$12,2,0),1+COLUMN(T:T))</f>
        <v>42390</v>
      </c>
      <c r="Y11" s="64">
        <f>DATE('Выбери месяц'!$I$8,VLOOKUP('Выбери месяц'!$H$8,всяки!$A$1:$B$12,2,0),1+COLUMN(U:U))</f>
        <v>42391</v>
      </c>
      <c r="Z11" s="64">
        <f>DATE('Выбери месяц'!$I$8,VLOOKUP('Выбери месяц'!$H$8,всяки!$A$1:$B$12,2,0),1+COLUMN(V:V))</f>
        <v>42392</v>
      </c>
      <c r="AA11" s="64">
        <f>DATE('Выбери месяц'!$I$8,VLOOKUP('Выбери месяц'!$H$8,всяки!$A$1:$B$12,2,0),1+COLUMN(W:W))</f>
        <v>42393</v>
      </c>
      <c r="AB11" s="64">
        <f>DATE('Выбери месяц'!$I$8,VLOOKUP('Выбери месяц'!$H$8,всяки!$A$1:$B$12,2,0),1+COLUMN(X:X))</f>
        <v>42394</v>
      </c>
      <c r="AC11" s="64">
        <f>DATE('Выбери месяц'!$I$8,VLOOKUP('Выбери месяц'!$H$8,всяки!$A$1:$B$12,2,0),1+COLUMN(Y:Y))</f>
        <v>42395</v>
      </c>
      <c r="AD11" s="64">
        <f>DATE('Выбери месяц'!$I$8,VLOOKUP('Выбери месяц'!$H$8,всяки!$A$1:$B$12,2,0),1+COLUMN(Z:Z))</f>
        <v>42396</v>
      </c>
      <c r="AE11" s="64">
        <f>DATE('Выбери месяц'!$I$8,VLOOKUP('Выбери месяц'!$H$8,всяки!$A$1:$B$12,2,0),1+COLUMN(AA:AA))</f>
        <v>42397</v>
      </c>
      <c r="AF11" s="64">
        <f>DATE('Выбери месяц'!$I$8,VLOOKUP('Выбери месяц'!$H$8,всяки!$A$1:$B$12,2,0),1+COLUMN(AB:AB))</f>
        <v>42398</v>
      </c>
      <c r="AG11" s="64">
        <f>DATE('Выбери месяц'!$I$8,VLOOKUP('Выбери месяц'!$H$8,всяки!$A$1:$B$12,2,0),1+COLUMN(AC:AC))</f>
        <v>42399</v>
      </c>
      <c r="AH11" s="64">
        <f>DATE('Выбери месяц'!$I$8,VLOOKUP('Выбери месяц'!$H$8,всяки!$A$1:$B$12,2,0),1+COLUMN(AD:AD))</f>
        <v>42400</v>
      </c>
      <c r="AI11" s="103"/>
      <c r="AJ11" s="103"/>
      <c r="AK11" s="91"/>
      <c r="AL11" s="91"/>
    </row>
    <row r="12" spans="1:38" x14ac:dyDescent="0.25">
      <c r="A12" s="66"/>
      <c r="B12" s="71"/>
      <c r="C12" s="71"/>
      <c r="D12" s="71" t="s">
        <v>27</v>
      </c>
      <c r="E12" s="72" t="str">
        <f>IF(D12="д","н ",IF(D12="н"," ",IF(D12="в1"," ",IF(D12="в2","д"," "))))</f>
        <v xml:space="preserve">н </v>
      </c>
      <c r="F12" s="72" t="str">
        <f>IF(D12="д"," ",IF(D12="н"," ",IF(D12="в1","д ",IF(D12="в2","н"," "))))</f>
        <v xml:space="preserve"> </v>
      </c>
      <c r="G12" s="72" t="str">
        <f>IF(D12="д"," ",IF(D12="н","д",IF(D12="в1","н",IF(D12="в2"," "," "))))</f>
        <v xml:space="preserve"> </v>
      </c>
      <c r="H12" s="72" t="str">
        <f>IF(D12="д","д",IF(D12="н","н",IF(D12="в1"," ",IF(D12="в2"," "," "))))</f>
        <v>д</v>
      </c>
      <c r="I12" s="72" t="str">
        <f>IF(D12="д","н ",IF(D12="н"," ",IF(D12="в1"," ",IF(D12="в2","д"," "))))</f>
        <v xml:space="preserve">н </v>
      </c>
      <c r="J12" s="72" t="str">
        <f>IF(D12="д"," ",IF(D12="н"," ",IF(D12="в1","д ",IF(D12="в2","н"," "))))</f>
        <v xml:space="preserve"> </v>
      </c>
      <c r="K12" s="72" t="str">
        <f>IF(D12="д"," ",IF(D12="н","д",IF(D12="в1","н",IF(D12="в2"," "," "))))</f>
        <v xml:space="preserve"> </v>
      </c>
      <c r="L12" s="72" t="str">
        <f>IF(D12="д","д",IF(D12="н","н",IF(D12="в1"," ",IF(D12="в2"," "," "))))</f>
        <v>д</v>
      </c>
      <c r="M12" s="72" t="str">
        <f>IF(D12="д","н ",IF(D12="н"," ",IF(D12="в1"," ",IF(D12="в2","д"," "))))</f>
        <v xml:space="preserve">н </v>
      </c>
      <c r="N12" s="72" t="str">
        <f>IF(D12="д"," ",IF(D12="н"," ",IF(D12="в1","д ",IF(D12="в2","н"," "))))</f>
        <v xml:space="preserve"> </v>
      </c>
      <c r="O12" s="72" t="str">
        <f>IF(D12="д"," ",IF(D12="н","д",IF(D12="в1","н",IF(D12="в2"," "," "))))</f>
        <v xml:space="preserve"> </v>
      </c>
      <c r="P12" s="72" t="str">
        <f>IF(D12="д","д",IF(D12="н","н",IF(D12="в1"," ",IF(D12="в2"," "," "))))</f>
        <v>д</v>
      </c>
      <c r="Q12" s="72" t="str">
        <f>IF(D12="д","н ",IF(D12="н"," ",IF(D12="в1"," ",IF(D12="в2","д"," "))))</f>
        <v xml:space="preserve">н </v>
      </c>
      <c r="R12" s="72" t="str">
        <f>IF(D12="д"," ",IF(D12="н"," ",IF(D12="в1","д ",IF(D12="в2","н"," "))))</f>
        <v xml:space="preserve"> </v>
      </c>
      <c r="S12" s="72" t="str">
        <f>IF(D12="д"," ",IF(D12="н","д",IF(D12="в1","н",IF(D12="в2"," "," "))))</f>
        <v xml:space="preserve"> </v>
      </c>
      <c r="T12" s="72" t="str">
        <f>IF(D12="д","д",IF(D12="н","н",IF(D12="в1"," ",IF(D12="в2"," "," "))))</f>
        <v>д</v>
      </c>
      <c r="U12" s="72" t="str">
        <f>IF(D12="д","н ",IF(D12="н"," ",IF(D12="в1"," ",IF(D12="в2","д"," "))))</f>
        <v xml:space="preserve">н </v>
      </c>
      <c r="V12" s="72" t="str">
        <f>IF(D12="д"," ",IF(D12="н"," ",IF(D12="в1","д ",IF(D12="в2","н"," "))))</f>
        <v xml:space="preserve"> </v>
      </c>
      <c r="W12" s="72" t="str">
        <f>IF(D12="д"," ",IF(D12="н","д",IF(D12="в1","н",IF(D12="в2"," "," "))))</f>
        <v xml:space="preserve"> </v>
      </c>
      <c r="X12" s="72" t="str">
        <f>IF(D12="д","д",IF(D12="н","н",IF(D12="в1"," ",IF(D12="в2"," "," "))))</f>
        <v>д</v>
      </c>
      <c r="Y12" s="72" t="str">
        <f>IF(D12="д","н ",IF(D12="н"," ",IF(D12="в1"," ",IF(D12="в2","д"," "))))</f>
        <v xml:space="preserve">н </v>
      </c>
      <c r="Z12" s="72" t="str">
        <f>IF(D12="д"," ",IF(D12="н"," ",IF(D12="в1","д ",IF(D12="в2","н"," "))))</f>
        <v xml:space="preserve"> </v>
      </c>
      <c r="AA12" s="72" t="str">
        <f>IF(D12="д"," ",IF(D12="н","д",IF(D12="в1","н",IF(D12="в2"," "," "))))</f>
        <v xml:space="preserve"> </v>
      </c>
      <c r="AB12" s="72" t="str">
        <f>IF(D12="д","д",IF(D12="н","н",IF(D12="в1"," ",IF(D12="в2"," "," "))))</f>
        <v>д</v>
      </c>
      <c r="AC12" s="72" t="str">
        <f>IF(D12="д","н ",IF(D12="н"," ",IF(D12="в1"," ",IF(D12="в2","д"," "))))</f>
        <v xml:space="preserve">н </v>
      </c>
      <c r="AD12" s="72" t="str">
        <f>IF(D12="д"," ",IF(D12="н"," ",IF(D12="в1","д ",IF(D12="в2","н"," "))))</f>
        <v xml:space="preserve"> </v>
      </c>
      <c r="AE12" s="72" t="str">
        <f>IF(D12="д"," ",IF(D12="н","д",IF(D12="в1","н",IF(D12="в2"," "," "))))</f>
        <v xml:space="preserve"> </v>
      </c>
      <c r="AF12" s="72" t="str">
        <f>IF(D12="д","д",IF(D12="н","н",IF(D12="в1"," ",IF(D12="в2"," "," "))))</f>
        <v>д</v>
      </c>
      <c r="AG12" s="72" t="str">
        <f>IF(D12="д","н ",IF(D12="н"," ",IF(D12="в1"," ",IF(D12="в2","д"," "))))</f>
        <v xml:space="preserve">н </v>
      </c>
      <c r="AH12" s="72" t="str">
        <f>IF(D12="д"," ",IF(D12="н"," ",IF(D12="в1","д ",IF(D12="в2","н"," "))))</f>
        <v xml:space="preserve"> </v>
      </c>
      <c r="AI12" s="65">
        <f>COUNTIF(D12:AH12,"Д")*12+COUNTIF(D12:AH12,"Н")*12</f>
        <v>96</v>
      </c>
      <c r="AJ12" s="65">
        <f>COUNTIF(D12:AH12,"Д")*1+COUNTIF(D12:AH12,"Н")*1</f>
        <v>8</v>
      </c>
      <c r="AK12" s="12"/>
      <c r="AL12" s="12"/>
    </row>
    <row r="13" spans="1:38" x14ac:dyDescent="0.25">
      <c r="A13" s="68"/>
      <c r="B13" s="68"/>
      <c r="C13" s="68"/>
      <c r="D13" s="68" t="s">
        <v>28</v>
      </c>
      <c r="E13" s="69" t="str">
        <f t="shared" ref="E13:E17" si="0">IF(D13="д","н ",IF(D13="н"," ",IF(D13="в1"," ",IF(D13="в2","д"," "))))</f>
        <v xml:space="preserve"> </v>
      </c>
      <c r="F13" s="69" t="str">
        <f t="shared" ref="F13:F17" si="1">IF(D13="д"," ",IF(D13="н"," ",IF(D13="в1","д ",IF(D13="в2","н"," "))))</f>
        <v xml:space="preserve"> </v>
      </c>
      <c r="G13" s="69" t="str">
        <f t="shared" ref="G13:G17" si="2">IF(D13="д"," ",IF(D13="н","д",IF(D13="в1","н",IF(D13="в2"," "," "))))</f>
        <v>д</v>
      </c>
      <c r="H13" s="69" t="str">
        <f t="shared" ref="H13:H17" si="3">IF(D13="д","д",IF(D13="н","н",IF(D13="в1"," ",IF(D13="в2"," "," "))))</f>
        <v>н</v>
      </c>
      <c r="I13" s="69" t="str">
        <f t="shared" ref="I13:I17" si="4">IF(D13="д","н ",IF(D13="н"," ",IF(D13="в1"," ",IF(D13="в2","д"," "))))</f>
        <v xml:space="preserve"> </v>
      </c>
      <c r="J13" s="69" t="str">
        <f t="shared" ref="J13:J17" si="5">IF(D13="д"," ",IF(D13="н"," ",IF(D13="в1","д ",IF(D13="в2","н"," "))))</f>
        <v xml:space="preserve"> </v>
      </c>
      <c r="K13" s="69" t="str">
        <f t="shared" ref="K13:K17" si="6">IF(D13="д"," ",IF(D13="н","д",IF(D13="в1","н",IF(D13="в2"," "," "))))</f>
        <v>д</v>
      </c>
      <c r="L13" s="69" t="str">
        <f t="shared" ref="L13:L17" si="7">IF(D13="д","д",IF(D13="н","н",IF(D13="в1"," ",IF(D13="в2"," "," "))))</f>
        <v>н</v>
      </c>
      <c r="M13" s="69" t="str">
        <f t="shared" ref="M13:M17" si="8">IF(D13="д","н ",IF(D13="н"," ",IF(D13="в1"," ",IF(D13="в2","д"," "))))</f>
        <v xml:space="preserve"> </v>
      </c>
      <c r="N13" s="69" t="str">
        <f t="shared" ref="N13:N17" si="9">IF(D13="д"," ",IF(D13="н"," ",IF(D13="в1","д ",IF(D13="в2","н"," "))))</f>
        <v xml:space="preserve"> </v>
      </c>
      <c r="O13" s="69" t="str">
        <f t="shared" ref="O13:O17" si="10">IF(D13="д"," ",IF(D13="н","д",IF(D13="в1","н",IF(D13="в2"," "," "))))</f>
        <v>д</v>
      </c>
      <c r="P13" s="69" t="str">
        <f t="shared" ref="P13:P17" si="11">IF(D13="д","д",IF(D13="н","н",IF(D13="в1"," ",IF(D13="в2"," "," "))))</f>
        <v>н</v>
      </c>
      <c r="Q13" s="69" t="str">
        <f t="shared" ref="Q13:Q17" si="12">IF(D13="д","н ",IF(D13="н"," ",IF(D13="в1"," ",IF(D13="в2","д"," "))))</f>
        <v xml:space="preserve"> </v>
      </c>
      <c r="R13" s="69" t="str">
        <f t="shared" ref="R13:R17" si="13">IF(D13="д"," ",IF(D13="н"," ",IF(D13="в1","д ",IF(D13="в2","н"," "))))</f>
        <v xml:space="preserve"> </v>
      </c>
      <c r="S13" s="69" t="str">
        <f t="shared" ref="S13:S17" si="14">IF(D13="д"," ",IF(D13="н","д",IF(D13="в1","н",IF(D13="в2"," "," "))))</f>
        <v>д</v>
      </c>
      <c r="T13" s="69" t="str">
        <f t="shared" ref="T13:T17" si="15">IF(D13="д","д",IF(D13="н","н",IF(D13="в1"," ",IF(D13="в2"," "," "))))</f>
        <v>н</v>
      </c>
      <c r="U13" s="69" t="str">
        <f t="shared" ref="U13:U17" si="16">IF(D13="д","н ",IF(D13="н"," ",IF(D13="в1"," ",IF(D13="в2","д"," "))))</f>
        <v xml:space="preserve"> </v>
      </c>
      <c r="V13" s="69" t="str">
        <f t="shared" ref="V13:V17" si="17">IF(D13="д"," ",IF(D13="н"," ",IF(D13="в1","д ",IF(D13="в2","н"," "))))</f>
        <v xml:space="preserve"> </v>
      </c>
      <c r="W13" s="69" t="str">
        <f t="shared" ref="W13:W17" si="18">IF(D13="д"," ",IF(D13="н","д",IF(D13="в1","н",IF(D13="в2"," "," "))))</f>
        <v>д</v>
      </c>
      <c r="X13" s="69" t="str">
        <f t="shared" ref="X13:X17" si="19">IF(D13="д","д",IF(D13="н","н",IF(D13="в1"," ",IF(D13="в2"," "," "))))</f>
        <v>н</v>
      </c>
      <c r="Y13" s="69" t="str">
        <f t="shared" ref="Y13:Y17" si="20">IF(D13="д","н ",IF(D13="н"," ",IF(D13="в1"," ",IF(D13="в2","д"," "))))</f>
        <v xml:space="preserve"> </v>
      </c>
      <c r="Z13" s="69" t="str">
        <f t="shared" ref="Z13:Z17" si="21">IF(D13="д"," ",IF(D13="н"," ",IF(D13="в1","д ",IF(D13="в2","н"," "))))</f>
        <v xml:space="preserve"> </v>
      </c>
      <c r="AA13" s="69" t="str">
        <f t="shared" ref="AA13:AA17" si="22">IF(D13="д"," ",IF(D13="н","д",IF(D13="в1","н",IF(D13="в2"," "," "))))</f>
        <v>д</v>
      </c>
      <c r="AB13" s="69" t="str">
        <f t="shared" ref="AB13:AB17" si="23">IF(D13="д","д",IF(D13="н","н",IF(D13="в1"," ",IF(D13="в2"," "," "))))</f>
        <v>н</v>
      </c>
      <c r="AC13" s="69" t="str">
        <f t="shared" ref="AC13:AC17" si="24">IF(D13="д","н ",IF(D13="н"," ",IF(D13="в1"," ",IF(D13="в2","д"," "))))</f>
        <v xml:space="preserve"> </v>
      </c>
      <c r="AD13" s="69" t="str">
        <f t="shared" ref="AD13:AD17" si="25">IF(D13="д"," ",IF(D13="н"," ",IF(D13="в1","д ",IF(D13="в2","н"," "))))</f>
        <v xml:space="preserve"> </v>
      </c>
      <c r="AE13" s="69" t="str">
        <f t="shared" ref="AE13:AE17" si="26">IF(D13="д"," ",IF(D13="н","д",IF(D13="в1","н",IF(D13="в2"," "," "))))</f>
        <v>д</v>
      </c>
      <c r="AF13" s="69" t="str">
        <f t="shared" ref="AF13:AF17" si="27">IF(D13="д","д",IF(D13="н","н",IF(D13="в1"," ",IF(D13="в2"," "," "))))</f>
        <v>н</v>
      </c>
      <c r="AG13" s="69" t="str">
        <f t="shared" ref="AG13:AG17" si="28">IF(D13="д","н ",IF(D13="н"," ",IF(D13="в1"," ",IF(D13="в2","д"," "))))</f>
        <v xml:space="preserve"> </v>
      </c>
      <c r="AH13" s="69" t="str">
        <f t="shared" ref="AH13:AH17" si="29">IF(D13="д"," ",IF(D13="н"," ",IF(D13="в1","д ",IF(D13="в2","н"," "))))</f>
        <v xml:space="preserve"> </v>
      </c>
      <c r="AI13" s="70">
        <f t="shared" ref="AI13:AI17" si="30">COUNTIF(D13:AH13,"Д")*12+COUNTIF(D13:AH13,"Н")*12</f>
        <v>180</v>
      </c>
      <c r="AJ13" s="70">
        <f t="shared" ref="AJ13:AJ17" si="31">COUNTIF(D13:AH13,"Д")*1+COUNTIF(D13:AH13,"Н")*1</f>
        <v>15</v>
      </c>
      <c r="AK13" s="12"/>
      <c r="AL13" s="12"/>
    </row>
    <row r="14" spans="1:38" x14ac:dyDescent="0.25">
      <c r="A14" s="25"/>
      <c r="B14" s="25"/>
      <c r="C14" s="25"/>
      <c r="D14" s="25" t="s">
        <v>29</v>
      </c>
      <c r="E14" s="26" t="str">
        <f t="shared" si="0"/>
        <v xml:space="preserve"> </v>
      </c>
      <c r="F14" s="26" t="str">
        <f t="shared" si="1"/>
        <v xml:space="preserve">д </v>
      </c>
      <c r="G14" s="26" t="str">
        <f t="shared" si="2"/>
        <v>н</v>
      </c>
      <c r="H14" s="26" t="str">
        <f t="shared" si="3"/>
        <v xml:space="preserve"> </v>
      </c>
      <c r="I14" s="26" t="str">
        <f t="shared" si="4"/>
        <v xml:space="preserve"> </v>
      </c>
      <c r="J14" s="26" t="str">
        <f t="shared" si="5"/>
        <v xml:space="preserve">д </v>
      </c>
      <c r="K14" s="26" t="str">
        <f t="shared" si="6"/>
        <v>н</v>
      </c>
      <c r="L14" s="26" t="str">
        <f t="shared" si="7"/>
        <v xml:space="preserve"> </v>
      </c>
      <c r="M14" s="26" t="str">
        <f t="shared" si="8"/>
        <v xml:space="preserve"> </v>
      </c>
      <c r="N14" s="26" t="str">
        <f t="shared" si="9"/>
        <v xml:space="preserve">д </v>
      </c>
      <c r="O14" s="26" t="str">
        <f t="shared" si="10"/>
        <v>н</v>
      </c>
      <c r="P14" s="26" t="str">
        <f t="shared" si="11"/>
        <v xml:space="preserve"> </v>
      </c>
      <c r="Q14" s="26" t="str">
        <f t="shared" si="12"/>
        <v xml:space="preserve"> </v>
      </c>
      <c r="R14" s="26" t="str">
        <f t="shared" si="13"/>
        <v xml:space="preserve">д </v>
      </c>
      <c r="S14" s="26" t="str">
        <f t="shared" si="14"/>
        <v>н</v>
      </c>
      <c r="T14" s="26" t="str">
        <f t="shared" si="15"/>
        <v xml:space="preserve"> </v>
      </c>
      <c r="U14" s="26" t="str">
        <f t="shared" si="16"/>
        <v xml:space="preserve"> </v>
      </c>
      <c r="V14" s="26" t="str">
        <f t="shared" si="17"/>
        <v xml:space="preserve">д </v>
      </c>
      <c r="W14" s="26" t="str">
        <f t="shared" si="18"/>
        <v>н</v>
      </c>
      <c r="X14" s="26" t="str">
        <f t="shared" si="19"/>
        <v xml:space="preserve"> </v>
      </c>
      <c r="Y14" s="26" t="str">
        <f t="shared" si="20"/>
        <v xml:space="preserve"> </v>
      </c>
      <c r="Z14" s="26" t="str">
        <f t="shared" si="21"/>
        <v xml:space="preserve">д </v>
      </c>
      <c r="AA14" s="26" t="str">
        <f t="shared" si="22"/>
        <v>н</v>
      </c>
      <c r="AB14" s="26" t="str">
        <f t="shared" si="23"/>
        <v xml:space="preserve"> </v>
      </c>
      <c r="AC14" s="26" t="str">
        <f t="shared" si="24"/>
        <v xml:space="preserve"> </v>
      </c>
      <c r="AD14" s="26" t="str">
        <f t="shared" si="25"/>
        <v xml:space="preserve">д </v>
      </c>
      <c r="AE14" s="26" t="str">
        <f t="shared" si="26"/>
        <v>н</v>
      </c>
      <c r="AF14" s="26" t="str">
        <f t="shared" si="27"/>
        <v xml:space="preserve"> </v>
      </c>
      <c r="AG14" s="26" t="str">
        <f t="shared" si="28"/>
        <v xml:space="preserve"> </v>
      </c>
      <c r="AH14" s="26" t="str">
        <f t="shared" si="29"/>
        <v xml:space="preserve">д </v>
      </c>
      <c r="AI14" s="65">
        <f t="shared" si="30"/>
        <v>84</v>
      </c>
      <c r="AJ14" s="65">
        <f t="shared" si="31"/>
        <v>7</v>
      </c>
      <c r="AK14" s="12"/>
      <c r="AL14" s="12"/>
    </row>
    <row r="15" spans="1:38" x14ac:dyDescent="0.25">
      <c r="A15" s="25"/>
      <c r="B15" s="25"/>
      <c r="C15" s="25"/>
      <c r="D15" s="28" t="s">
        <v>30</v>
      </c>
      <c r="E15" s="29" t="str">
        <f t="shared" si="0"/>
        <v>д</v>
      </c>
      <c r="F15" s="29" t="str">
        <f t="shared" si="1"/>
        <v>н</v>
      </c>
      <c r="G15" s="29" t="str">
        <f t="shared" si="2"/>
        <v xml:space="preserve"> </v>
      </c>
      <c r="H15" s="29" t="str">
        <f t="shared" si="3"/>
        <v xml:space="preserve"> </v>
      </c>
      <c r="I15" s="29" t="str">
        <f t="shared" si="4"/>
        <v>д</v>
      </c>
      <c r="J15" s="29" t="str">
        <f t="shared" si="5"/>
        <v>н</v>
      </c>
      <c r="K15" s="29" t="str">
        <f t="shared" si="6"/>
        <v xml:space="preserve"> </v>
      </c>
      <c r="L15" s="29" t="str">
        <f t="shared" si="7"/>
        <v xml:space="preserve"> </v>
      </c>
      <c r="M15" s="29" t="str">
        <f t="shared" si="8"/>
        <v>д</v>
      </c>
      <c r="N15" s="29" t="str">
        <f t="shared" si="9"/>
        <v>н</v>
      </c>
      <c r="O15" s="29" t="str">
        <f t="shared" si="10"/>
        <v xml:space="preserve"> </v>
      </c>
      <c r="P15" s="29" t="str">
        <f t="shared" si="11"/>
        <v xml:space="preserve"> </v>
      </c>
      <c r="Q15" s="29" t="str">
        <f t="shared" si="12"/>
        <v>д</v>
      </c>
      <c r="R15" s="29" t="str">
        <f t="shared" si="13"/>
        <v>н</v>
      </c>
      <c r="S15" s="29" t="str">
        <f t="shared" si="14"/>
        <v xml:space="preserve"> </v>
      </c>
      <c r="T15" s="29" t="str">
        <f t="shared" si="15"/>
        <v xml:space="preserve"> </v>
      </c>
      <c r="U15" s="29" t="str">
        <f t="shared" si="16"/>
        <v>д</v>
      </c>
      <c r="V15" s="29" t="str">
        <f t="shared" si="17"/>
        <v>н</v>
      </c>
      <c r="W15" s="29" t="str">
        <f t="shared" si="18"/>
        <v xml:space="preserve"> </v>
      </c>
      <c r="X15" s="29" t="str">
        <f t="shared" si="19"/>
        <v xml:space="preserve"> </v>
      </c>
      <c r="Y15" s="29" t="str">
        <f t="shared" si="20"/>
        <v>д</v>
      </c>
      <c r="Z15" s="29" t="str">
        <f t="shared" si="21"/>
        <v>н</v>
      </c>
      <c r="AA15" s="29" t="str">
        <f t="shared" si="22"/>
        <v xml:space="preserve"> </v>
      </c>
      <c r="AB15" s="29" t="str">
        <f t="shared" si="23"/>
        <v xml:space="preserve"> </v>
      </c>
      <c r="AC15" s="29" t="str">
        <f t="shared" si="24"/>
        <v>д</v>
      </c>
      <c r="AD15" s="29" t="str">
        <f t="shared" si="25"/>
        <v>н</v>
      </c>
      <c r="AE15" s="29" t="str">
        <f t="shared" si="26"/>
        <v xml:space="preserve"> </v>
      </c>
      <c r="AF15" s="29" t="str">
        <f t="shared" si="27"/>
        <v xml:space="preserve"> </v>
      </c>
      <c r="AG15" s="29" t="str">
        <f t="shared" si="28"/>
        <v>д</v>
      </c>
      <c r="AH15" s="29" t="str">
        <f t="shared" si="29"/>
        <v>н</v>
      </c>
      <c r="AI15" s="65">
        <f t="shared" si="30"/>
        <v>192</v>
      </c>
      <c r="AJ15" s="65">
        <f t="shared" si="31"/>
        <v>16</v>
      </c>
      <c r="AK15" s="12"/>
      <c r="AL15" s="12"/>
    </row>
    <row r="16" spans="1:38" x14ac:dyDescent="0.25">
      <c r="A16" s="25"/>
      <c r="B16" s="25"/>
      <c r="C16" s="25"/>
      <c r="D16" s="28"/>
      <c r="E16" s="29" t="str">
        <f t="shared" si="0"/>
        <v xml:space="preserve"> </v>
      </c>
      <c r="F16" s="29" t="str">
        <f t="shared" si="1"/>
        <v xml:space="preserve"> </v>
      </c>
      <c r="G16" s="29" t="str">
        <f t="shared" si="2"/>
        <v xml:space="preserve"> </v>
      </c>
      <c r="H16" s="29" t="str">
        <f t="shared" si="3"/>
        <v xml:space="preserve"> </v>
      </c>
      <c r="I16" s="29" t="str">
        <f t="shared" si="4"/>
        <v xml:space="preserve"> </v>
      </c>
      <c r="J16" s="29" t="str">
        <f t="shared" si="5"/>
        <v xml:space="preserve"> </v>
      </c>
      <c r="K16" s="29" t="str">
        <f t="shared" si="6"/>
        <v xml:space="preserve"> </v>
      </c>
      <c r="L16" s="29" t="str">
        <f t="shared" si="7"/>
        <v xml:space="preserve"> </v>
      </c>
      <c r="M16" s="29" t="str">
        <f t="shared" si="8"/>
        <v xml:space="preserve"> </v>
      </c>
      <c r="N16" s="29" t="str">
        <f t="shared" si="9"/>
        <v xml:space="preserve"> </v>
      </c>
      <c r="O16" s="29" t="str">
        <f t="shared" si="10"/>
        <v xml:space="preserve"> </v>
      </c>
      <c r="P16" s="29" t="str">
        <f t="shared" si="11"/>
        <v xml:space="preserve"> </v>
      </c>
      <c r="Q16" s="29" t="str">
        <f t="shared" si="12"/>
        <v xml:space="preserve"> </v>
      </c>
      <c r="R16" s="29" t="str">
        <f t="shared" si="13"/>
        <v xml:space="preserve"> </v>
      </c>
      <c r="S16" s="29" t="str">
        <f t="shared" si="14"/>
        <v xml:space="preserve"> </v>
      </c>
      <c r="T16" s="29" t="str">
        <f t="shared" si="15"/>
        <v xml:space="preserve"> </v>
      </c>
      <c r="U16" s="29" t="str">
        <f t="shared" si="16"/>
        <v xml:space="preserve"> </v>
      </c>
      <c r="V16" s="29" t="str">
        <f t="shared" si="17"/>
        <v xml:space="preserve"> </v>
      </c>
      <c r="W16" s="29" t="str">
        <f t="shared" si="18"/>
        <v xml:space="preserve"> </v>
      </c>
      <c r="X16" s="29" t="str">
        <f t="shared" si="19"/>
        <v xml:space="preserve"> </v>
      </c>
      <c r="Y16" s="29" t="str">
        <f t="shared" si="20"/>
        <v xml:space="preserve"> </v>
      </c>
      <c r="Z16" s="29" t="str">
        <f t="shared" si="21"/>
        <v xml:space="preserve"> </v>
      </c>
      <c r="AA16" s="29" t="str">
        <f t="shared" si="22"/>
        <v xml:space="preserve"> </v>
      </c>
      <c r="AB16" s="29" t="str">
        <f t="shared" si="23"/>
        <v xml:space="preserve"> </v>
      </c>
      <c r="AC16" s="29" t="str">
        <f t="shared" si="24"/>
        <v xml:space="preserve"> </v>
      </c>
      <c r="AD16" s="29" t="str">
        <f t="shared" si="25"/>
        <v xml:space="preserve"> </v>
      </c>
      <c r="AE16" s="29" t="str">
        <f t="shared" si="26"/>
        <v xml:space="preserve"> </v>
      </c>
      <c r="AF16" s="29" t="str">
        <f t="shared" si="27"/>
        <v xml:space="preserve"> </v>
      </c>
      <c r="AG16" s="29" t="str">
        <f t="shared" si="28"/>
        <v xml:space="preserve"> </v>
      </c>
      <c r="AH16" s="29" t="str">
        <f t="shared" si="29"/>
        <v xml:space="preserve"> </v>
      </c>
      <c r="AI16" s="65">
        <f t="shared" si="30"/>
        <v>0</v>
      </c>
      <c r="AJ16" s="65">
        <f t="shared" si="31"/>
        <v>0</v>
      </c>
      <c r="AK16" s="12"/>
      <c r="AL16" s="12"/>
    </row>
    <row r="17" spans="1:38" x14ac:dyDescent="0.25">
      <c r="A17" s="25"/>
      <c r="B17" s="25"/>
      <c r="C17" s="25"/>
      <c r="D17" s="28"/>
      <c r="E17" s="29" t="str">
        <f t="shared" si="0"/>
        <v xml:space="preserve"> </v>
      </c>
      <c r="F17" s="29" t="str">
        <f t="shared" si="1"/>
        <v xml:space="preserve"> </v>
      </c>
      <c r="G17" s="29" t="str">
        <f t="shared" si="2"/>
        <v xml:space="preserve"> </v>
      </c>
      <c r="H17" s="29" t="str">
        <f t="shared" si="3"/>
        <v xml:space="preserve"> </v>
      </c>
      <c r="I17" s="29" t="str">
        <f t="shared" si="4"/>
        <v xml:space="preserve"> </v>
      </c>
      <c r="J17" s="29" t="str">
        <f t="shared" si="5"/>
        <v xml:space="preserve"> </v>
      </c>
      <c r="K17" s="29" t="str">
        <f t="shared" si="6"/>
        <v xml:space="preserve"> </v>
      </c>
      <c r="L17" s="29" t="str">
        <f t="shared" si="7"/>
        <v xml:space="preserve"> </v>
      </c>
      <c r="M17" s="29" t="str">
        <f t="shared" si="8"/>
        <v xml:space="preserve"> </v>
      </c>
      <c r="N17" s="29" t="str">
        <f t="shared" si="9"/>
        <v xml:space="preserve"> </v>
      </c>
      <c r="O17" s="29" t="str">
        <f t="shared" si="10"/>
        <v xml:space="preserve"> </v>
      </c>
      <c r="P17" s="29" t="str">
        <f t="shared" si="11"/>
        <v xml:space="preserve"> </v>
      </c>
      <c r="Q17" s="29" t="str">
        <f t="shared" si="12"/>
        <v xml:space="preserve"> </v>
      </c>
      <c r="R17" s="29" t="str">
        <f t="shared" si="13"/>
        <v xml:space="preserve"> </v>
      </c>
      <c r="S17" s="29" t="str">
        <f t="shared" si="14"/>
        <v xml:space="preserve"> </v>
      </c>
      <c r="T17" s="29" t="str">
        <f t="shared" si="15"/>
        <v xml:space="preserve"> </v>
      </c>
      <c r="U17" s="29" t="str">
        <f t="shared" si="16"/>
        <v xml:space="preserve"> </v>
      </c>
      <c r="V17" s="29" t="str">
        <f t="shared" si="17"/>
        <v xml:space="preserve"> </v>
      </c>
      <c r="W17" s="29" t="str">
        <f t="shared" si="18"/>
        <v xml:space="preserve"> </v>
      </c>
      <c r="X17" s="29" t="str">
        <f t="shared" si="19"/>
        <v xml:space="preserve"> </v>
      </c>
      <c r="Y17" s="29" t="str">
        <f t="shared" si="20"/>
        <v xml:space="preserve"> </v>
      </c>
      <c r="Z17" s="29" t="str">
        <f t="shared" si="21"/>
        <v xml:space="preserve"> </v>
      </c>
      <c r="AA17" s="29" t="str">
        <f t="shared" si="22"/>
        <v xml:space="preserve"> </v>
      </c>
      <c r="AB17" s="29" t="str">
        <f t="shared" si="23"/>
        <v xml:space="preserve"> </v>
      </c>
      <c r="AC17" s="29" t="str">
        <f t="shared" si="24"/>
        <v xml:space="preserve"> </v>
      </c>
      <c r="AD17" s="29" t="str">
        <f t="shared" si="25"/>
        <v xml:space="preserve"> </v>
      </c>
      <c r="AE17" s="29" t="str">
        <f t="shared" si="26"/>
        <v xml:space="preserve"> </v>
      </c>
      <c r="AF17" s="29" t="str">
        <f t="shared" si="27"/>
        <v xml:space="preserve"> </v>
      </c>
      <c r="AG17" s="29" t="str">
        <f t="shared" si="28"/>
        <v xml:space="preserve"> </v>
      </c>
      <c r="AH17" s="29" t="str">
        <f t="shared" si="29"/>
        <v xml:space="preserve"> </v>
      </c>
      <c r="AI17" s="65">
        <f t="shared" si="30"/>
        <v>0</v>
      </c>
      <c r="AJ17" s="65">
        <f t="shared" si="31"/>
        <v>0</v>
      </c>
      <c r="AK17" s="27"/>
      <c r="AL17" s="27"/>
    </row>
    <row r="19" spans="1:38" x14ac:dyDescent="0.25">
      <c r="H19" s="67" t="s">
        <v>65</v>
      </c>
      <c r="AI19" s="73">
        <v>180</v>
      </c>
      <c r="AJ19" s="73">
        <v>15</v>
      </c>
    </row>
    <row r="20" spans="1:38" x14ac:dyDescent="0.25">
      <c r="B20" s="24" t="s">
        <v>31</v>
      </c>
    </row>
    <row r="21" spans="1:38" x14ac:dyDescent="0.25">
      <c r="B21" s="24" t="s">
        <v>32</v>
      </c>
      <c r="AG21" s="24" t="s">
        <v>63</v>
      </c>
    </row>
    <row r="22" spans="1:38" x14ac:dyDescent="0.25">
      <c r="B22" s="24" t="s">
        <v>33</v>
      </c>
      <c r="AG22" s="24" t="s">
        <v>64</v>
      </c>
    </row>
    <row r="23" spans="1:38" x14ac:dyDescent="0.25">
      <c r="B23" s="24" t="s">
        <v>34</v>
      </c>
    </row>
    <row r="24" spans="1:38" x14ac:dyDescent="0.25">
      <c r="B24" s="24" t="s">
        <v>35</v>
      </c>
    </row>
    <row r="129" spans="34:37" x14ac:dyDescent="0.25">
      <c r="AH129" s="30"/>
      <c r="AI129" s="30"/>
      <c r="AJ129" s="30"/>
      <c r="AK129" s="30"/>
    </row>
    <row r="130" spans="34:37" x14ac:dyDescent="0.25">
      <c r="AH130" s="30"/>
      <c r="AI130" s="30"/>
      <c r="AJ130" s="30"/>
      <c r="AK130" s="30"/>
    </row>
    <row r="131" spans="34:37" x14ac:dyDescent="0.25">
      <c r="AH131" s="30"/>
      <c r="AI131" s="30"/>
      <c r="AJ131" s="30"/>
      <c r="AK131" s="30"/>
    </row>
    <row r="132" spans="34:37" x14ac:dyDescent="0.25">
      <c r="AH132" s="30"/>
      <c r="AI132" s="30"/>
      <c r="AJ132" s="30"/>
      <c r="AK132" s="30"/>
    </row>
    <row r="133" spans="34:37" x14ac:dyDescent="0.25">
      <c r="AH133" s="30"/>
      <c r="AI133" s="30"/>
      <c r="AJ133" s="30"/>
      <c r="AK133" s="30"/>
    </row>
    <row r="134" spans="34:37" x14ac:dyDescent="0.25">
      <c r="AH134" s="30"/>
      <c r="AI134" s="30"/>
      <c r="AJ134" s="30"/>
      <c r="AK134" s="30"/>
    </row>
    <row r="135" spans="34:37" x14ac:dyDescent="0.25">
      <c r="AH135" s="30"/>
      <c r="AI135" s="30"/>
      <c r="AJ135" s="30"/>
      <c r="AK135" s="30"/>
    </row>
    <row r="136" spans="34:37" x14ac:dyDescent="0.25">
      <c r="AH136" s="30"/>
      <c r="AI136" s="30"/>
      <c r="AJ136" s="30"/>
      <c r="AK136" s="30"/>
    </row>
    <row r="137" spans="34:37" x14ac:dyDescent="0.25">
      <c r="AH137" s="30"/>
      <c r="AI137" s="30"/>
      <c r="AJ137" s="30"/>
      <c r="AK137" s="30"/>
    </row>
    <row r="138" spans="34:37" x14ac:dyDescent="0.25">
      <c r="AH138" s="30"/>
      <c r="AI138" s="30"/>
      <c r="AJ138" s="30"/>
      <c r="AK138" s="30"/>
    </row>
    <row r="139" spans="34:37" x14ac:dyDescent="0.25">
      <c r="AH139" s="30"/>
      <c r="AI139" s="30"/>
      <c r="AJ139" s="30"/>
      <c r="AK139" s="30"/>
    </row>
    <row r="140" spans="34:37" x14ac:dyDescent="0.25">
      <c r="AH140" s="30"/>
      <c r="AI140" s="30"/>
      <c r="AJ140" s="30"/>
      <c r="AK140" s="30"/>
    </row>
    <row r="141" spans="34:37" x14ac:dyDescent="0.25">
      <c r="AH141" s="30"/>
      <c r="AI141" s="30"/>
      <c r="AJ141" s="30"/>
      <c r="AK141" s="30"/>
    </row>
    <row r="142" spans="34:37" x14ac:dyDescent="0.25">
      <c r="AH142" s="30"/>
      <c r="AI142" s="30"/>
      <c r="AJ142" s="30"/>
      <c r="AK142" s="30"/>
    </row>
    <row r="143" spans="34:37" x14ac:dyDescent="0.25">
      <c r="AH143" s="30"/>
      <c r="AI143" s="30"/>
      <c r="AJ143" s="30"/>
      <c r="AK143" s="30"/>
    </row>
    <row r="144" spans="34:37" x14ac:dyDescent="0.25">
      <c r="AH144" s="30"/>
      <c r="AI144" s="30"/>
      <c r="AJ144" s="30"/>
      <c r="AK144" s="30"/>
    </row>
    <row r="145" spans="34:37" x14ac:dyDescent="0.25">
      <c r="AH145" s="30"/>
      <c r="AI145" s="30"/>
      <c r="AJ145" s="30"/>
      <c r="AK145" s="30"/>
    </row>
    <row r="146" spans="34:37" x14ac:dyDescent="0.25">
      <c r="AH146" s="30"/>
      <c r="AI146" s="30"/>
      <c r="AJ146" s="30"/>
      <c r="AK146" s="30"/>
    </row>
    <row r="147" spans="34:37" x14ac:dyDescent="0.25">
      <c r="AH147" s="30"/>
      <c r="AI147" s="30"/>
      <c r="AJ147" s="30"/>
      <c r="AK147" s="30"/>
    </row>
    <row r="148" spans="34:37" x14ac:dyDescent="0.25">
      <c r="AH148" s="30"/>
      <c r="AI148" s="30"/>
      <c r="AJ148" s="30"/>
      <c r="AK148" s="30"/>
    </row>
    <row r="149" spans="34:37" x14ac:dyDescent="0.25">
      <c r="AH149" s="30"/>
      <c r="AI149" s="30"/>
      <c r="AJ149" s="30"/>
      <c r="AK149" s="30"/>
    </row>
    <row r="150" spans="34:37" x14ac:dyDescent="0.25">
      <c r="AH150" s="30"/>
      <c r="AI150" s="30"/>
      <c r="AJ150" s="30"/>
      <c r="AK150" s="30"/>
    </row>
    <row r="151" spans="34:37" x14ac:dyDescent="0.25">
      <c r="AH151" s="30"/>
      <c r="AI151" s="30"/>
      <c r="AJ151" s="30"/>
      <c r="AK151" s="30"/>
    </row>
    <row r="152" spans="34:37" x14ac:dyDescent="0.25">
      <c r="AH152" s="30"/>
      <c r="AI152" s="30"/>
      <c r="AJ152" s="30"/>
      <c r="AK152" s="30"/>
    </row>
    <row r="153" spans="34:37" x14ac:dyDescent="0.25">
      <c r="AH153" s="30"/>
      <c r="AI153" s="30"/>
      <c r="AJ153" s="30"/>
      <c r="AK153" s="30"/>
    </row>
    <row r="154" spans="34:37" x14ac:dyDescent="0.25">
      <c r="AH154" s="30"/>
      <c r="AI154" s="30"/>
      <c r="AJ154" s="30"/>
      <c r="AK154" s="30"/>
    </row>
    <row r="155" spans="34:37" x14ac:dyDescent="0.25">
      <c r="AH155" s="30"/>
      <c r="AI155" s="30"/>
      <c r="AJ155" s="30"/>
      <c r="AK155" s="30"/>
    </row>
    <row r="156" spans="34:37" x14ac:dyDescent="0.25">
      <c r="AH156" s="30"/>
      <c r="AI156" s="30"/>
      <c r="AJ156" s="30"/>
      <c r="AK156" s="30"/>
    </row>
    <row r="157" spans="34:37" x14ac:dyDescent="0.25">
      <c r="AH157" s="30"/>
      <c r="AI157" s="30"/>
      <c r="AJ157" s="30"/>
      <c r="AK157" s="30"/>
    </row>
    <row r="158" spans="34:37" x14ac:dyDescent="0.25">
      <c r="AH158" s="30"/>
      <c r="AI158" s="30"/>
      <c r="AJ158" s="30"/>
      <c r="AK158" s="30"/>
    </row>
    <row r="159" spans="34:37" x14ac:dyDescent="0.25">
      <c r="AH159" s="30"/>
      <c r="AI159" s="30"/>
      <c r="AJ159" s="30"/>
      <c r="AK159" s="30"/>
    </row>
    <row r="160" spans="34:37" x14ac:dyDescent="0.25">
      <c r="AH160" s="30"/>
      <c r="AI160" s="30"/>
      <c r="AJ160" s="30"/>
      <c r="AK160" s="30"/>
    </row>
    <row r="161" spans="34:37" x14ac:dyDescent="0.25">
      <c r="AH161" s="30"/>
      <c r="AI161" s="30"/>
      <c r="AJ161" s="30"/>
      <c r="AK161" s="30"/>
    </row>
    <row r="162" spans="34:37" x14ac:dyDescent="0.25">
      <c r="AH162" s="30"/>
      <c r="AI162" s="30"/>
      <c r="AJ162" s="30"/>
      <c r="AK162" s="30"/>
    </row>
    <row r="163" spans="34:37" x14ac:dyDescent="0.25">
      <c r="AH163" s="30"/>
      <c r="AI163" s="30"/>
      <c r="AJ163" s="30"/>
      <c r="AK163" s="30"/>
    </row>
    <row r="164" spans="34:37" x14ac:dyDescent="0.25">
      <c r="AH164" s="30"/>
      <c r="AI164" s="30"/>
      <c r="AJ164" s="30"/>
      <c r="AK164" s="30"/>
    </row>
    <row r="165" spans="34:37" x14ac:dyDescent="0.25">
      <c r="AH165" s="30"/>
      <c r="AI165" s="30"/>
      <c r="AJ165" s="30"/>
      <c r="AK165" s="30"/>
    </row>
    <row r="166" spans="34:37" x14ac:dyDescent="0.25">
      <c r="AH166" s="30"/>
      <c r="AI166" s="30"/>
      <c r="AJ166" s="30"/>
      <c r="AK166" s="30"/>
    </row>
    <row r="167" spans="34:37" x14ac:dyDescent="0.25">
      <c r="AH167" s="30"/>
      <c r="AI167" s="30"/>
      <c r="AJ167" s="30"/>
      <c r="AK167" s="30"/>
    </row>
    <row r="168" spans="34:37" x14ac:dyDescent="0.25">
      <c r="AH168" s="30"/>
      <c r="AI168" s="30"/>
      <c r="AJ168" s="30"/>
      <c r="AK168" s="30"/>
    </row>
    <row r="169" spans="34:37" x14ac:dyDescent="0.25">
      <c r="AH169" s="30"/>
      <c r="AI169" s="30"/>
      <c r="AJ169" s="30"/>
      <c r="AK169" s="30"/>
    </row>
    <row r="170" spans="34:37" x14ac:dyDescent="0.25">
      <c r="AH170" s="30"/>
      <c r="AI170" s="30"/>
      <c r="AJ170" s="30"/>
      <c r="AK170" s="30"/>
    </row>
    <row r="171" spans="34:37" x14ac:dyDescent="0.25">
      <c r="AH171" s="30"/>
      <c r="AI171" s="30"/>
      <c r="AJ171" s="30"/>
      <c r="AK171" s="30"/>
    </row>
    <row r="172" spans="34:37" x14ac:dyDescent="0.25">
      <c r="AH172" s="30"/>
      <c r="AI172" s="30"/>
      <c r="AJ172" s="30"/>
      <c r="AK172" s="30"/>
    </row>
    <row r="173" spans="34:37" x14ac:dyDescent="0.25">
      <c r="AH173" s="30"/>
      <c r="AI173" s="30"/>
      <c r="AJ173" s="30"/>
      <c r="AK173" s="30"/>
    </row>
    <row r="174" spans="34:37" x14ac:dyDescent="0.25">
      <c r="AH174" s="30"/>
      <c r="AI174" s="30"/>
      <c r="AJ174" s="30"/>
      <c r="AK174" s="30"/>
    </row>
    <row r="175" spans="34:37" x14ac:dyDescent="0.25">
      <c r="AH175" s="30"/>
      <c r="AI175" s="30"/>
      <c r="AJ175" s="30"/>
      <c r="AK175" s="30"/>
    </row>
    <row r="176" spans="34:37" x14ac:dyDescent="0.25">
      <c r="AH176" s="30"/>
      <c r="AI176" s="30"/>
      <c r="AJ176" s="30"/>
      <c r="AK176" s="30"/>
    </row>
    <row r="177" spans="34:37" x14ac:dyDescent="0.25">
      <c r="AH177" s="30"/>
      <c r="AI177" s="30"/>
      <c r="AJ177" s="30"/>
      <c r="AK177" s="30"/>
    </row>
    <row r="178" spans="34:37" x14ac:dyDescent="0.25">
      <c r="AH178" s="30"/>
      <c r="AI178" s="30"/>
      <c r="AJ178" s="30"/>
      <c r="AK178" s="30"/>
    </row>
    <row r="179" spans="34:37" x14ac:dyDescent="0.25">
      <c r="AH179" s="30"/>
      <c r="AI179" s="30"/>
      <c r="AJ179" s="30"/>
      <c r="AK179" s="30"/>
    </row>
    <row r="180" spans="34:37" x14ac:dyDescent="0.25">
      <c r="AH180" s="30"/>
      <c r="AI180" s="30"/>
      <c r="AJ180" s="30"/>
      <c r="AK180" s="30"/>
    </row>
    <row r="181" spans="34:37" x14ac:dyDescent="0.25">
      <c r="AH181" s="30"/>
      <c r="AI181" s="30"/>
      <c r="AJ181" s="30"/>
      <c r="AK181" s="30"/>
    </row>
    <row r="182" spans="34:37" x14ac:dyDescent="0.25">
      <c r="AH182" s="30"/>
      <c r="AI182" s="30"/>
      <c r="AJ182" s="30"/>
      <c r="AK182" s="30"/>
    </row>
    <row r="183" spans="34:37" x14ac:dyDescent="0.25">
      <c r="AH183" s="30"/>
      <c r="AI183" s="30"/>
      <c r="AJ183" s="30"/>
      <c r="AK183" s="30"/>
    </row>
    <row r="184" spans="34:37" x14ac:dyDescent="0.25">
      <c r="AH184" s="30"/>
      <c r="AI184" s="30"/>
      <c r="AJ184" s="30"/>
      <c r="AK184" s="30"/>
    </row>
    <row r="185" spans="34:37" x14ac:dyDescent="0.25">
      <c r="AH185" s="30"/>
      <c r="AI185" s="30"/>
      <c r="AJ185" s="30"/>
      <c r="AK185" s="30"/>
    </row>
    <row r="186" spans="34:37" x14ac:dyDescent="0.25">
      <c r="AH186" s="30"/>
      <c r="AI186" s="30"/>
      <c r="AJ186" s="30"/>
      <c r="AK186" s="30"/>
    </row>
    <row r="187" spans="34:37" x14ac:dyDescent="0.25">
      <c r="AH187" s="30"/>
      <c r="AI187" s="30"/>
      <c r="AJ187" s="30"/>
      <c r="AK187" s="30"/>
    </row>
    <row r="188" spans="34:37" x14ac:dyDescent="0.25">
      <c r="AH188" s="30"/>
      <c r="AI188" s="30"/>
      <c r="AJ188" s="30"/>
      <c r="AK188" s="30"/>
    </row>
    <row r="189" spans="34:37" x14ac:dyDescent="0.25">
      <c r="AH189" s="30"/>
      <c r="AI189" s="30"/>
      <c r="AJ189" s="30"/>
      <c r="AK189" s="30"/>
    </row>
    <row r="190" spans="34:37" x14ac:dyDescent="0.25">
      <c r="AH190" s="30"/>
      <c r="AI190" s="30"/>
      <c r="AJ190" s="30"/>
      <c r="AK190" s="30"/>
    </row>
    <row r="191" spans="34:37" x14ac:dyDescent="0.25">
      <c r="AH191" s="30"/>
      <c r="AI191" s="30"/>
      <c r="AJ191" s="30"/>
      <c r="AK191" s="30"/>
    </row>
    <row r="192" spans="34:37" x14ac:dyDescent="0.25">
      <c r="AH192" s="30"/>
      <c r="AI192" s="30"/>
      <c r="AJ192" s="30"/>
      <c r="AK192" s="30"/>
    </row>
    <row r="193" spans="34:37" x14ac:dyDescent="0.25">
      <c r="AH193" s="30"/>
      <c r="AI193" s="30"/>
      <c r="AJ193" s="30"/>
      <c r="AK193" s="30"/>
    </row>
    <row r="194" spans="34:37" x14ac:dyDescent="0.25">
      <c r="AH194" s="30"/>
      <c r="AI194" s="30"/>
      <c r="AJ194" s="30"/>
      <c r="AK194" s="30"/>
    </row>
    <row r="195" spans="34:37" x14ac:dyDescent="0.25">
      <c r="AH195" s="30"/>
      <c r="AI195" s="30"/>
      <c r="AJ195" s="30"/>
      <c r="AK195" s="30"/>
    </row>
    <row r="196" spans="34:37" x14ac:dyDescent="0.25">
      <c r="AH196" s="30"/>
      <c r="AI196" s="30"/>
      <c r="AJ196" s="30"/>
      <c r="AK196" s="30"/>
    </row>
    <row r="197" spans="34:37" x14ac:dyDescent="0.25">
      <c r="AH197" s="30"/>
      <c r="AI197" s="30"/>
      <c r="AJ197" s="30"/>
      <c r="AK197" s="30"/>
    </row>
    <row r="198" spans="34:37" x14ac:dyDescent="0.25">
      <c r="AH198" s="30"/>
      <c r="AI198" s="30"/>
      <c r="AJ198" s="30"/>
      <c r="AK198" s="30"/>
    </row>
    <row r="199" spans="34:37" x14ac:dyDescent="0.25">
      <c r="AH199" s="30"/>
      <c r="AI199" s="30"/>
      <c r="AJ199" s="30"/>
      <c r="AK199" s="30"/>
    </row>
    <row r="200" spans="34:37" x14ac:dyDescent="0.25">
      <c r="AH200" s="30"/>
      <c r="AI200" s="30"/>
      <c r="AJ200" s="30"/>
      <c r="AK200" s="30"/>
    </row>
    <row r="201" spans="34:37" x14ac:dyDescent="0.25">
      <c r="AH201" s="30"/>
      <c r="AI201" s="30"/>
      <c r="AJ201" s="30"/>
      <c r="AK201" s="30"/>
    </row>
    <row r="202" spans="34:37" x14ac:dyDescent="0.25">
      <c r="AH202" s="30"/>
      <c r="AI202" s="30"/>
      <c r="AJ202" s="30"/>
      <c r="AK202" s="30"/>
    </row>
    <row r="203" spans="34:37" x14ac:dyDescent="0.25">
      <c r="AH203" s="30"/>
      <c r="AI203" s="30"/>
      <c r="AJ203" s="30"/>
      <c r="AK203" s="30"/>
    </row>
    <row r="204" spans="34:37" x14ac:dyDescent="0.25">
      <c r="AH204" s="30"/>
      <c r="AI204" s="30"/>
      <c r="AJ204" s="30"/>
      <c r="AK204" s="30"/>
    </row>
    <row r="205" spans="34:37" x14ac:dyDescent="0.25">
      <c r="AH205" s="30"/>
      <c r="AI205" s="30"/>
      <c r="AJ205" s="30"/>
      <c r="AK205" s="30"/>
    </row>
    <row r="206" spans="34:37" x14ac:dyDescent="0.25">
      <c r="AH206" s="30"/>
      <c r="AI206" s="30"/>
      <c r="AJ206" s="30"/>
      <c r="AK206" s="30"/>
    </row>
    <row r="207" spans="34:37" x14ac:dyDescent="0.25">
      <c r="AH207" s="30"/>
      <c r="AI207" s="30"/>
      <c r="AJ207" s="30"/>
      <c r="AK207" s="30"/>
    </row>
    <row r="208" spans="34:37" x14ac:dyDescent="0.25">
      <c r="AH208" s="30"/>
      <c r="AI208" s="30"/>
      <c r="AJ208" s="30"/>
      <c r="AK208" s="30"/>
    </row>
    <row r="209" spans="34:37" x14ac:dyDescent="0.25">
      <c r="AH209" s="30"/>
      <c r="AI209" s="30"/>
      <c r="AJ209" s="30"/>
      <c r="AK209" s="30"/>
    </row>
    <row r="210" spans="34:37" x14ac:dyDescent="0.25">
      <c r="AH210" s="30"/>
      <c r="AI210" s="30"/>
      <c r="AJ210" s="30"/>
      <c r="AK210" s="30"/>
    </row>
    <row r="211" spans="34:37" x14ac:dyDescent="0.25">
      <c r="AH211" s="30"/>
      <c r="AI211" s="30"/>
      <c r="AJ211" s="30"/>
      <c r="AK211" s="30"/>
    </row>
    <row r="212" spans="34:37" x14ac:dyDescent="0.25">
      <c r="AH212" s="30"/>
      <c r="AI212" s="30"/>
      <c r="AJ212" s="30"/>
      <c r="AK212" s="30"/>
    </row>
    <row r="213" spans="34:37" x14ac:dyDescent="0.25">
      <c r="AH213" s="30"/>
      <c r="AI213" s="30"/>
      <c r="AJ213" s="30"/>
      <c r="AK213" s="30"/>
    </row>
    <row r="214" spans="34:37" x14ac:dyDescent="0.25">
      <c r="AH214" s="30"/>
      <c r="AI214" s="30"/>
      <c r="AJ214" s="30"/>
      <c r="AK214" s="30"/>
    </row>
    <row r="215" spans="34:37" x14ac:dyDescent="0.25">
      <c r="AH215" s="30"/>
      <c r="AI215" s="30"/>
      <c r="AJ215" s="30"/>
      <c r="AK215" s="30"/>
    </row>
    <row r="216" spans="34:37" x14ac:dyDescent="0.25">
      <c r="AH216" s="30"/>
      <c r="AI216" s="30"/>
      <c r="AJ216" s="30"/>
      <c r="AK216" s="30"/>
    </row>
    <row r="217" spans="34:37" x14ac:dyDescent="0.25">
      <c r="AH217" s="30"/>
      <c r="AI217" s="30"/>
      <c r="AJ217" s="30"/>
      <c r="AK217" s="30"/>
    </row>
    <row r="218" spans="34:37" x14ac:dyDescent="0.25">
      <c r="AH218" s="30"/>
      <c r="AI218" s="30"/>
      <c r="AJ218" s="30"/>
      <c r="AK218" s="30"/>
    </row>
    <row r="219" spans="34:37" x14ac:dyDescent="0.25">
      <c r="AH219" s="30"/>
      <c r="AI219" s="30"/>
      <c r="AJ219" s="30"/>
      <c r="AK219" s="30"/>
    </row>
    <row r="220" spans="34:37" x14ac:dyDescent="0.25">
      <c r="AH220" s="30"/>
      <c r="AI220" s="30"/>
      <c r="AJ220" s="30"/>
      <c r="AK220" s="30"/>
    </row>
    <row r="221" spans="34:37" x14ac:dyDescent="0.25">
      <c r="AH221" s="30"/>
      <c r="AI221" s="30"/>
      <c r="AJ221" s="30"/>
      <c r="AK221" s="30"/>
    </row>
    <row r="222" spans="34:37" x14ac:dyDescent="0.25">
      <c r="AH222" s="30"/>
      <c r="AI222" s="30"/>
      <c r="AJ222" s="30"/>
      <c r="AK222" s="30"/>
    </row>
    <row r="223" spans="34:37" x14ac:dyDescent="0.25">
      <c r="AH223" s="30"/>
      <c r="AI223" s="31" t="s">
        <v>27</v>
      </c>
      <c r="AJ223" s="30"/>
      <c r="AK223" s="30"/>
    </row>
    <row r="224" spans="34:37" x14ac:dyDescent="0.25">
      <c r="AH224" s="30"/>
      <c r="AI224" s="31" t="s">
        <v>28</v>
      </c>
      <c r="AJ224" s="30"/>
      <c r="AK224" s="30"/>
    </row>
    <row r="225" spans="34:37" x14ac:dyDescent="0.25">
      <c r="AH225" s="30"/>
      <c r="AI225" s="31" t="s">
        <v>29</v>
      </c>
      <c r="AJ225" s="30"/>
      <c r="AK225" s="30"/>
    </row>
    <row r="226" spans="34:37" x14ac:dyDescent="0.25">
      <c r="AH226" s="30"/>
      <c r="AI226" s="31" t="s">
        <v>30</v>
      </c>
      <c r="AJ226" s="30"/>
      <c r="AK226" s="30"/>
    </row>
    <row r="227" spans="34:37" x14ac:dyDescent="0.25">
      <c r="AH227" s="30"/>
      <c r="AI227" s="32"/>
      <c r="AJ227" s="30"/>
      <c r="AK227" s="30"/>
    </row>
    <row r="228" spans="34:37" x14ac:dyDescent="0.25">
      <c r="AH228" s="30"/>
      <c r="AI228" s="30"/>
      <c r="AJ228" s="30"/>
      <c r="AK228" s="30"/>
    </row>
  </sheetData>
  <mergeCells count="15">
    <mergeCell ref="AK10:AK11"/>
    <mergeCell ref="AL10:AL11"/>
    <mergeCell ref="A9:A11"/>
    <mergeCell ref="B9:B11"/>
    <mergeCell ref="C9:C11"/>
    <mergeCell ref="D9:AH9"/>
    <mergeCell ref="AI9:AJ9"/>
    <mergeCell ref="AI10:AI11"/>
    <mergeCell ref="AJ10:AJ11"/>
    <mergeCell ref="B7:AH7"/>
    <mergeCell ref="Y3:AH3"/>
    <mergeCell ref="C4:W4"/>
    <mergeCell ref="Y4:AH4"/>
    <mergeCell ref="B5:AH5"/>
    <mergeCell ref="B6:AH6"/>
  </mergeCells>
  <conditionalFormatting sqref="V12:W17 AH12:AH17">
    <cfRule type="containsText" dxfId="27" priority="9" operator="containsText" text="в">
      <formula>NOT(ISERROR(SEARCH("в",V12)))</formula>
    </cfRule>
    <cfRule type="containsText" dxfId="26" priority="10" operator="containsText" text="у">
      <formula>NOT(ISERROR(SEARCH("у",V12)))</formula>
    </cfRule>
  </conditionalFormatting>
  <conditionalFormatting sqref="D12:AH17">
    <cfRule type="containsText" dxfId="25" priority="7" operator="containsText" text="н">
      <formula>NOT(ISERROR(SEARCH("н",D12)))</formula>
    </cfRule>
    <cfRule type="containsText" dxfId="24" priority="8" operator="containsText" text="д">
      <formula>NOT(ISERROR(SEARCH("д",D12)))</formula>
    </cfRule>
  </conditionalFormatting>
  <conditionalFormatting sqref="D10:AH11">
    <cfRule type="expression" dxfId="23" priority="1">
      <formula>OR(WEEKDAY(D10,2)&gt;5,ISNUMBER(MATCH(D10,празд,0)))</formula>
    </cfRule>
  </conditionalFormatting>
  <dataValidations count="1">
    <dataValidation type="list" allowBlank="1" showInputMessage="1" showErrorMessage="1" sqref="D12:D17">
      <formula1>I</formula1>
    </dataValidation>
  </dataValidations>
  <pageMargins left="0" right="0" top="0" bottom="0" header="0" footer="0"/>
  <pageSetup paperSize="9" orientation="landscape" horizontalDpi="0" verticalDpi="0" r:id="rId1"/>
  <ignoredErrors>
    <ignoredError sqref="D10:I11 J10:AH1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K62"/>
  <sheetViews>
    <sheetView topLeftCell="A16" zoomScale="85" zoomScaleNormal="85" zoomScaleSheetLayoutView="85" workbookViewId="0">
      <selection activeCell="C30" sqref="C30:C33"/>
    </sheetView>
  </sheetViews>
  <sheetFormatPr defaultRowHeight="12.75" x14ac:dyDescent="0.2"/>
  <cols>
    <col min="1" max="1" width="0.85546875" style="117" customWidth="1"/>
    <col min="2" max="2" width="4.7109375" style="152" customWidth="1"/>
    <col min="3" max="3" width="22.7109375" style="152" customWidth="1"/>
    <col min="4" max="4" width="11.85546875" style="152" customWidth="1"/>
    <col min="5" max="5" width="7.28515625" style="152" hidden="1" customWidth="1"/>
    <col min="6" max="21" width="5.85546875" style="152" customWidth="1"/>
    <col min="22" max="22" width="8.42578125" style="152" customWidth="1"/>
    <col min="23" max="23" width="7" style="152" customWidth="1"/>
    <col min="24" max="24" width="6.7109375" style="153" customWidth="1"/>
    <col min="25" max="25" width="5.5703125" style="152" customWidth="1"/>
    <col min="26" max="26" width="7.140625" style="153" customWidth="1"/>
    <col min="27" max="27" width="6.7109375" style="152" customWidth="1"/>
    <col min="28" max="28" width="5.5703125" style="152" customWidth="1"/>
    <col min="29" max="29" width="7.140625" style="152" customWidth="1"/>
    <col min="30" max="30" width="8.28515625" style="152" customWidth="1"/>
    <col min="31" max="31" width="9.7109375" style="152" customWidth="1"/>
    <col min="32" max="32" width="4.28515625" style="152" customWidth="1"/>
    <col min="33" max="33" width="2.42578125" style="152" customWidth="1"/>
    <col min="34" max="34" width="8.5703125" style="346" customWidth="1"/>
    <col min="35" max="35" width="9.140625" style="117"/>
    <col min="36" max="36" width="4.42578125" style="117" customWidth="1"/>
    <col min="37" max="16384" width="9.140625" style="117"/>
  </cols>
  <sheetData>
    <row r="1" spans="2:35" s="109" customFormat="1" ht="11.25" x14ac:dyDescent="0.2"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7"/>
      <c r="Y1" s="107"/>
      <c r="Z1" s="107"/>
      <c r="AA1" s="107"/>
      <c r="AB1" s="108"/>
      <c r="AC1" s="108"/>
      <c r="AF1" s="108"/>
      <c r="AG1" s="110"/>
      <c r="AH1" s="111" t="s">
        <v>67</v>
      </c>
    </row>
    <row r="2" spans="2:35" s="109" customFormat="1" ht="11.25" x14ac:dyDescent="0.2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7"/>
      <c r="Y2" s="107"/>
      <c r="Z2" s="107"/>
      <c r="AA2" s="107"/>
      <c r="AB2" s="108"/>
      <c r="AC2" s="108"/>
      <c r="AF2" s="108"/>
      <c r="AG2" s="110"/>
      <c r="AH2" s="111" t="s">
        <v>68</v>
      </c>
    </row>
    <row r="3" spans="2:35" s="109" customFormat="1" ht="11.25" x14ac:dyDescent="0.2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7"/>
      <c r="Y3" s="107"/>
      <c r="Z3" s="107"/>
      <c r="AA3" s="107"/>
      <c r="AB3" s="108"/>
      <c r="AC3" s="108"/>
      <c r="AF3" s="108"/>
      <c r="AG3" s="110"/>
      <c r="AH3" s="111" t="s">
        <v>69</v>
      </c>
    </row>
    <row r="4" spans="2:35" ht="6.75" customHeight="1" thickBot="1" x14ac:dyDescent="0.25">
      <c r="B4" s="106"/>
      <c r="C4" s="106"/>
      <c r="D4" s="106"/>
      <c r="E4" s="112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7"/>
      <c r="Y4" s="107"/>
      <c r="Z4" s="107"/>
      <c r="AA4" s="107"/>
      <c r="AB4" s="107"/>
      <c r="AC4" s="107"/>
      <c r="AD4" s="113"/>
      <c r="AE4" s="113"/>
      <c r="AF4" s="114"/>
      <c r="AG4" s="115"/>
      <c r="AH4" s="116"/>
    </row>
    <row r="5" spans="2:35" x14ac:dyDescent="0.2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7"/>
      <c r="AA5" s="107"/>
      <c r="AB5" s="107"/>
      <c r="AC5" s="107"/>
      <c r="AD5" s="113"/>
      <c r="AE5" s="114" t="s">
        <v>70</v>
      </c>
      <c r="AF5" s="118">
        <v>301008</v>
      </c>
      <c r="AG5" s="119"/>
      <c r="AH5" s="120"/>
    </row>
    <row r="6" spans="2:35" ht="13.5" thickBot="1" x14ac:dyDescent="0.25">
      <c r="B6" s="121"/>
      <c r="C6" s="121"/>
      <c r="D6" s="121"/>
      <c r="E6" s="122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3"/>
      <c r="Y6" s="123"/>
      <c r="Z6" s="123"/>
      <c r="AA6" s="107"/>
      <c r="AB6" s="107"/>
      <c r="AC6" s="107"/>
      <c r="AD6" s="113"/>
      <c r="AE6" s="114" t="s">
        <v>71</v>
      </c>
      <c r="AF6" s="124">
        <v>11356728</v>
      </c>
      <c r="AG6" s="125"/>
      <c r="AH6" s="126"/>
    </row>
    <row r="7" spans="2:35" s="136" customFormat="1" ht="15.75" x14ac:dyDescent="0.2">
      <c r="B7" s="127"/>
      <c r="C7" s="128" t="s">
        <v>72</v>
      </c>
      <c r="D7" s="129"/>
      <c r="E7" s="130" t="s">
        <v>73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1"/>
      <c r="AB7" s="131"/>
      <c r="AC7" s="131"/>
      <c r="AD7" s="132"/>
      <c r="AE7" s="132"/>
      <c r="AF7" s="132"/>
      <c r="AG7" s="133"/>
      <c r="AH7" s="134"/>
      <c r="AI7" s="135"/>
    </row>
    <row r="8" spans="2:35" s="136" customFormat="1" ht="15.75" x14ac:dyDescent="0.2">
      <c r="B8" s="127"/>
      <c r="C8" s="137" t="s">
        <v>74</v>
      </c>
      <c r="D8" s="138"/>
      <c r="F8" s="378" t="s">
        <v>66</v>
      </c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131"/>
      <c r="AB8" s="131"/>
      <c r="AC8" s="131"/>
      <c r="AD8" s="132"/>
      <c r="AE8" s="132"/>
      <c r="AF8" s="132"/>
      <c r="AG8" s="132"/>
      <c r="AH8" s="139"/>
      <c r="AI8" s="135"/>
    </row>
    <row r="9" spans="2:35" ht="3" customHeight="1" x14ac:dyDescent="0.2">
      <c r="B9" s="140"/>
      <c r="C9" s="141"/>
      <c r="D9" s="14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U9" s="145"/>
      <c r="V9" s="145"/>
      <c r="W9" s="146"/>
      <c r="X9" s="146"/>
      <c r="Y9" s="146"/>
      <c r="Z9" s="146"/>
      <c r="AA9" s="146"/>
      <c r="AB9" s="147"/>
      <c r="AC9" s="147"/>
      <c r="AD9" s="148"/>
      <c r="AE9" s="148"/>
      <c r="AF9" s="148"/>
      <c r="AG9" s="148"/>
      <c r="AH9" s="148"/>
      <c r="AI9" s="149"/>
    </row>
    <row r="10" spans="2:35" ht="15" x14ac:dyDescent="0.2">
      <c r="B10" s="140"/>
      <c r="C10" s="142"/>
      <c r="D10" s="142"/>
      <c r="E10" s="143"/>
      <c r="F10" s="143"/>
      <c r="G10" s="150"/>
      <c r="H10" s="151"/>
      <c r="I10" s="151"/>
      <c r="J10" s="151"/>
      <c r="K10" s="151"/>
      <c r="L10" s="151"/>
      <c r="M10" s="151"/>
      <c r="V10" s="145"/>
      <c r="AA10" s="149"/>
      <c r="AB10" s="154"/>
      <c r="AG10" s="155"/>
      <c r="AH10" s="155"/>
      <c r="AI10" s="155"/>
    </row>
    <row r="11" spans="2:35" ht="3" customHeight="1" x14ac:dyDescent="0.2">
      <c r="B11" s="140"/>
      <c r="C11" s="142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  <c r="U11" s="145"/>
      <c r="V11" s="145"/>
      <c r="W11" s="146"/>
      <c r="X11" s="146"/>
      <c r="Y11" s="146"/>
      <c r="Z11" s="146"/>
      <c r="AA11" s="146"/>
      <c r="AB11" s="150"/>
      <c r="AC11" s="150"/>
      <c r="AD11" s="150"/>
      <c r="AE11" s="155"/>
      <c r="AF11" s="155"/>
      <c r="AG11" s="155"/>
      <c r="AH11" s="155"/>
      <c r="AI11" s="155"/>
    </row>
    <row r="12" spans="2:35" ht="12.75" customHeight="1" x14ac:dyDescent="0.2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8" t="s">
        <v>75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60" t="s">
        <v>76</v>
      </c>
      <c r="X12" s="160"/>
      <c r="Y12" s="160"/>
      <c r="Z12" s="161" t="s">
        <v>77</v>
      </c>
      <c r="AA12" s="161"/>
      <c r="AB12" s="162"/>
      <c r="AC12" s="163" t="s">
        <v>78</v>
      </c>
      <c r="AD12" s="163"/>
      <c r="AE12" s="163"/>
      <c r="AF12" s="163"/>
      <c r="AG12" s="155"/>
      <c r="AH12" s="155"/>
      <c r="AI12" s="155"/>
    </row>
    <row r="13" spans="2:35" ht="13.5" thickBot="1" x14ac:dyDescent="0.25">
      <c r="B13" s="164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65"/>
      <c r="X13" s="165"/>
      <c r="Y13" s="165"/>
      <c r="Z13" s="166"/>
      <c r="AA13" s="166"/>
      <c r="AB13" s="162"/>
      <c r="AC13" s="167" t="s">
        <v>79</v>
      </c>
      <c r="AD13" s="167"/>
      <c r="AE13" s="167" t="s">
        <v>80</v>
      </c>
      <c r="AF13" s="167"/>
      <c r="AG13" s="155"/>
      <c r="AH13" s="155"/>
      <c r="AI13" s="155"/>
    </row>
    <row r="14" spans="2:35" ht="15.75" thickBot="1" x14ac:dyDescent="0.3">
      <c r="B14" s="164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8"/>
      <c r="X14" s="168"/>
      <c r="Y14" s="168"/>
      <c r="Z14" s="169">
        <f>AE14</f>
        <v>42308</v>
      </c>
      <c r="AA14" s="169"/>
      <c r="AB14" s="170"/>
      <c r="AC14" s="169">
        <f>DATE('[1]Выбери месяц'!$I$8,VLOOKUP('[1]Выбери месяц'!$H$8,[1]всяки!$A$1:$B$12,2,0),1)</f>
        <v>42278</v>
      </c>
      <c r="AD14" s="169"/>
      <c r="AE14" s="171">
        <f>EOMONTH(AC14,0)</f>
        <v>42308</v>
      </c>
      <c r="AF14" s="171"/>
      <c r="AG14" s="155"/>
      <c r="AH14" s="155"/>
      <c r="AI14" s="155"/>
    </row>
    <row r="15" spans="2:35" ht="15.75" thickBot="1" x14ac:dyDescent="0.25">
      <c r="B15" s="110"/>
      <c r="C15" s="110"/>
      <c r="D15" s="110"/>
      <c r="E15" s="172"/>
      <c r="F15" s="172"/>
      <c r="G15" s="172"/>
      <c r="H15" s="150"/>
      <c r="I15" s="150"/>
      <c r="J15" s="150"/>
      <c r="K15" s="150"/>
      <c r="L15" s="150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73"/>
      <c r="X15" s="173"/>
      <c r="Y15" s="173"/>
      <c r="Z15" s="174"/>
      <c r="AA15" s="174"/>
      <c r="AB15" s="175"/>
      <c r="AC15" s="117"/>
      <c r="AD15" s="117"/>
      <c r="AE15" s="117"/>
      <c r="AF15" s="117"/>
      <c r="AG15" s="150"/>
      <c r="AH15" s="150"/>
      <c r="AI15" s="149"/>
    </row>
    <row r="16" spans="2:35" ht="27.75" customHeight="1" thickTop="1" x14ac:dyDescent="0.2">
      <c r="B16" s="176" t="s">
        <v>81</v>
      </c>
      <c r="C16" s="177" t="s">
        <v>82</v>
      </c>
      <c r="D16" s="176" t="s">
        <v>83</v>
      </c>
      <c r="E16" s="178" t="s">
        <v>84</v>
      </c>
      <c r="F16" s="179" t="s">
        <v>85</v>
      </c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1"/>
      <c r="V16" s="179" t="s">
        <v>86</v>
      </c>
      <c r="W16" s="182"/>
      <c r="X16" s="183" t="s">
        <v>87</v>
      </c>
      <c r="Y16" s="184"/>
      <c r="Z16" s="184"/>
      <c r="AA16" s="184"/>
      <c r="AB16" s="180"/>
      <c r="AC16" s="181"/>
      <c r="AD16" s="185" t="s">
        <v>88</v>
      </c>
      <c r="AE16" s="186"/>
      <c r="AF16" s="186"/>
      <c r="AG16" s="186"/>
      <c r="AH16" s="187"/>
    </row>
    <row r="17" spans="2:37" ht="18" customHeight="1" x14ac:dyDescent="0.2">
      <c r="B17" s="188"/>
      <c r="C17" s="189"/>
      <c r="D17" s="190"/>
      <c r="E17" s="191"/>
      <c r="F17" s="192">
        <f>DATE('[1]Выбери месяц'!$I$8,VLOOKUP('[1]Выбери месяц'!$H$8,[1]всяки!$A$1:$B$12,2,0),1)</f>
        <v>42278</v>
      </c>
      <c r="G17" s="193">
        <f>DATE('[1]Выбери месяц'!$I$8,VLOOKUP('[1]Выбери месяц'!$H$8,[1]всяки!$A$1:$B$12,2,0),1+COLUMN(A:A))</f>
        <v>42279</v>
      </c>
      <c r="H17" s="193">
        <f>DATE('[1]Выбери месяц'!$I$8,VLOOKUP('[1]Выбери месяц'!$H$8,[1]всяки!$A$1:$B$12,2,0),1+COLUMN(B:B))</f>
        <v>42280</v>
      </c>
      <c r="I17" s="193">
        <f>DATE('[1]Выбери месяц'!$I$8,VLOOKUP('[1]Выбери месяц'!$H$8,[1]всяки!$A$1:$B$12,2,0),1+COLUMN(C:C))</f>
        <v>42281</v>
      </c>
      <c r="J17" s="193">
        <f>DATE('[1]Выбери месяц'!$I$8,VLOOKUP('[1]Выбери месяц'!$H$8,[1]всяки!$A$1:$B$12,2,0),1+COLUMN(D:D))</f>
        <v>42282</v>
      </c>
      <c r="K17" s="193">
        <f>DATE('[1]Выбери месяц'!$I$8,VLOOKUP('[1]Выбери месяц'!$H$8,[1]всяки!$A$1:$B$12,2,0),1+COLUMN(E:E))</f>
        <v>42283</v>
      </c>
      <c r="L17" s="193">
        <f>DATE('[1]Выбери месяц'!$I$8,VLOOKUP('[1]Выбери месяц'!$H$8,[1]всяки!$A$1:$B$12,2,0),1+COLUMN(F:F))</f>
        <v>42284</v>
      </c>
      <c r="M17" s="193">
        <f>DATE('[1]Выбери месяц'!$I$8,VLOOKUP('[1]Выбери месяц'!$H$8,[1]всяки!$A$1:$B$12,2,0),1+COLUMN(G:G))</f>
        <v>42285</v>
      </c>
      <c r="N17" s="193">
        <f>DATE('[1]Выбери месяц'!$I$8,VLOOKUP('[1]Выбери месяц'!$H$8,[1]всяки!$A$1:$B$12,2,0),1+COLUMN(H:H))</f>
        <v>42286</v>
      </c>
      <c r="O17" s="193">
        <f>DATE('[1]Выбери месяц'!$I$8,VLOOKUP('[1]Выбери месяц'!$H$8,[1]всяки!$A$1:$B$12,2,0),1+COLUMN(I:I))</f>
        <v>42287</v>
      </c>
      <c r="P17" s="193">
        <f>DATE('[1]Выбери месяц'!$I$8,VLOOKUP('[1]Выбери месяц'!$H$8,[1]всяки!$A$1:$B$12,2,0),1+COLUMN(J:J))</f>
        <v>42288</v>
      </c>
      <c r="Q17" s="193">
        <f>DATE('[1]Выбери месяц'!$I$8,VLOOKUP('[1]Выбери месяц'!$H$8,[1]всяки!$A$1:$B$12,2,0),1+COLUMN(K:K))</f>
        <v>42289</v>
      </c>
      <c r="R17" s="193">
        <f>DATE('[1]Выбери месяц'!$I$8,VLOOKUP('[1]Выбери месяц'!$H$8,[1]всяки!$A$1:$B$12,2,0),1+COLUMN(L:L))</f>
        <v>42290</v>
      </c>
      <c r="S17" s="193">
        <f>DATE('[1]Выбери месяц'!$I$8,VLOOKUP('[1]Выбери месяц'!$H$8,[1]всяки!$A$1:$B$12,2,0),1+COLUMN(M:M))</f>
        <v>42291</v>
      </c>
      <c r="T17" s="193">
        <f>DATE('[1]Выбери месяц'!$I$8,VLOOKUP('[1]Выбери месяц'!$H$8,[1]всяки!$A$1:$B$12,2,0),1+COLUMN(N:N))</f>
        <v>42292</v>
      </c>
      <c r="U17" s="194" t="s">
        <v>89</v>
      </c>
      <c r="V17" s="195" t="s">
        <v>90</v>
      </c>
      <c r="W17" s="196" t="s">
        <v>91</v>
      </c>
      <c r="X17" s="197" t="s">
        <v>92</v>
      </c>
      <c r="Y17" s="198"/>
      <c r="Z17" s="198"/>
      <c r="AA17" s="198"/>
      <c r="AB17" s="198"/>
      <c r="AC17" s="196"/>
      <c r="AD17" s="199" t="s">
        <v>93</v>
      </c>
      <c r="AE17" s="200" t="s">
        <v>94</v>
      </c>
      <c r="AF17" s="201" t="s">
        <v>93</v>
      </c>
      <c r="AG17" s="202"/>
      <c r="AH17" s="203" t="s">
        <v>94</v>
      </c>
    </row>
    <row r="18" spans="2:37" ht="17.25" customHeight="1" x14ac:dyDescent="0.2">
      <c r="B18" s="188"/>
      <c r="C18" s="189"/>
      <c r="D18" s="190"/>
      <c r="E18" s="191"/>
      <c r="F18" s="204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194"/>
      <c r="V18" s="206"/>
      <c r="W18" s="196"/>
      <c r="X18" s="197" t="s">
        <v>95</v>
      </c>
      <c r="Y18" s="198"/>
      <c r="Z18" s="198"/>
      <c r="AA18" s="198"/>
      <c r="AB18" s="198"/>
      <c r="AC18" s="196"/>
      <c r="AD18" s="207"/>
      <c r="AE18" s="208"/>
      <c r="AF18" s="209"/>
      <c r="AG18" s="210"/>
      <c r="AH18" s="211"/>
    </row>
    <row r="19" spans="2:37" ht="19.5" customHeight="1" x14ac:dyDescent="0.2">
      <c r="B19" s="188"/>
      <c r="C19" s="189"/>
      <c r="D19" s="190"/>
      <c r="E19" s="191"/>
      <c r="F19" s="192">
        <f>DATE('[1]Выбери месяц'!$I$8,VLOOKUP('[1]Выбери месяц'!$H$8,[1]всяки!$A$1:$B$12,2,0),16)</f>
        <v>42293</v>
      </c>
      <c r="G19" s="193">
        <f>DATE('[1]Выбери месяц'!$I$8,VLOOKUP('[1]Выбери месяц'!$H$8,[1]всяки!$A$1:$B$12,2,0),16+COLUMN(A:A))</f>
        <v>42294</v>
      </c>
      <c r="H19" s="193">
        <f>DATE('[1]Выбери месяц'!$I$8,VLOOKUP('[1]Выбери месяц'!$H$8,[1]всяки!$A$1:$B$12,2,0),16+COLUMN(B:B))</f>
        <v>42295</v>
      </c>
      <c r="I19" s="193">
        <f>DATE('[1]Выбери месяц'!$I$8,VLOOKUP('[1]Выбери месяц'!$H$8,[1]всяки!$A$1:$B$12,2,0),16+COLUMN(C:C))</f>
        <v>42296</v>
      </c>
      <c r="J19" s="193">
        <f>DATE('[1]Выбери месяц'!$I$8,VLOOKUP('[1]Выбери месяц'!$H$8,[1]всяки!$A$1:$B$12,2,0),16+COLUMN(D:D))</f>
        <v>42297</v>
      </c>
      <c r="K19" s="193">
        <f>DATE('[1]Выбери месяц'!$I$8,VLOOKUP('[1]Выбери месяц'!$H$8,[1]всяки!$A$1:$B$12,2,0),16+COLUMN(E:E))</f>
        <v>42298</v>
      </c>
      <c r="L19" s="193">
        <f>DATE('[1]Выбери месяц'!$I$8,VLOOKUP('[1]Выбери месяц'!$H$8,[1]всяки!$A$1:$B$12,2,0),16+COLUMN(F:F))</f>
        <v>42299</v>
      </c>
      <c r="M19" s="193">
        <f>DATE('[1]Выбери месяц'!$I$8,VLOOKUP('[1]Выбери месяц'!$H$8,[1]всяки!$A$1:$B$12,2,0),16+COLUMN(G:G))</f>
        <v>42300</v>
      </c>
      <c r="N19" s="193">
        <f>DATE('[1]Выбери месяц'!$I$8,VLOOKUP('[1]Выбери месяц'!$H$8,[1]всяки!$A$1:$B$12,2,0),16+COLUMN(H:H))</f>
        <v>42301</v>
      </c>
      <c r="O19" s="193">
        <f>DATE('[1]Выбери месяц'!$I$8,VLOOKUP('[1]Выбери месяц'!$H$8,[1]всяки!$A$1:$B$12,2,0),16+COLUMN(I:I))</f>
        <v>42302</v>
      </c>
      <c r="P19" s="193">
        <f>DATE('[1]Выбери месяц'!$I$8,VLOOKUP('[1]Выбери месяц'!$H$8,[1]всяки!$A$1:$B$12,2,0),16+COLUMN(J:J))</f>
        <v>42303</v>
      </c>
      <c r="Q19" s="193">
        <f>DATE('[1]Выбери месяц'!$I$8,VLOOKUP('[1]Выбери месяц'!$H$8,[1]всяки!$A$1:$B$12,2,0),16+COLUMN(K:K))</f>
        <v>42304</v>
      </c>
      <c r="R19" s="193">
        <f>DATE('[1]Выбери месяц'!$I$8,VLOOKUP('[1]Выбери месяц'!$H$8,[1]всяки!$A$1:$B$12,2,0),16+COLUMN(L:L))</f>
        <v>42305</v>
      </c>
      <c r="S19" s="193">
        <f>IF(DATE('[1]Выбери месяц'!$I$8,VLOOKUP('[1]Выбери месяц'!$H$8,[1]всяки!$A$1:$B$12,2,0),16+COLUMN(M:M))&gt;EOMONTH(DATE('[1]Выбери месяц'!$I$8,VLOOKUP('[1]Выбери месяц'!$H$8,[1]всяки!$A$1:$B$12,2,0),16),0),"",DATE('[1]Выбери месяц'!$I$8,VLOOKUP('[1]Выбери месяц'!$H$8,[1]всяки!$A$1:$B$12,2,0),16+COLUMN(M:M)))</f>
        <v>42306</v>
      </c>
      <c r="T19" s="193">
        <f>IF(DATE('[1]Выбери месяц'!$I$8,VLOOKUP('[1]Выбери месяц'!$H$8,[1]всяки!$A$1:$B$12,2,0),16+COLUMN(N:N))&gt;EOMONTH(DATE('[1]Выбери месяц'!$I$8,VLOOKUP('[1]Выбери месяц'!$H$8,[1]всяки!$A$1:$B$12,2,0),16),0),"",DATE('[1]Выбери месяц'!$I$8,VLOOKUP('[1]Выбери месяц'!$H$8,[1]всяки!$A$1:$B$12,2,0),16+COLUMN(N:N)))</f>
        <v>42307</v>
      </c>
      <c r="U19" s="212">
        <f>IF(DATE('[1]Выбери месяц'!$I$8,VLOOKUP('[1]Выбери месяц'!$H$8,[1]всяки!$A$1:$B$12,2,0),16+COLUMN(O:O))&gt;EOMONTH(DATE('[1]Выбери месяц'!$I$8,VLOOKUP('[1]Выбери месяц'!$H$8,[1]всяки!$A$1:$B$12,2,0),16),0),"",DATE('[1]Выбери месяц'!$I$8,VLOOKUP('[1]Выбери месяц'!$H$8,[1]всяки!$A$1:$B$12,2,0),16+COLUMN(O:O)))</f>
        <v>42308</v>
      </c>
      <c r="V19" s="213" t="s">
        <v>96</v>
      </c>
      <c r="W19" s="214"/>
      <c r="X19" s="215" t="s">
        <v>97</v>
      </c>
      <c r="Y19" s="216" t="s">
        <v>98</v>
      </c>
      <c r="Z19" s="200" t="s">
        <v>99</v>
      </c>
      <c r="AA19" s="217" t="s">
        <v>97</v>
      </c>
      <c r="AB19" s="216" t="s">
        <v>98</v>
      </c>
      <c r="AC19" s="203" t="s">
        <v>99</v>
      </c>
      <c r="AD19" s="207"/>
      <c r="AE19" s="208"/>
      <c r="AF19" s="209"/>
      <c r="AG19" s="210"/>
      <c r="AH19" s="211"/>
    </row>
    <row r="20" spans="2:37" ht="19.5" customHeight="1" x14ac:dyDescent="0.2">
      <c r="B20" s="218"/>
      <c r="C20" s="219"/>
      <c r="D20" s="220"/>
      <c r="E20" s="221"/>
      <c r="F20" s="204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22"/>
      <c r="V20" s="213" t="s">
        <v>100</v>
      </c>
      <c r="W20" s="214"/>
      <c r="X20" s="223"/>
      <c r="Y20" s="224"/>
      <c r="Z20" s="208"/>
      <c r="AA20" s="225"/>
      <c r="AB20" s="224"/>
      <c r="AC20" s="211"/>
      <c r="AD20" s="226"/>
      <c r="AE20" s="227"/>
      <c r="AF20" s="228"/>
      <c r="AG20" s="229"/>
      <c r="AH20" s="230"/>
    </row>
    <row r="21" spans="2:37" s="248" customFormat="1" ht="12.75" customHeight="1" thickBot="1" x14ac:dyDescent="0.25">
      <c r="B21" s="231">
        <v>1</v>
      </c>
      <c r="C21" s="232">
        <f>B21+1</f>
        <v>2</v>
      </c>
      <c r="D21" s="231">
        <v>3</v>
      </c>
      <c r="E21" s="233"/>
      <c r="F21" s="234">
        <v>4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6"/>
      <c r="V21" s="237">
        <v>5</v>
      </c>
      <c r="W21" s="238">
        <v>6</v>
      </c>
      <c r="X21" s="239">
        <v>7</v>
      </c>
      <c r="Y21" s="240">
        <v>8</v>
      </c>
      <c r="Z21" s="241">
        <v>9</v>
      </c>
      <c r="AA21" s="240">
        <v>7</v>
      </c>
      <c r="AB21" s="240">
        <v>8</v>
      </c>
      <c r="AC21" s="238">
        <v>9</v>
      </c>
      <c r="AD21" s="242">
        <v>10</v>
      </c>
      <c r="AE21" s="240">
        <v>11</v>
      </c>
      <c r="AF21" s="243">
        <v>12</v>
      </c>
      <c r="AG21" s="244"/>
      <c r="AH21" s="245">
        <v>13</v>
      </c>
      <c r="AI21" s="246"/>
      <c r="AJ21" s="247"/>
      <c r="AK21" s="247"/>
    </row>
    <row r="22" spans="2:37" ht="18" customHeight="1" thickTop="1" x14ac:dyDescent="0.2">
      <c r="B22" s="249">
        <f>IF(D22&gt;0,COUNTIF($D$22:D22,"&gt;0"),"")</f>
        <v>1</v>
      </c>
      <c r="C22" s="250" t="s">
        <v>124</v>
      </c>
      <c r="D22" s="251">
        <f>IFERROR(HLOOKUP('Диспечерский отдел'!$F$8,[1]Структура!$A$1:$H$30,TRUNC(ROW(A4)/4)+1,0),"")</f>
        <v>498</v>
      </c>
      <c r="E22" s="252" t="s">
        <v>101</v>
      </c>
      <c r="F22" s="253" t="str">
        <f t="shared" ref="F22:T22" si="0">IF(F$17="","",IF(AND(F$17&gt;=$AI22,F$17&lt;=$AJ22)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2" s="253" t="str">
        <f t="shared" si="0"/>
        <v>Я</v>
      </c>
      <c r="H22" s="253" t="str">
        <f t="shared" si="0"/>
        <v>В</v>
      </c>
      <c r="I22" s="253" t="str">
        <f t="shared" si="0"/>
        <v>В</v>
      </c>
      <c r="J22" s="253" t="str">
        <f t="shared" si="0"/>
        <v>Я</v>
      </c>
      <c r="K22" s="253" t="str">
        <f t="shared" si="0"/>
        <v>Я</v>
      </c>
      <c r="L22" s="253" t="str">
        <f t="shared" si="0"/>
        <v>Я</v>
      </c>
      <c r="M22" s="253" t="str">
        <f t="shared" si="0"/>
        <v>Я</v>
      </c>
      <c r="N22" s="253" t="str">
        <f t="shared" si="0"/>
        <v>Я</v>
      </c>
      <c r="O22" s="253" t="str">
        <f t="shared" si="0"/>
        <v>В</v>
      </c>
      <c r="P22" s="253" t="str">
        <f t="shared" si="0"/>
        <v>В</v>
      </c>
      <c r="Q22" s="253" t="str">
        <f t="shared" si="0"/>
        <v>Я</v>
      </c>
      <c r="R22" s="253" t="str">
        <f t="shared" si="0"/>
        <v>Я</v>
      </c>
      <c r="S22" s="253" t="str">
        <f t="shared" si="0"/>
        <v>Я</v>
      </c>
      <c r="T22" s="253" t="str">
        <f t="shared" si="0"/>
        <v>Я</v>
      </c>
      <c r="U22" s="254" t="s">
        <v>102</v>
      </c>
      <c r="V22" s="255">
        <f>COUNTIF(F22:U22,"Я")*1+COUNTIF(F22:U22,"РВ")*1</f>
        <v>11</v>
      </c>
      <c r="W22" s="256">
        <f>SUM(V24,V22)</f>
        <v>22</v>
      </c>
      <c r="X22" s="257"/>
      <c r="Y22" s="258"/>
      <c r="Z22" s="259"/>
      <c r="AA22" s="259"/>
      <c r="AB22" s="258"/>
      <c r="AC22" s="260"/>
      <c r="AD22" s="261" t="str">
        <f>IF(SUMPRODUCT(--ISNUMBER(SEARCH("НН",F22:U25)))&gt;0,"НН","")</f>
        <v/>
      </c>
      <c r="AE22" s="262" t="str">
        <f t="array" ref="AE22">IF(AD22="","",SUMPRODUCT(($F$22:$U$25=AD22)*(IFERROR(WEEKDAY($F$17:$U$20,2),7)&lt;6)*(ISNA(MATCH($F$17:$U$20,празд,0))))&amp;"("&amp;SUMPRODUCT(($F$22:$U$25=AD22)*(IFERROR(WEEKDAY($F$17:$U$20,2),7)&lt;6)*(ISNA(MATCH($F$17:$U$20,празд,0))))*8&amp;")")</f>
        <v/>
      </c>
      <c r="AF22" s="263" t="str">
        <f>IF(SUMPRODUCT(--ISNUMBER(SEARCH("К",F22:U25)))&gt;0,"К","")</f>
        <v/>
      </c>
      <c r="AG22" s="264"/>
      <c r="AH22" s="265" t="str">
        <f t="array" ref="AH22">IF(AF22="","",SUMPRODUCT(($F$22:$U$25=AF22)*(IFERROR(WEEKDAY($F$17:$U$20,2),7)&lt;6)*(ISNA(MATCH($F$17:$U$20,празд,0))))&amp;"("&amp;SUMPRODUCT(($F$22:$U$25=AF22)*(IFERROR(WEEKDAY($F$17:$U$20,2),7)&lt;6)*(ISNA(MATCH($F$17:$U$20,празд,0))))*8&amp;")")</f>
        <v/>
      </c>
      <c r="AI22" s="266"/>
      <c r="AJ22" s="266"/>
    </row>
    <row r="23" spans="2:37" ht="18" customHeight="1" x14ac:dyDescent="0.2">
      <c r="B23" s="267"/>
      <c r="C23" s="268"/>
      <c r="D23" s="269"/>
      <c r="E23" s="270"/>
      <c r="F23" s="271">
        <f t="shared" ref="F23:T23" si="1">IF(F22="Я",IF(F$17="","",IF(AND(F$17&gt;=$AI23,F$17&lt;=$AJ23),"Р",IF(NOT(ISERROR(VLOOKUP(F$17,предпр,1,0)=F$17)),$E22*8-1,IF(NOT(ISERROR(VLOOKUP(F$17,выхрабд,1,0)=F$17)),$E22*8,IF(OR(WEEKDAY(F$17,2)&gt;5,ISNUMBER(MATCH(F$17,празд,0)),SUMPRODUCT(1*(F$17=допнер))),"",IF(WEEKDAY(F$17,2)&lt;6,$E22*8)))))),"")</f>
        <v>8</v>
      </c>
      <c r="G23" s="271">
        <f t="shared" si="1"/>
        <v>8</v>
      </c>
      <c r="H23" s="271" t="str">
        <f t="shared" si="1"/>
        <v/>
      </c>
      <c r="I23" s="271" t="str">
        <f t="shared" si="1"/>
        <v/>
      </c>
      <c r="J23" s="272">
        <f t="shared" si="1"/>
        <v>8</v>
      </c>
      <c r="K23" s="272">
        <f t="shared" si="1"/>
        <v>8</v>
      </c>
      <c r="L23" s="272">
        <f t="shared" si="1"/>
        <v>8</v>
      </c>
      <c r="M23" s="272">
        <f t="shared" si="1"/>
        <v>8</v>
      </c>
      <c r="N23" s="272">
        <f t="shared" si="1"/>
        <v>8</v>
      </c>
      <c r="O23" s="272" t="str">
        <f t="shared" si="1"/>
        <v/>
      </c>
      <c r="P23" s="272" t="str">
        <f t="shared" si="1"/>
        <v/>
      </c>
      <c r="Q23" s="272">
        <f t="shared" si="1"/>
        <v>8</v>
      </c>
      <c r="R23" s="272">
        <f t="shared" si="1"/>
        <v>8</v>
      </c>
      <c r="S23" s="272">
        <f t="shared" si="1"/>
        <v>8</v>
      </c>
      <c r="T23" s="272">
        <f t="shared" si="1"/>
        <v>8</v>
      </c>
      <c r="U23" s="273" t="s">
        <v>102</v>
      </c>
      <c r="V23" s="274">
        <f>SUM(F23:U23)</f>
        <v>88</v>
      </c>
      <c r="W23" s="275"/>
      <c r="X23" s="276"/>
      <c r="Y23" s="277"/>
      <c r="Z23" s="278"/>
      <c r="AA23" s="277"/>
      <c r="AB23" s="277"/>
      <c r="AC23" s="279"/>
      <c r="AD23" s="280" t="str">
        <f>IF(SUMPRODUCT(--ISNUMBER(SEARCH("ОТ",F22:U25)))&gt;0,"ОТ","")</f>
        <v/>
      </c>
      <c r="AE23" s="262" t="str">
        <f t="array" ref="AE23">IF(AD23="","",SUMPRODUCT(($F$22:$U$25=AD23)*(IFERROR(WEEKDAY($F$17:$U$20,2),7)&lt;6)*(ISNA(MATCH($F$17:$U$20,празд,0))))&amp;"("&amp;SUMPRODUCT(($F$22:$U$25=AD23)*(IFERROR(WEEKDAY($F$17:$U$20,2),7)&lt;6)*(ISNA(MATCH($F$17:$U$20,празд,0))))*8&amp;")")</f>
        <v/>
      </c>
      <c r="AF23" s="281"/>
      <c r="AG23" s="282"/>
      <c r="AH23" s="283"/>
      <c r="AI23" s="284"/>
      <c r="AJ23" s="284"/>
    </row>
    <row r="24" spans="2:37" ht="18" customHeight="1" x14ac:dyDescent="0.2">
      <c r="B24" s="267"/>
      <c r="C24" s="268"/>
      <c r="D24" s="269"/>
      <c r="E24" s="270"/>
      <c r="F24" s="271" t="str">
        <f t="shared" ref="F24:U24" si="2">IF(F$19="","",IF(AND(F$19&gt;=$AI24,F$19&lt;=$AJ24)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4" s="271" t="str">
        <f t="shared" si="2"/>
        <v>В</v>
      </c>
      <c r="H24" s="271" t="str">
        <f t="shared" si="2"/>
        <v>В</v>
      </c>
      <c r="I24" s="271" t="str">
        <f t="shared" si="2"/>
        <v>Я</v>
      </c>
      <c r="J24" s="271" t="str">
        <f t="shared" si="2"/>
        <v>Я</v>
      </c>
      <c r="K24" s="271" t="str">
        <f t="shared" si="2"/>
        <v>Я</v>
      </c>
      <c r="L24" s="271" t="str">
        <f t="shared" si="2"/>
        <v>Я</v>
      </c>
      <c r="M24" s="271" t="str">
        <f t="shared" si="2"/>
        <v>Я</v>
      </c>
      <c r="N24" s="271" t="str">
        <f t="shared" si="2"/>
        <v>В</v>
      </c>
      <c r="O24" s="271" t="str">
        <f t="shared" si="2"/>
        <v>В</v>
      </c>
      <c r="P24" s="271" t="str">
        <f t="shared" si="2"/>
        <v>Я</v>
      </c>
      <c r="Q24" s="271" t="str">
        <f t="shared" si="2"/>
        <v>Я</v>
      </c>
      <c r="R24" s="271" t="str">
        <f t="shared" si="2"/>
        <v>Я</v>
      </c>
      <c r="S24" s="271" t="str">
        <f t="shared" si="2"/>
        <v>Я</v>
      </c>
      <c r="T24" s="271" t="str">
        <f t="shared" si="2"/>
        <v>Я</v>
      </c>
      <c r="U24" s="285" t="str">
        <f t="shared" si="2"/>
        <v>В</v>
      </c>
      <c r="V24" s="286">
        <f>COUNTIF(F24:U24,"Я")*1+COUNTIF(F24:U24,"РВ")*1</f>
        <v>11</v>
      </c>
      <c r="W24" s="287">
        <f>SUM(V25,V23)</f>
        <v>176</v>
      </c>
      <c r="X24" s="276"/>
      <c r="Y24" s="277"/>
      <c r="Z24" s="278"/>
      <c r="AA24" s="277"/>
      <c r="AB24" s="277"/>
      <c r="AC24" s="279"/>
      <c r="AD24" s="280" t="str">
        <f>IF(SUMPRODUCT(--ISNUMBER(SEARCH("б",F22:U25)))&gt;0,"Б","")</f>
        <v/>
      </c>
      <c r="AE24" s="262" t="str">
        <f t="array" ref="AE24">IF(AD24="","",SUMPRODUCT(($F$22:$U$25=AD24)*(IFERROR(WEEKDAY($F$17:$U$20,2),7)&lt;6)*(ISNA(MATCH($F$17:$U$20,празд,0))))&amp;"("&amp;SUMPRODUCT(($F$22:$U$25=AD24)*(IFERROR(WEEKDAY($F$17:$U$20,2),7)&lt;6)*(ISNA(MATCH($F$17:$U$20,празд,0))))*8&amp;")")</f>
        <v/>
      </c>
      <c r="AF24" s="288"/>
      <c r="AG24" s="289"/>
      <c r="AH24" s="290"/>
      <c r="AI24" s="284"/>
      <c r="AJ24" s="284"/>
    </row>
    <row r="25" spans="2:37" ht="18" customHeight="1" thickBot="1" x14ac:dyDescent="0.25">
      <c r="B25" s="291"/>
      <c r="C25" s="268"/>
      <c r="D25" s="269"/>
      <c r="E25" s="270"/>
      <c r="F25" s="292">
        <f t="shared" ref="F25:U25" si="3">IF(F24="Я",(IF(F$19="","",IF(AND(F$19&gt;=$AI25,F$19&lt;=$AJ25),"Р",IF(NOT(ISERROR(VLOOKUP(F$19,предпр,1,0)=F$19)),$E22*8-1,IF(NOT(ISERROR(VLOOKUP(F$19,выхрабд,1,0)=F$19)),$E22*8,IF(OR(WEEKDAY(F$19,2)&gt;5,ISNUMBER(MATCH(F$19,празд,0)),SUMPRODUCT(1*(F$19=допнер))),"",IF(WEEKDAY(F$19,2)&lt;6,$E22*8))))))),"")</f>
        <v>8</v>
      </c>
      <c r="G25" s="292" t="str">
        <f t="shared" si="3"/>
        <v/>
      </c>
      <c r="H25" s="292" t="str">
        <f t="shared" si="3"/>
        <v/>
      </c>
      <c r="I25" s="292">
        <f t="shared" si="3"/>
        <v>8</v>
      </c>
      <c r="J25" s="293">
        <f t="shared" si="3"/>
        <v>8</v>
      </c>
      <c r="K25" s="293">
        <f t="shared" si="3"/>
        <v>8</v>
      </c>
      <c r="L25" s="293">
        <f t="shared" si="3"/>
        <v>8</v>
      </c>
      <c r="M25" s="293">
        <f t="shared" si="3"/>
        <v>8</v>
      </c>
      <c r="N25" s="293" t="str">
        <f t="shared" si="3"/>
        <v/>
      </c>
      <c r="O25" s="293" t="str">
        <f t="shared" si="3"/>
        <v/>
      </c>
      <c r="P25" s="293">
        <f t="shared" si="3"/>
        <v>8</v>
      </c>
      <c r="Q25" s="293">
        <f t="shared" si="3"/>
        <v>8</v>
      </c>
      <c r="R25" s="293">
        <f t="shared" si="3"/>
        <v>8</v>
      </c>
      <c r="S25" s="293">
        <f t="shared" si="3"/>
        <v>8</v>
      </c>
      <c r="T25" s="293">
        <f t="shared" si="3"/>
        <v>8</v>
      </c>
      <c r="U25" s="294" t="str">
        <f t="shared" si="3"/>
        <v/>
      </c>
      <c r="V25" s="274">
        <f>SUM(F25:U25)</f>
        <v>88</v>
      </c>
      <c r="W25" s="295"/>
      <c r="X25" s="296"/>
      <c r="Y25" s="297"/>
      <c r="Z25" s="298"/>
      <c r="AA25" s="297"/>
      <c r="AB25" s="297"/>
      <c r="AC25" s="299"/>
      <c r="AD25" s="280" t="str">
        <f>IF(SUMPRODUCT(--ISNUMBER(SEARCH("ОД",F22:U25)))&gt;0,"ОД","")</f>
        <v/>
      </c>
      <c r="AE25" s="262" t="str">
        <f t="array" ref="AE25">IF(AD25="","",SUMPRODUCT(($F$22:$U$25=AD25)*(IFERROR(WEEKDAY($F$17:$U$20,2),7)&lt;6)*(ISNA(MATCH($F$17:$U$20,празд,0))))&amp;"("&amp;SUMPRODUCT(($F$22:$U$25=AD25)*(IFERROR(WEEKDAY($F$17:$U$20,2),7)&lt;6)*(ISNA(MATCH($F$17:$U$20,празд,0))))*8&amp;")")</f>
        <v/>
      </c>
      <c r="AF25" s="300"/>
      <c r="AG25" s="301"/>
      <c r="AH25" s="302"/>
      <c r="AI25" s="284"/>
      <c r="AJ25" s="284"/>
    </row>
    <row r="26" spans="2:37" ht="18" customHeight="1" thickTop="1" x14ac:dyDescent="0.2">
      <c r="B26" s="249">
        <f>IF(D26&gt;0,COUNTIF($D$22:D26,"&gt;0"),"")</f>
        <v>2</v>
      </c>
      <c r="C26" s="250" t="s">
        <v>125</v>
      </c>
      <c r="D26" s="251">
        <f>IFERROR(HLOOKUP('Диспечерский отдел'!$F$8,[1]Структура!$A$1:$H$30,TRUNC(ROW(A8)/4)+1,0),"")</f>
        <v>273</v>
      </c>
      <c r="E26" s="303" t="s">
        <v>101</v>
      </c>
      <c r="F26" s="253" t="str">
        <f t="shared" ref="F26:T26" si="4">IF(F$17="","",IF(AND(F$17&gt;=$AI26,F$17&lt;=$AJ26)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26" s="253" t="str">
        <f t="shared" si="4"/>
        <v>Я</v>
      </c>
      <c r="H26" s="253" t="str">
        <f t="shared" si="4"/>
        <v>В</v>
      </c>
      <c r="I26" s="253" t="str">
        <f t="shared" si="4"/>
        <v>В</v>
      </c>
      <c r="J26" s="253" t="str">
        <f t="shared" si="4"/>
        <v>Я</v>
      </c>
      <c r="K26" s="253" t="str">
        <f t="shared" si="4"/>
        <v>Я</v>
      </c>
      <c r="L26" s="253" t="str">
        <f t="shared" si="4"/>
        <v>Я</v>
      </c>
      <c r="M26" s="253" t="str">
        <f t="shared" si="4"/>
        <v>Я</v>
      </c>
      <c r="N26" s="253" t="str">
        <f t="shared" si="4"/>
        <v>Я</v>
      </c>
      <c r="O26" s="253" t="str">
        <f t="shared" si="4"/>
        <v>В</v>
      </c>
      <c r="P26" s="253" t="str">
        <f t="shared" si="4"/>
        <v>В</v>
      </c>
      <c r="Q26" s="253" t="str">
        <f t="shared" si="4"/>
        <v>Я</v>
      </c>
      <c r="R26" s="253" t="str">
        <f t="shared" si="4"/>
        <v>Я</v>
      </c>
      <c r="S26" s="253" t="str">
        <f t="shared" si="4"/>
        <v>Я</v>
      </c>
      <c r="T26" s="253" t="str">
        <f t="shared" si="4"/>
        <v>Я</v>
      </c>
      <c r="U26" s="254" t="s">
        <v>102</v>
      </c>
      <c r="V26" s="304">
        <f>COUNTIF(F26:U26,"Я")*1+COUNTIF(F26:U26,"РВ")*1</f>
        <v>11</v>
      </c>
      <c r="W26" s="305">
        <f>SUM(V28,V26)</f>
        <v>22</v>
      </c>
      <c r="X26" s="306"/>
      <c r="Y26" s="307"/>
      <c r="Z26" s="308"/>
      <c r="AA26" s="308"/>
      <c r="AB26" s="307"/>
      <c r="AC26" s="309"/>
      <c r="AD26" s="310" t="str">
        <f>IF(SUMPRODUCT(--ISNUMBER(SEARCH("НН",F26:U29)))&gt;0,"НН","")</f>
        <v/>
      </c>
      <c r="AE26" s="311" t="str">
        <f t="array" ref="AE26">IF(AD26="","",SUMPRODUCT(($F$26:$U$29=AD26)*(IFERROR(WEEKDAY($F$17:$U$20,2),7)&lt;6)*(ISNA(MATCH($F$17:$U$20,празд,0))))&amp;"("&amp;SUMPRODUCT(($F$26:$U$29=AD26)*(IFERROR(WEEKDAY($F$17:$U$20,2),7)&lt;6)*(ISNA(MATCH($F$17:$U$20,празд,0))))*8&amp;")")</f>
        <v/>
      </c>
      <c r="AF26" s="312" t="str">
        <f>IF(SUMPRODUCT(--ISNUMBER(SEARCH("К",F26:U29)))&gt;0,"К","")</f>
        <v/>
      </c>
      <c r="AG26" s="313"/>
      <c r="AH26" s="314" t="str">
        <f t="array" ref="AH26">IF(AF26="","",SUMPRODUCT(($F$26:$U$29=AF26)*(IFERROR(WEEKDAY($F$17:$U$20,2),7)&lt;6)*(ISNA(MATCH($F$17:$U$20,празд,0))))&amp;"("&amp;SUMPRODUCT(($F$26:$U$29=AF26)*(IFERROR(WEEKDAY($F$17:$U$20,2),7)&lt;6)*(ISNA(MATCH($F$17:$U$20,празд,0))))*8&amp;")")</f>
        <v/>
      </c>
      <c r="AI26" s="284"/>
      <c r="AJ26" s="284"/>
    </row>
    <row r="27" spans="2:37" ht="18" customHeight="1" x14ac:dyDescent="0.2">
      <c r="B27" s="267"/>
      <c r="C27" s="268"/>
      <c r="D27" s="269"/>
      <c r="E27" s="315"/>
      <c r="F27" s="316">
        <f t="shared" ref="F27:T27" si="5">IF(F26="Я",IF(F$17="","",IF(AND(F$17&gt;=$AI27,F$17&lt;=$AJ27),"Р",IF(NOT(ISERROR(VLOOKUP(F$17,предпр,1,0)=F$17)),$E26*8-1,IF(NOT(ISERROR(VLOOKUP(F$17,выхрабд,1,0)=F$17)),$E26*8,IF(OR(WEEKDAY(F$17,2)&gt;5,ISNUMBER(MATCH(F$17,празд,0)),SUMPRODUCT(1*(F$17=допнер))),"",IF(WEEKDAY(F$17,2)&lt;6,$E26*8)))))),"")</f>
        <v>8</v>
      </c>
      <c r="G27" s="271">
        <f t="shared" si="5"/>
        <v>8</v>
      </c>
      <c r="H27" s="271" t="str">
        <f t="shared" si="5"/>
        <v/>
      </c>
      <c r="I27" s="271" t="str">
        <f t="shared" si="5"/>
        <v/>
      </c>
      <c r="J27" s="271">
        <f t="shared" si="5"/>
        <v>8</v>
      </c>
      <c r="K27" s="271">
        <f t="shared" si="5"/>
        <v>8</v>
      </c>
      <c r="L27" s="271">
        <f t="shared" si="5"/>
        <v>8</v>
      </c>
      <c r="M27" s="271">
        <f t="shared" si="5"/>
        <v>8</v>
      </c>
      <c r="N27" s="271">
        <f t="shared" si="5"/>
        <v>8</v>
      </c>
      <c r="O27" s="271" t="str">
        <f t="shared" si="5"/>
        <v/>
      </c>
      <c r="P27" s="271" t="str">
        <f t="shared" si="5"/>
        <v/>
      </c>
      <c r="Q27" s="271">
        <f t="shared" si="5"/>
        <v>8</v>
      </c>
      <c r="R27" s="271">
        <f t="shared" si="5"/>
        <v>8</v>
      </c>
      <c r="S27" s="271">
        <f t="shared" si="5"/>
        <v>8</v>
      </c>
      <c r="T27" s="271">
        <f t="shared" si="5"/>
        <v>8</v>
      </c>
      <c r="U27" s="273" t="s">
        <v>102</v>
      </c>
      <c r="V27" s="274">
        <f>SUM(F27:U27)</f>
        <v>88</v>
      </c>
      <c r="W27" s="275"/>
      <c r="X27" s="276"/>
      <c r="Y27" s="277"/>
      <c r="Z27" s="278"/>
      <c r="AA27" s="277"/>
      <c r="AB27" s="277"/>
      <c r="AC27" s="279"/>
      <c r="AD27" s="280" t="str">
        <f>IF(SUMPRODUCT(--ISNUMBER(SEARCH("ОТ",F26:U29)))&gt;0,"ОТ","")</f>
        <v/>
      </c>
      <c r="AE27" s="317" t="str">
        <f t="array" ref="AE27">IF(AD27="","",SUMPRODUCT(($F$26:$U$29=AD27)*(IFERROR(WEEKDAY($F$17:$U$20,2),7)&lt;6)*(ISNA(MATCH($F$17:$U$20,празд,0))))&amp;"("&amp;SUMPRODUCT(($F$26:$U$29=AD27)*(IFERROR(WEEKDAY($F$17:$U$20,2),7)&lt;6)*(ISNA(MATCH($F$17:$U$20,празд,0))))*8&amp;")")</f>
        <v/>
      </c>
      <c r="AF27" s="281"/>
      <c r="AG27" s="282"/>
      <c r="AH27" s="283"/>
      <c r="AI27" s="284"/>
      <c r="AJ27" s="284"/>
    </row>
    <row r="28" spans="2:37" ht="18" customHeight="1" x14ac:dyDescent="0.2">
      <c r="B28" s="267"/>
      <c r="C28" s="268"/>
      <c r="D28" s="269"/>
      <c r="E28" s="315"/>
      <c r="F28" s="316" t="str">
        <f t="shared" ref="F28:U28" si="6">IF(F$19="","",IF(AND(F$19&gt;=$AI28,F$19&lt;=$AJ28)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28" s="271" t="str">
        <f t="shared" si="6"/>
        <v>В</v>
      </c>
      <c r="H28" s="271" t="str">
        <f t="shared" si="6"/>
        <v>В</v>
      </c>
      <c r="I28" s="271" t="str">
        <f t="shared" si="6"/>
        <v>Я</v>
      </c>
      <c r="J28" s="271" t="str">
        <f t="shared" si="6"/>
        <v>Я</v>
      </c>
      <c r="K28" s="271" t="str">
        <f t="shared" si="6"/>
        <v>Я</v>
      </c>
      <c r="L28" s="271" t="str">
        <f t="shared" si="6"/>
        <v>Я</v>
      </c>
      <c r="M28" s="271" t="str">
        <f t="shared" si="6"/>
        <v>Я</v>
      </c>
      <c r="N28" s="271" t="str">
        <f t="shared" si="6"/>
        <v>В</v>
      </c>
      <c r="O28" s="271" t="str">
        <f t="shared" si="6"/>
        <v>В</v>
      </c>
      <c r="P28" s="271" t="str">
        <f t="shared" si="6"/>
        <v>Я</v>
      </c>
      <c r="Q28" s="271" t="str">
        <f t="shared" si="6"/>
        <v>Я</v>
      </c>
      <c r="R28" s="271" t="str">
        <f t="shared" si="6"/>
        <v>Я</v>
      </c>
      <c r="S28" s="271" t="str">
        <f t="shared" si="6"/>
        <v>Я</v>
      </c>
      <c r="T28" s="271" t="str">
        <f t="shared" si="6"/>
        <v>Я</v>
      </c>
      <c r="U28" s="285" t="str">
        <f t="shared" si="6"/>
        <v>В</v>
      </c>
      <c r="V28" s="286">
        <f>COUNTIF(F28:U28,"Я")*1+COUNTIF(F28:U28,"РВ")*1</f>
        <v>11</v>
      </c>
      <c r="W28" s="287">
        <f>SUM(V29,V27)</f>
        <v>176</v>
      </c>
      <c r="X28" s="276"/>
      <c r="Y28" s="277"/>
      <c r="Z28" s="278"/>
      <c r="AA28" s="277"/>
      <c r="AB28" s="277"/>
      <c r="AC28" s="279"/>
      <c r="AD28" s="280" t="str">
        <f>IF(SUMPRODUCT(--ISNUMBER(SEARCH("б",F26:U29)))&gt;0,"Б","")</f>
        <v/>
      </c>
      <c r="AE28" s="317" t="str">
        <f t="array" ref="AE28">IF(AD28="","",SUMPRODUCT(($F$26:$U$29=AD28)*(IFERROR(WEEKDAY($F$17:$U$20,2),7)&lt;6)*(ISNA(MATCH($F$17:$U$20,празд,0))))&amp;"("&amp;SUMPRODUCT(($F$26:$U$29=AD28)*(IFERROR(WEEKDAY($F$17:$U$20,2),7)&lt;6)*(ISNA(MATCH($F$17:$U$20,празд,0))))*8&amp;")")</f>
        <v/>
      </c>
      <c r="AF28" s="288"/>
      <c r="AG28" s="289"/>
      <c r="AH28" s="290"/>
      <c r="AI28" s="284"/>
      <c r="AJ28" s="284"/>
    </row>
    <row r="29" spans="2:37" ht="18" customHeight="1" thickBot="1" x14ac:dyDescent="0.25">
      <c r="B29" s="291"/>
      <c r="C29" s="268"/>
      <c r="D29" s="269"/>
      <c r="E29" s="318"/>
      <c r="F29" s="319">
        <f t="shared" ref="F29:U29" si="7">IF(F28="Я",(IF(F$19="","",IF(AND(F$19&gt;=$AI29,F$19&lt;=$AJ29),"Р",IF(NOT(ISERROR(VLOOKUP(F$19,предпр,1,0)=F$19)),$E26*8-1,IF(NOT(ISERROR(VLOOKUP(F$19,выхрабд,1,0)=F$19)),$E26*8,IF(OR(WEEKDAY(F$19,2)&gt;5,ISNUMBER(MATCH(F$19,празд,0)),SUMPRODUCT(1*(F$19=допнер))),"",IF(WEEKDAY(F$19,2)&lt;6,$E26*8))))))),"")</f>
        <v>8</v>
      </c>
      <c r="G29" s="320" t="str">
        <f t="shared" si="7"/>
        <v/>
      </c>
      <c r="H29" s="320" t="str">
        <f t="shared" si="7"/>
        <v/>
      </c>
      <c r="I29" s="320">
        <f t="shared" si="7"/>
        <v>8</v>
      </c>
      <c r="J29" s="320">
        <f t="shared" si="7"/>
        <v>8</v>
      </c>
      <c r="K29" s="320">
        <f t="shared" si="7"/>
        <v>8</v>
      </c>
      <c r="L29" s="320">
        <f t="shared" si="7"/>
        <v>8</v>
      </c>
      <c r="M29" s="320">
        <f t="shared" si="7"/>
        <v>8</v>
      </c>
      <c r="N29" s="320" t="str">
        <f t="shared" si="7"/>
        <v/>
      </c>
      <c r="O29" s="320" t="str">
        <f t="shared" si="7"/>
        <v/>
      </c>
      <c r="P29" s="320">
        <f t="shared" si="7"/>
        <v>8</v>
      </c>
      <c r="Q29" s="320">
        <f t="shared" si="7"/>
        <v>8</v>
      </c>
      <c r="R29" s="320">
        <f t="shared" si="7"/>
        <v>8</v>
      </c>
      <c r="S29" s="320">
        <f t="shared" si="7"/>
        <v>8</v>
      </c>
      <c r="T29" s="320">
        <f t="shared" si="7"/>
        <v>8</v>
      </c>
      <c r="U29" s="321" t="str">
        <f t="shared" si="7"/>
        <v/>
      </c>
      <c r="V29" s="322">
        <f>SUM(F29:U29)</f>
        <v>88</v>
      </c>
      <c r="W29" s="323"/>
      <c r="X29" s="324"/>
      <c r="Y29" s="325"/>
      <c r="Z29" s="326"/>
      <c r="AA29" s="325"/>
      <c r="AB29" s="325"/>
      <c r="AC29" s="327"/>
      <c r="AD29" s="328" t="str">
        <f>IF(SUMPRODUCT(--ISNUMBER(SEARCH("ОД",F26:U29)))&gt;0,"ОД","")</f>
        <v/>
      </c>
      <c r="AE29" s="262" t="str">
        <f t="array" ref="AE29">IF(AD29="","",SUMPRODUCT(($F$26:$U$29=AD29)*(IFERROR(WEEKDAY($F$17:$U$20,2),7)&lt;6)*(ISNA(MATCH($F$17:$U$20,празд,0))))&amp;"("&amp;SUMPRODUCT(($F$26:$U$29=AD29)*(IFERROR(WEEKDAY($F$17:$U$20,2),7)&lt;6)*(ISNA(MATCH($F$17:$U$20,празд,0))))*8&amp;")")</f>
        <v/>
      </c>
      <c r="AF29" s="329"/>
      <c r="AG29" s="330"/>
      <c r="AH29" s="331"/>
    </row>
    <row r="30" spans="2:37" ht="18" customHeight="1" thickTop="1" x14ac:dyDescent="0.2">
      <c r="B30" s="249">
        <f>IF(D30&gt;0,COUNTIF($D$22:D30,"&gt;0"),"")</f>
        <v>3</v>
      </c>
      <c r="C30" s="250"/>
      <c r="D30" s="251">
        <f>IFERROR(HLOOKUP('Диспечерский отдел'!$F$8,[1]Структура!$A$1:$H$30,TRUNC(ROW(A12)/4)+1,0),"")</f>
        <v>347</v>
      </c>
      <c r="E30" s="315" t="s">
        <v>101</v>
      </c>
      <c r="F30" s="332" t="str">
        <f t="shared" ref="F30:T30" si="8">IF(F$17="","",IF(AND(F$17&gt;=$AI30,F$17&lt;=$AJ30)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0" s="253" t="str">
        <f t="shared" si="8"/>
        <v>Я</v>
      </c>
      <c r="H30" s="253" t="str">
        <f t="shared" si="8"/>
        <v>В</v>
      </c>
      <c r="I30" s="253" t="str">
        <f t="shared" si="8"/>
        <v>В</v>
      </c>
      <c r="J30" s="253" t="str">
        <f t="shared" si="8"/>
        <v>Я</v>
      </c>
      <c r="K30" s="253" t="str">
        <f t="shared" si="8"/>
        <v>Я</v>
      </c>
      <c r="L30" s="253" t="str">
        <f t="shared" si="8"/>
        <v>Я</v>
      </c>
      <c r="M30" s="253" t="str">
        <f t="shared" si="8"/>
        <v>Я</v>
      </c>
      <c r="N30" s="253" t="str">
        <f t="shared" si="8"/>
        <v>Я</v>
      </c>
      <c r="O30" s="253" t="str">
        <f t="shared" si="8"/>
        <v>В</v>
      </c>
      <c r="P30" s="253" t="str">
        <f t="shared" si="8"/>
        <v>В</v>
      </c>
      <c r="Q30" s="253" t="str">
        <f t="shared" si="8"/>
        <v>Я</v>
      </c>
      <c r="R30" s="253" t="str">
        <f t="shared" si="8"/>
        <v>Я</v>
      </c>
      <c r="S30" s="253" t="str">
        <f t="shared" si="8"/>
        <v>Я</v>
      </c>
      <c r="T30" s="253" t="str">
        <f t="shared" si="8"/>
        <v>Я</v>
      </c>
      <c r="U30" s="254" t="s">
        <v>102</v>
      </c>
      <c r="V30" s="304">
        <f>COUNTIF(F30:U30,"Я")*1+COUNTIF(F30:U30,"РВ")*1</f>
        <v>11</v>
      </c>
      <c r="W30" s="305">
        <f>SUM(V32,V30)</f>
        <v>22</v>
      </c>
      <c r="X30" s="306"/>
      <c r="Y30" s="307"/>
      <c r="Z30" s="308"/>
      <c r="AA30" s="308"/>
      <c r="AB30" s="307"/>
      <c r="AC30" s="309"/>
      <c r="AD30" s="310" t="str">
        <f>IF(SUMPRODUCT(--ISNUMBER(SEARCH("НН",F30:U33)))&gt;0,"НН","")</f>
        <v/>
      </c>
      <c r="AE30" s="311" t="str">
        <f t="array" ref="AE30">IF(AD30="","",SUMPRODUCT(($F$30:$U$33=AD30)*(IFERROR(WEEKDAY($F$17:$U$20,2),7)&lt;6)*(ISNA(MATCH($F$17:$U$20,празд,0))))&amp;"("&amp;SUMPRODUCT(($F$30:$U$33=AD30)*(IFERROR(WEEKDAY($F$17:$U$20,2),7)&lt;6)*(ISNA(MATCH($F$17:$U$20,празд,0))))*8&amp;")")</f>
        <v/>
      </c>
      <c r="AF30" s="312" t="str">
        <f>IF(SUMPRODUCT(--ISNUMBER(SEARCH("К",F30:U33)))&gt;0,"К","")</f>
        <v/>
      </c>
      <c r="AG30" s="313"/>
      <c r="AH30" s="314" t="str">
        <f t="array" ref="AH30">IF(AF30="","",SUMPRODUCT(($F$30:$U$33=AF30)*(IFERROR(WEEKDAY($F$17:$U$20,2),7)&lt;6)*(ISNA(MATCH($F$17:$U$20,празд,0))))&amp;"("&amp;SUMPRODUCT(($F$30:$U$33=AF30)*(IFERROR(WEEKDAY($F$17:$U$20,2),7)&lt;6)*(ISNA(MATCH($F$17:$U$20,празд,0))))*8&amp;")")</f>
        <v/>
      </c>
      <c r="AI30" s="284"/>
      <c r="AJ30" s="284"/>
    </row>
    <row r="31" spans="2:37" ht="18" customHeight="1" x14ac:dyDescent="0.2">
      <c r="B31" s="267"/>
      <c r="C31" s="268"/>
      <c r="D31" s="269"/>
      <c r="E31" s="315"/>
      <c r="F31" s="316">
        <f t="shared" ref="F31:T31" si="9">IF(F30="Я",IF(F$17="","",IF(AND(F$17&gt;=$AI31,F$17&lt;=$AJ31),"Р",IF(NOT(ISERROR(VLOOKUP(F$17,предпр,1,0)=F$17)),$E30*8-1,IF(NOT(ISERROR(VLOOKUP(F$17,выхрабд,1,0)=F$17)),$E30*8,IF(OR(WEEKDAY(F$17,2)&gt;5,ISNUMBER(MATCH(F$17,празд,0)),SUMPRODUCT(1*(F$17=допнер))),"",IF(WEEKDAY(F$17,2)&lt;6,$E30*8)))))),"")</f>
        <v>8</v>
      </c>
      <c r="G31" s="271">
        <f t="shared" si="9"/>
        <v>8</v>
      </c>
      <c r="H31" s="271" t="str">
        <f t="shared" si="9"/>
        <v/>
      </c>
      <c r="I31" s="271" t="str">
        <f t="shared" si="9"/>
        <v/>
      </c>
      <c r="J31" s="271">
        <f t="shared" si="9"/>
        <v>8</v>
      </c>
      <c r="K31" s="271">
        <f t="shared" si="9"/>
        <v>8</v>
      </c>
      <c r="L31" s="271">
        <f t="shared" si="9"/>
        <v>8</v>
      </c>
      <c r="M31" s="271">
        <f t="shared" si="9"/>
        <v>8</v>
      </c>
      <c r="N31" s="271">
        <f t="shared" si="9"/>
        <v>8</v>
      </c>
      <c r="O31" s="271" t="str">
        <f t="shared" si="9"/>
        <v/>
      </c>
      <c r="P31" s="271" t="str">
        <f t="shared" si="9"/>
        <v/>
      </c>
      <c r="Q31" s="271">
        <f t="shared" si="9"/>
        <v>8</v>
      </c>
      <c r="R31" s="271">
        <f t="shared" si="9"/>
        <v>8</v>
      </c>
      <c r="S31" s="271">
        <f t="shared" si="9"/>
        <v>8</v>
      </c>
      <c r="T31" s="271">
        <f t="shared" si="9"/>
        <v>8</v>
      </c>
      <c r="U31" s="273" t="s">
        <v>102</v>
      </c>
      <c r="V31" s="274">
        <f>SUM(F31:U31)</f>
        <v>88</v>
      </c>
      <c r="W31" s="275"/>
      <c r="X31" s="276"/>
      <c r="Y31" s="277"/>
      <c r="Z31" s="278"/>
      <c r="AA31" s="277"/>
      <c r="AB31" s="277"/>
      <c r="AC31" s="279"/>
      <c r="AD31" s="280" t="str">
        <f>IF(SUMPRODUCT(--ISNUMBER(SEARCH("ОТ",F30:U33)))&gt;0,"ОТ","")</f>
        <v/>
      </c>
      <c r="AE31" s="317" t="str">
        <f t="array" ref="AE31">IF(AD31="","",SUMPRODUCT(($F$30:$U$33=AD31)*(IFERROR(WEEKDAY($F$17:$U$20,2),7)&lt;6)*(ISNA(MATCH($F$17:$U$20,празд,0))))&amp;"("&amp;SUMPRODUCT(($F$30:$U$33=AD31)*(IFERROR(WEEKDAY($F$17:$U$20,2),7)&lt;6)*(ISNA(MATCH($F$17:$U$20,празд,0))))*8&amp;")")</f>
        <v/>
      </c>
      <c r="AF31" s="281"/>
      <c r="AG31" s="282"/>
      <c r="AH31" s="283"/>
      <c r="AI31" s="284"/>
      <c r="AJ31" s="284"/>
    </row>
    <row r="32" spans="2:37" ht="18" customHeight="1" x14ac:dyDescent="0.2">
      <c r="B32" s="267"/>
      <c r="C32" s="268"/>
      <c r="D32" s="269"/>
      <c r="E32" s="315"/>
      <c r="F32" s="316" t="str">
        <f t="shared" ref="F32:U32" si="10">IF(F$19="","",IF(AND(F$19&gt;=$AI32,F$19&lt;=$AJ32)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2" s="271" t="str">
        <f t="shared" si="10"/>
        <v>В</v>
      </c>
      <c r="H32" s="271" t="str">
        <f t="shared" si="10"/>
        <v>В</v>
      </c>
      <c r="I32" s="271" t="str">
        <f t="shared" si="10"/>
        <v>Я</v>
      </c>
      <c r="J32" s="271" t="str">
        <f t="shared" si="10"/>
        <v>Я</v>
      </c>
      <c r="K32" s="271" t="str">
        <f t="shared" si="10"/>
        <v>Я</v>
      </c>
      <c r="L32" s="271" t="str">
        <f t="shared" si="10"/>
        <v>Я</v>
      </c>
      <c r="M32" s="271" t="str">
        <f t="shared" si="10"/>
        <v>Я</v>
      </c>
      <c r="N32" s="271" t="str">
        <f t="shared" si="10"/>
        <v>В</v>
      </c>
      <c r="O32" s="271" t="str">
        <f t="shared" si="10"/>
        <v>В</v>
      </c>
      <c r="P32" s="271" t="str">
        <f t="shared" si="10"/>
        <v>Я</v>
      </c>
      <c r="Q32" s="271" t="str">
        <f t="shared" si="10"/>
        <v>Я</v>
      </c>
      <c r="R32" s="271" t="str">
        <f t="shared" si="10"/>
        <v>Я</v>
      </c>
      <c r="S32" s="271" t="str">
        <f t="shared" si="10"/>
        <v>Я</v>
      </c>
      <c r="T32" s="271" t="str">
        <f t="shared" si="10"/>
        <v>Я</v>
      </c>
      <c r="U32" s="285" t="str">
        <f t="shared" si="10"/>
        <v>В</v>
      </c>
      <c r="V32" s="286">
        <f>COUNTIF(F32:U32,"Я")*1+COUNTIF(F32:U32,"РВ")*1</f>
        <v>11</v>
      </c>
      <c r="W32" s="287">
        <f>SUM(V33,V31)</f>
        <v>176</v>
      </c>
      <c r="X32" s="276"/>
      <c r="Y32" s="277"/>
      <c r="Z32" s="278"/>
      <c r="AA32" s="277"/>
      <c r="AB32" s="277"/>
      <c r="AC32" s="279"/>
      <c r="AD32" s="280" t="str">
        <f>IF(SUMPRODUCT(--ISNUMBER(SEARCH("б",F30:U33)))&gt;0,"Б","")</f>
        <v/>
      </c>
      <c r="AE32" s="317" t="str">
        <f t="array" ref="AE32">IF(AD32="","",SUMPRODUCT(($F$30:$U$33=AD32)*(IFERROR(WEEKDAY($F$17:$U$20,2),7)&lt;6)*(ISNA(MATCH($F$17:$U$20,празд,0))))&amp;"("&amp;SUMPRODUCT(($F$30:$U$33=AD32)*(IFERROR(WEEKDAY($F$17:$U$20,2),7)&lt;6)*(ISNA(MATCH($F$17:$U$20,празд,0))))*8&amp;")")</f>
        <v/>
      </c>
      <c r="AF32" s="288"/>
      <c r="AG32" s="289"/>
      <c r="AH32" s="290"/>
      <c r="AI32" s="284"/>
      <c r="AJ32" s="284"/>
    </row>
    <row r="33" spans="2:36" ht="18" customHeight="1" thickBot="1" x14ac:dyDescent="0.25">
      <c r="B33" s="291"/>
      <c r="C33" s="268"/>
      <c r="D33" s="269"/>
      <c r="E33" s="333"/>
      <c r="F33" s="319">
        <f t="shared" ref="F33:U33" si="11">IF(F32="Я",(IF(F$19="","",IF(AND(F$19&gt;=$AI33,F$19&lt;=$AJ33),"Р",IF(NOT(ISERROR(VLOOKUP(F$19,предпр,1,0)=F$19)),$E30*8-1,IF(NOT(ISERROR(VLOOKUP(F$19,выхрабд,1,0)=F$19)),$E30*8,IF(OR(WEEKDAY(F$19,2)&gt;5,ISNUMBER(MATCH(F$19,празд,0)),SUMPRODUCT(1*(F$19=допнер))),"",IF(WEEKDAY(F$19,2)&lt;6,$E30*8))))))),"")</f>
        <v>8</v>
      </c>
      <c r="G33" s="320" t="str">
        <f t="shared" si="11"/>
        <v/>
      </c>
      <c r="H33" s="320" t="str">
        <f t="shared" si="11"/>
        <v/>
      </c>
      <c r="I33" s="320">
        <f t="shared" si="11"/>
        <v>8</v>
      </c>
      <c r="J33" s="320">
        <f t="shared" si="11"/>
        <v>8</v>
      </c>
      <c r="K33" s="320">
        <f t="shared" si="11"/>
        <v>8</v>
      </c>
      <c r="L33" s="320">
        <f t="shared" si="11"/>
        <v>8</v>
      </c>
      <c r="M33" s="320">
        <f t="shared" si="11"/>
        <v>8</v>
      </c>
      <c r="N33" s="320" t="str">
        <f t="shared" si="11"/>
        <v/>
      </c>
      <c r="O33" s="320" t="str">
        <f t="shared" si="11"/>
        <v/>
      </c>
      <c r="P33" s="320">
        <f t="shared" si="11"/>
        <v>8</v>
      </c>
      <c r="Q33" s="320">
        <f t="shared" si="11"/>
        <v>8</v>
      </c>
      <c r="R33" s="320">
        <f t="shared" si="11"/>
        <v>8</v>
      </c>
      <c r="S33" s="320">
        <f t="shared" si="11"/>
        <v>8</v>
      </c>
      <c r="T33" s="320">
        <f t="shared" si="11"/>
        <v>8</v>
      </c>
      <c r="U33" s="321" t="str">
        <f t="shared" si="11"/>
        <v/>
      </c>
      <c r="V33" s="322">
        <f>SUM(F33:U33)</f>
        <v>88</v>
      </c>
      <c r="W33" s="323"/>
      <c r="X33" s="324"/>
      <c r="Y33" s="325"/>
      <c r="Z33" s="326"/>
      <c r="AA33" s="325"/>
      <c r="AB33" s="325"/>
      <c r="AC33" s="327"/>
      <c r="AD33" s="328" t="str">
        <f>IF(SUMPRODUCT(--ISNUMBER(SEARCH("ОД",F30:U33)))&gt;0,"ОД","")</f>
        <v/>
      </c>
      <c r="AE33" s="334" t="str">
        <f t="array" ref="AE33">IF(AD33="","",SUMPRODUCT(($F$30:$U$33=AD33)*(IFERROR(WEEKDAY($F$17:$U$20,2),7)&lt;6)*(ISNA(MATCH($F$17:$U$20,празд,0))))&amp;"("&amp;SUMPRODUCT(($F$30:$U$33=AD33)*(IFERROR(WEEKDAY($F$17:$U$20,2),7)&lt;6)*(ISNA(MATCH($F$17:$U$20,празд,0))))*8&amp;")")</f>
        <v/>
      </c>
      <c r="AF33" s="329"/>
      <c r="AG33" s="330"/>
      <c r="AH33" s="331"/>
    </row>
    <row r="34" spans="2:36" ht="18" customHeight="1" thickTop="1" x14ac:dyDescent="0.2">
      <c r="B34" s="249">
        <f>IF(D34&gt;0,COUNTIF($D$22:D34,"&gt;0"),"")</f>
        <v>4</v>
      </c>
      <c r="C34" s="250"/>
      <c r="D34" s="251">
        <f>IFERROR(HLOOKUP('Диспечерский отдел'!$F$8,[1]Структура!$A$1:$H$30,TRUNC(ROW(A16)/4)+1,0),"")</f>
        <v>536</v>
      </c>
      <c r="E34" s="335" t="s">
        <v>101</v>
      </c>
      <c r="F34" s="332" t="str">
        <f t="shared" ref="F34:T34" si="12">IF(F$17="","",IF(AND(F$17&gt;=$AI34,F$17&lt;=$AJ34),"Р",IF(NOT(ISERROR(VLOOKUP(F$17,предпр,1,0)=F$17)),"Я",IF(NOT(ISERROR(VLOOKUP(F$17,выхрабд,1,0)=F$17)),"Я",IF(OR(WEEKDAY(F$17,2)&gt;5,ISNUMBER(MATCH(F$17,празд,0)),SUMPRODUCT(1*(F$17=допнер))),"В",IF(WEEKDAY(F$17,2)&lt;6,"Я"))))))</f>
        <v>Я</v>
      </c>
      <c r="G34" s="253" t="str">
        <f t="shared" si="12"/>
        <v>Я</v>
      </c>
      <c r="H34" s="253" t="str">
        <f t="shared" si="12"/>
        <v>В</v>
      </c>
      <c r="I34" s="253" t="str">
        <f t="shared" si="12"/>
        <v>В</v>
      </c>
      <c r="J34" s="253" t="str">
        <f t="shared" si="12"/>
        <v>Я</v>
      </c>
      <c r="K34" s="253" t="str">
        <f t="shared" si="12"/>
        <v>Я</v>
      </c>
      <c r="L34" s="253" t="str">
        <f t="shared" si="12"/>
        <v>Я</v>
      </c>
      <c r="M34" s="253" t="str">
        <f t="shared" si="12"/>
        <v>Я</v>
      </c>
      <c r="N34" s="253" t="str">
        <f t="shared" si="12"/>
        <v>Я</v>
      </c>
      <c r="O34" s="253" t="str">
        <f t="shared" si="12"/>
        <v>В</v>
      </c>
      <c r="P34" s="253" t="str">
        <f t="shared" si="12"/>
        <v>В</v>
      </c>
      <c r="Q34" s="253" t="str">
        <f t="shared" si="12"/>
        <v>Я</v>
      </c>
      <c r="R34" s="253" t="str">
        <f t="shared" si="12"/>
        <v>Я</v>
      </c>
      <c r="S34" s="253" t="str">
        <f t="shared" si="12"/>
        <v>Я</v>
      </c>
      <c r="T34" s="253" t="str">
        <f t="shared" si="12"/>
        <v>Я</v>
      </c>
      <c r="U34" s="254" t="s">
        <v>102</v>
      </c>
      <c r="V34" s="255">
        <f>COUNTIF(F34:U34,"Я")*1+COUNTIF(F34:U34,"РВ")*1</f>
        <v>11</v>
      </c>
      <c r="W34" s="256">
        <f>SUM(V36,V34)</f>
        <v>22</v>
      </c>
      <c r="X34" s="257"/>
      <c r="Y34" s="258"/>
      <c r="Z34" s="259"/>
      <c r="AA34" s="259"/>
      <c r="AB34" s="258"/>
      <c r="AC34" s="260"/>
      <c r="AD34" s="261" t="str">
        <f>IF(SUMPRODUCT(--ISNUMBER(SEARCH("НН",F34:U37)))&gt;0,"НН","")</f>
        <v/>
      </c>
      <c r="AE34" s="262" t="str">
        <f t="array" ref="AE34">IF(AD34="","",SUMPRODUCT(($F$34:$U$37=AD34)*(IFERROR(WEEKDAY($F$17:$U$20,2),7)&lt;6)*(ISNA(MATCH($F$17:$U$20,празд,0))))&amp;"("&amp;SUMPRODUCT(($F$34:$U$37=AD34)*(IFERROR(WEEKDAY($F$17:$U$20,2),7)&lt;6)*(ISNA(MATCH($F$17:$U$20,празд,0))))*8&amp;")")</f>
        <v/>
      </c>
      <c r="AF34" s="263" t="str">
        <f>IF(SUMPRODUCT(--ISNUMBER(SEARCH("К",F34:U37)))&gt;0,"К","")</f>
        <v/>
      </c>
      <c r="AG34" s="264"/>
      <c r="AH34" s="265" t="str">
        <f t="array" ref="AH34">IF(AF34="","",SUMPRODUCT(($F$34:$U$37=AF34)*(IFERROR(WEEKDAY($F$17:$U$20,2),7)&lt;6)*(ISNA(MATCH($F$17:$U$20,празд,0))))&amp;"("&amp;SUMPRODUCT(($F$34:$U$37=AF34)*(IFERROR(WEEKDAY($F$17:$U$20,2),7)&lt;6)*(ISNA(MATCH($F$17:$U$20,празд,0))))*8&amp;")")</f>
        <v/>
      </c>
      <c r="AI34" s="284"/>
      <c r="AJ34" s="284"/>
    </row>
    <row r="35" spans="2:36" ht="18" customHeight="1" x14ac:dyDescent="0.2">
      <c r="B35" s="267"/>
      <c r="C35" s="268"/>
      <c r="D35" s="269"/>
      <c r="E35" s="315"/>
      <c r="F35" s="316">
        <f t="shared" ref="F35:T35" si="13">IF(F34="Я",IF(F$17="","",IF(AND(F$17&gt;=$AI35,F$17&lt;=$AJ35),"Р",IF(NOT(ISERROR(VLOOKUP(F$17,предпр,1,0)=F$17)),$E34*8-1,IF(NOT(ISERROR(VLOOKUP(F$17,выхрабд,1,0)=F$17)),$E34*8,IF(OR(WEEKDAY(F$17,2)&gt;5,ISNUMBER(MATCH(F$17,празд,0)),SUMPRODUCT(1*(F$17=допнер))),"",IF(WEEKDAY(F$17,2)&lt;6,$E34*8)))))),"")</f>
        <v>8</v>
      </c>
      <c r="G35" s="271">
        <f t="shared" si="13"/>
        <v>8</v>
      </c>
      <c r="H35" s="271" t="str">
        <f t="shared" si="13"/>
        <v/>
      </c>
      <c r="I35" s="271" t="str">
        <f t="shared" si="13"/>
        <v/>
      </c>
      <c r="J35" s="271">
        <f t="shared" si="13"/>
        <v>8</v>
      </c>
      <c r="K35" s="271">
        <f t="shared" si="13"/>
        <v>8</v>
      </c>
      <c r="L35" s="271">
        <f t="shared" si="13"/>
        <v>8</v>
      </c>
      <c r="M35" s="271">
        <f t="shared" si="13"/>
        <v>8</v>
      </c>
      <c r="N35" s="271">
        <f t="shared" si="13"/>
        <v>8</v>
      </c>
      <c r="O35" s="271" t="str">
        <f t="shared" si="13"/>
        <v/>
      </c>
      <c r="P35" s="271" t="str">
        <f t="shared" si="13"/>
        <v/>
      </c>
      <c r="Q35" s="271">
        <f t="shared" si="13"/>
        <v>8</v>
      </c>
      <c r="R35" s="271">
        <f t="shared" si="13"/>
        <v>8</v>
      </c>
      <c r="S35" s="271">
        <f t="shared" si="13"/>
        <v>8</v>
      </c>
      <c r="T35" s="271">
        <f t="shared" si="13"/>
        <v>8</v>
      </c>
      <c r="U35" s="273" t="s">
        <v>102</v>
      </c>
      <c r="V35" s="274">
        <f>SUM(F35:U35)</f>
        <v>88</v>
      </c>
      <c r="W35" s="275"/>
      <c r="X35" s="276"/>
      <c r="Y35" s="277"/>
      <c r="Z35" s="278"/>
      <c r="AA35" s="277"/>
      <c r="AB35" s="277"/>
      <c r="AC35" s="279"/>
      <c r="AD35" s="280" t="str">
        <f>IF(SUMPRODUCT(--ISNUMBER(SEARCH("ОТ",F34:U37)))&gt;0,"ОТ","")</f>
        <v/>
      </c>
      <c r="AE35" s="262" t="str">
        <f t="array" ref="AE35">IF(AD35="","",SUMPRODUCT(($F$34:$U$37=AD35)*(IFERROR(WEEKDAY($F$17:$U$20,2),7)&lt;6)*(ISNA(MATCH($F$17:$U$20,празд,0))))&amp;"("&amp;SUMPRODUCT(($F$34:$U$37=AD35)*(IFERROR(WEEKDAY($F$17:$U$20,2),7)&lt;6)*(ISNA(MATCH($F$17:$U$20,празд,0))))*8&amp;")")</f>
        <v/>
      </c>
      <c r="AF35" s="281"/>
      <c r="AG35" s="282"/>
      <c r="AH35" s="283"/>
      <c r="AI35" s="284"/>
      <c r="AJ35" s="284"/>
    </row>
    <row r="36" spans="2:36" ht="18" customHeight="1" x14ac:dyDescent="0.2">
      <c r="B36" s="267"/>
      <c r="C36" s="268"/>
      <c r="D36" s="269"/>
      <c r="E36" s="315"/>
      <c r="F36" s="316" t="str">
        <f t="shared" ref="F36:U36" si="14">IF(F$19="","",IF(AND(F$19&gt;=$AI36,F$19&lt;=$AJ36),"Р",IF(NOT(ISERROR(VLOOKUP(F$19,предпр,1,0)=F$19)),"Я",IF(NOT(ISERROR(VLOOKUP(F$19,выхрабд,1,0)=F$19)),"Я",IF(OR(WEEKDAY(F$19,2)&gt;5,ISNUMBER(MATCH(F$19,празд,0)),SUMPRODUCT(1*(F$19=допнер))),"В",IF(WEEKDAY(F$19,2)&lt;6,"Я"))))))</f>
        <v>Я</v>
      </c>
      <c r="G36" s="271" t="str">
        <f t="shared" si="14"/>
        <v>В</v>
      </c>
      <c r="H36" s="271" t="str">
        <f t="shared" si="14"/>
        <v>В</v>
      </c>
      <c r="I36" s="271" t="str">
        <f t="shared" si="14"/>
        <v>Я</v>
      </c>
      <c r="J36" s="271" t="str">
        <f t="shared" si="14"/>
        <v>Я</v>
      </c>
      <c r="K36" s="271" t="str">
        <f t="shared" si="14"/>
        <v>Я</v>
      </c>
      <c r="L36" s="271" t="str">
        <f t="shared" si="14"/>
        <v>Я</v>
      </c>
      <c r="M36" s="271" t="str">
        <f t="shared" si="14"/>
        <v>Я</v>
      </c>
      <c r="N36" s="271" t="str">
        <f t="shared" si="14"/>
        <v>В</v>
      </c>
      <c r="O36" s="271" t="str">
        <f t="shared" si="14"/>
        <v>В</v>
      </c>
      <c r="P36" s="271" t="str">
        <f t="shared" si="14"/>
        <v>Я</v>
      </c>
      <c r="Q36" s="271" t="str">
        <f t="shared" si="14"/>
        <v>Я</v>
      </c>
      <c r="R36" s="271" t="str">
        <f t="shared" si="14"/>
        <v>Я</v>
      </c>
      <c r="S36" s="271" t="str">
        <f t="shared" si="14"/>
        <v>Я</v>
      </c>
      <c r="T36" s="271" t="str">
        <f t="shared" si="14"/>
        <v>Я</v>
      </c>
      <c r="U36" s="285" t="str">
        <f t="shared" si="14"/>
        <v>В</v>
      </c>
      <c r="V36" s="286">
        <f>COUNTIF(F36:U36,"Я")*1+COUNTIF(F36:U36,"РВ")*1</f>
        <v>11</v>
      </c>
      <c r="W36" s="287">
        <f>SUM(V37,V35)</f>
        <v>176</v>
      </c>
      <c r="X36" s="276"/>
      <c r="Y36" s="277"/>
      <c r="Z36" s="278"/>
      <c r="AA36" s="277"/>
      <c r="AB36" s="277"/>
      <c r="AC36" s="279"/>
      <c r="AD36" s="280" t="str">
        <f>IF(SUMPRODUCT(--ISNUMBER(SEARCH("б",F34:U37)))&gt;0,"Б","")</f>
        <v/>
      </c>
      <c r="AE36" s="262" t="str">
        <f t="array" ref="AE36">IF(AD36="","",SUMPRODUCT(($F$34:$U$37=AD36)*(IFERROR(WEEKDAY($F$17:$U$20,2),7)&lt;6)*(ISNA(MATCH($F$17:$U$20,празд,0))))&amp;"("&amp;SUMPRODUCT(($F$34:$U$37=AD36)*(IFERROR(WEEKDAY($F$17:$U$20,2),7)&lt;6)*(ISNA(MATCH($F$17:$U$20,празд,0))))*8&amp;")")</f>
        <v/>
      </c>
      <c r="AF36" s="288"/>
      <c r="AG36" s="289"/>
      <c r="AH36" s="290"/>
      <c r="AI36" s="284"/>
      <c r="AJ36" s="284"/>
    </row>
    <row r="37" spans="2:36" ht="22.5" customHeight="1" thickBot="1" x14ac:dyDescent="0.25">
      <c r="B37" s="336"/>
      <c r="C37" s="337"/>
      <c r="D37" s="338"/>
      <c r="E37" s="318"/>
      <c r="F37" s="319">
        <f t="shared" ref="F37:U37" si="15">IF(F36="Я",(IF(F$19="","",IF(AND(F$19&gt;=$AI37,F$19&lt;=$AJ37),"Р",IF(NOT(ISERROR(VLOOKUP(F$19,предпр,1,0)=F$19)),$E34*8-1,IF(NOT(ISERROR(VLOOKUP(F$19,выхрабд,1,0)=F$19)),$E34*8,IF(OR(WEEKDAY(F$19,2)&gt;5,ISNUMBER(MATCH(F$19,празд,0)),SUMPRODUCT(1*(F$19=допнер))),"",IF(WEEKDAY(F$19,2)&lt;6,$E34*8))))))),"")</f>
        <v>8</v>
      </c>
      <c r="G37" s="320" t="str">
        <f t="shared" si="15"/>
        <v/>
      </c>
      <c r="H37" s="320" t="str">
        <f t="shared" si="15"/>
        <v/>
      </c>
      <c r="I37" s="320">
        <f t="shared" si="15"/>
        <v>8</v>
      </c>
      <c r="J37" s="320">
        <f t="shared" si="15"/>
        <v>8</v>
      </c>
      <c r="K37" s="320">
        <f t="shared" si="15"/>
        <v>8</v>
      </c>
      <c r="L37" s="320">
        <f t="shared" si="15"/>
        <v>8</v>
      </c>
      <c r="M37" s="320">
        <f t="shared" si="15"/>
        <v>8</v>
      </c>
      <c r="N37" s="320" t="str">
        <f t="shared" si="15"/>
        <v/>
      </c>
      <c r="O37" s="320" t="str">
        <f t="shared" si="15"/>
        <v/>
      </c>
      <c r="P37" s="320">
        <f t="shared" si="15"/>
        <v>8</v>
      </c>
      <c r="Q37" s="320">
        <f t="shared" si="15"/>
        <v>8</v>
      </c>
      <c r="R37" s="320">
        <f t="shared" si="15"/>
        <v>8</v>
      </c>
      <c r="S37" s="320">
        <f t="shared" si="15"/>
        <v>8</v>
      </c>
      <c r="T37" s="320">
        <f t="shared" si="15"/>
        <v>8</v>
      </c>
      <c r="U37" s="321" t="str">
        <f t="shared" si="15"/>
        <v/>
      </c>
      <c r="V37" s="322">
        <f>SUM(F37:U37)</f>
        <v>88</v>
      </c>
      <c r="W37" s="323"/>
      <c r="X37" s="324"/>
      <c r="Y37" s="325"/>
      <c r="Z37" s="326"/>
      <c r="AA37" s="325"/>
      <c r="AB37" s="325"/>
      <c r="AC37" s="327"/>
      <c r="AD37" s="328" t="str">
        <f>IF(SUMPRODUCT(--ISNUMBER(SEARCH("ОД",F34:U37)))&gt;0,"ОД","")</f>
        <v/>
      </c>
      <c r="AE37" s="334" t="str">
        <f t="array" ref="AE37">IF(AD37="","",SUMPRODUCT(($F$34:$U$37=AD37)*(IFERROR(WEEKDAY($F$17:$U$20,2),7)&lt;6)*(ISNA(MATCH($F$17:$U$20,празд,0))))&amp;"("&amp;SUMPRODUCT(($F$34:$U$37=AD37)*(IFERROR(WEEKDAY($F$17:$U$20,2),7)&lt;6)*(ISNA(MATCH($F$17:$U$20,празд,0))))*8&amp;")")</f>
        <v/>
      </c>
      <c r="AF37" s="329"/>
      <c r="AG37" s="330"/>
      <c r="AH37" s="331"/>
    </row>
    <row r="38" spans="2:36" ht="12.75" customHeight="1" thickTop="1" x14ac:dyDescent="0.2">
      <c r="B38" s="339"/>
      <c r="C38" s="340"/>
      <c r="D38" s="340"/>
      <c r="E38" s="341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3"/>
      <c r="W38" s="343"/>
      <c r="X38" s="344"/>
      <c r="Y38" s="266"/>
      <c r="Z38" s="344"/>
      <c r="AA38" s="266"/>
      <c r="AB38" s="266"/>
      <c r="AC38" s="266"/>
      <c r="AD38" s="343"/>
      <c r="AE38" s="343"/>
      <c r="AF38" s="344"/>
      <c r="AG38" s="344"/>
      <c r="AH38" s="344"/>
    </row>
    <row r="39" spans="2:36" ht="12.75" customHeight="1" x14ac:dyDescent="0.2">
      <c r="D39" s="345" t="s">
        <v>103</v>
      </c>
      <c r="E39" s="345"/>
      <c r="F39" s="345"/>
      <c r="G39" s="345"/>
      <c r="H39" s="345"/>
    </row>
    <row r="40" spans="2:36" x14ac:dyDescent="0.2">
      <c r="C40" s="347" t="s">
        <v>104</v>
      </c>
      <c r="D40" s="348"/>
      <c r="E40" s="348"/>
      <c r="F40" s="348"/>
      <c r="G40" s="348"/>
      <c r="H40" s="348"/>
      <c r="I40" s="349"/>
      <c r="J40" s="350"/>
      <c r="K40" s="350"/>
      <c r="L40" s="350"/>
      <c r="M40" s="349"/>
      <c r="N40" s="351" t="s">
        <v>105</v>
      </c>
      <c r="O40" s="351"/>
      <c r="P40" s="351"/>
      <c r="Q40" s="351"/>
      <c r="S40" s="349" t="s">
        <v>106</v>
      </c>
      <c r="W40" s="352" t="s">
        <v>107</v>
      </c>
      <c r="X40" s="352"/>
      <c r="Y40" s="352"/>
    </row>
    <row r="41" spans="2:36" ht="14.25" x14ac:dyDescent="0.2">
      <c r="D41" s="353" t="s">
        <v>108</v>
      </c>
      <c r="E41" s="353"/>
      <c r="F41" s="353"/>
      <c r="G41" s="353"/>
      <c r="H41" s="353"/>
      <c r="J41" s="354" t="s">
        <v>109</v>
      </c>
      <c r="K41" s="354"/>
      <c r="L41" s="354"/>
      <c r="N41" s="353" t="s">
        <v>110</v>
      </c>
      <c r="O41" s="355"/>
      <c r="P41" s="355"/>
      <c r="Q41" s="355"/>
      <c r="S41" s="349" t="s">
        <v>111</v>
      </c>
      <c r="T41" s="349"/>
      <c r="U41" s="349"/>
      <c r="V41" s="356"/>
      <c r="W41" s="351"/>
      <c r="X41" s="351"/>
      <c r="Y41" s="351"/>
      <c r="Z41" s="357"/>
      <c r="AA41" s="350"/>
      <c r="AB41" s="350"/>
      <c r="AC41" s="356"/>
      <c r="AD41" s="351" t="s">
        <v>112</v>
      </c>
      <c r="AE41" s="351"/>
      <c r="AF41" s="351"/>
      <c r="AG41" s="358">
        <f>N42</f>
        <v>42310</v>
      </c>
      <c r="AH41" s="358"/>
    </row>
    <row r="42" spans="2:36" ht="14.25" customHeight="1" x14ac:dyDescent="0.2">
      <c r="N42" s="359">
        <f>WORKDAY(EOMONTH(DATE('[1]Выбери месяц'!$I$8,VLOOKUP('[1]Выбери месяц'!$H$8,[1]всяки!$A$1:$B$12,2,0),1),0),1,[1]всяки!$G$3:$G$18)</f>
        <v>42310</v>
      </c>
      <c r="O42" s="359"/>
      <c r="P42" s="359"/>
      <c r="Q42" s="359"/>
      <c r="S42" s="360"/>
      <c r="T42" s="360"/>
      <c r="U42" s="360"/>
      <c r="V42" s="354" t="s">
        <v>108</v>
      </c>
      <c r="W42" s="355"/>
      <c r="X42" s="355"/>
      <c r="Y42" s="355"/>
      <c r="AA42" s="353" t="s">
        <v>109</v>
      </c>
      <c r="AB42" s="355"/>
      <c r="AD42" s="354" t="s">
        <v>110</v>
      </c>
      <c r="AE42" s="354"/>
      <c r="AF42" s="354"/>
    </row>
    <row r="43" spans="2:36" ht="19.5" customHeight="1" x14ac:dyDescent="0.2">
      <c r="S43" s="361" t="s">
        <v>113</v>
      </c>
      <c r="T43" s="361"/>
      <c r="U43" s="361"/>
      <c r="V43" s="361"/>
      <c r="W43" s="351" t="s">
        <v>114</v>
      </c>
      <c r="X43" s="351"/>
      <c r="Y43" s="351"/>
      <c r="Z43" s="357"/>
      <c r="AA43" s="350"/>
      <c r="AB43" s="350"/>
      <c r="AC43" s="349"/>
      <c r="AD43" s="351" t="s">
        <v>115</v>
      </c>
      <c r="AE43" s="351"/>
      <c r="AF43" s="351"/>
      <c r="AG43" s="358">
        <f>N42</f>
        <v>42310</v>
      </c>
      <c r="AH43" s="358"/>
    </row>
    <row r="44" spans="2:36" ht="14.25" x14ac:dyDescent="0.2">
      <c r="V44" s="354" t="s">
        <v>108</v>
      </c>
      <c r="W44" s="355"/>
      <c r="X44" s="355"/>
      <c r="Y44" s="355"/>
      <c r="AA44" s="353" t="s">
        <v>109</v>
      </c>
      <c r="AB44" s="355"/>
      <c r="AD44" s="354" t="s">
        <v>110</v>
      </c>
      <c r="AE44" s="354"/>
      <c r="AF44" s="354"/>
    </row>
    <row r="45" spans="2:36" x14ac:dyDescent="0.2">
      <c r="C45" s="362"/>
      <c r="D45" s="362"/>
    </row>
    <row r="47" spans="2:36" x14ac:dyDescent="0.2">
      <c r="E47" s="363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4"/>
      <c r="AG47" s="364"/>
      <c r="AH47" s="364"/>
    </row>
    <row r="48" spans="2:36" x14ac:dyDescent="0.2">
      <c r="E48" s="363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</row>
    <row r="49" spans="5:34" x14ac:dyDescent="0.2">
      <c r="E49" s="363"/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5"/>
      <c r="Y49" s="362"/>
      <c r="Z49" s="365"/>
      <c r="AA49" s="362"/>
      <c r="AB49" s="362"/>
      <c r="AC49" s="362"/>
      <c r="AD49" s="362"/>
      <c r="AE49" s="362"/>
      <c r="AF49" s="362"/>
      <c r="AG49" s="362"/>
      <c r="AH49" s="366"/>
    </row>
    <row r="50" spans="5:34" x14ac:dyDescent="0.2">
      <c r="E50" s="363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5"/>
      <c r="Y50" s="362"/>
      <c r="Z50" s="365"/>
      <c r="AA50" s="362"/>
      <c r="AB50" s="362"/>
      <c r="AC50" s="362"/>
      <c r="AD50" s="362"/>
      <c r="AE50" s="362"/>
      <c r="AF50" s="362"/>
      <c r="AG50" s="362"/>
      <c r="AH50" s="366"/>
    </row>
    <row r="51" spans="5:34" x14ac:dyDescent="0.2">
      <c r="E51" s="363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5"/>
      <c r="Y51" s="362"/>
      <c r="Z51" s="365"/>
      <c r="AA51" s="362"/>
      <c r="AB51" s="362"/>
      <c r="AC51" s="362"/>
      <c r="AD51" s="362"/>
      <c r="AE51" s="362"/>
      <c r="AF51" s="362"/>
      <c r="AG51" s="362"/>
      <c r="AH51" s="366"/>
    </row>
    <row r="52" spans="5:34" x14ac:dyDescent="0.2">
      <c r="E52" s="363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5"/>
      <c r="Y52" s="362"/>
      <c r="Z52" s="365"/>
      <c r="AA52" s="362"/>
      <c r="AB52" s="362"/>
      <c r="AC52" s="362"/>
      <c r="AD52" s="362"/>
      <c r="AE52" s="362"/>
      <c r="AF52" s="362"/>
      <c r="AG52" s="362"/>
      <c r="AH52" s="366"/>
    </row>
    <row r="53" spans="5:34" x14ac:dyDescent="0.2">
      <c r="E53" s="367"/>
    </row>
    <row r="54" spans="5:34" x14ac:dyDescent="0.2">
      <c r="E54" s="363"/>
      <c r="F54" s="362"/>
      <c r="R54" s="363"/>
    </row>
    <row r="55" spans="5:34" x14ac:dyDescent="0.2">
      <c r="E55" s="363"/>
      <c r="F55" s="362"/>
      <c r="R55" s="368"/>
    </row>
    <row r="56" spans="5:34" x14ac:dyDescent="0.2">
      <c r="E56" s="363"/>
      <c r="F56" s="362"/>
      <c r="R56" s="369"/>
    </row>
    <row r="57" spans="5:34" x14ac:dyDescent="0.2">
      <c r="R57" s="370"/>
    </row>
    <row r="58" spans="5:34" x14ac:dyDescent="0.2">
      <c r="R58" s="371"/>
    </row>
    <row r="59" spans="5:34" x14ac:dyDescent="0.2">
      <c r="R59" s="372"/>
      <c r="S59" s="373"/>
    </row>
    <row r="61" spans="5:34" ht="16.5" customHeight="1" x14ac:dyDescent="0.2">
      <c r="E61" s="362"/>
      <c r="F61" s="362"/>
      <c r="G61" s="362"/>
      <c r="H61" s="362"/>
      <c r="I61" s="362"/>
      <c r="J61" s="362"/>
    </row>
    <row r="62" spans="5:34" ht="18" customHeight="1" x14ac:dyDescent="0.2">
      <c r="E62" s="362"/>
      <c r="F62" s="362"/>
    </row>
  </sheetData>
  <dataConsolidate/>
  <mergeCells count="137">
    <mergeCell ref="F47:AH47"/>
    <mergeCell ref="F48:AH48"/>
    <mergeCell ref="S43:V43"/>
    <mergeCell ref="W43:Y43"/>
    <mergeCell ref="AA43:AB43"/>
    <mergeCell ref="AD43:AF43"/>
    <mergeCell ref="AG43:AH43"/>
    <mergeCell ref="V44:Y44"/>
    <mergeCell ref="AA44:AB44"/>
    <mergeCell ref="AD44:AF44"/>
    <mergeCell ref="AD41:AF41"/>
    <mergeCell ref="AG41:AH41"/>
    <mergeCell ref="N42:Q42"/>
    <mergeCell ref="V42:Y42"/>
    <mergeCell ref="AA42:AB42"/>
    <mergeCell ref="AD42:AF42"/>
    <mergeCell ref="AF36:AG36"/>
    <mergeCell ref="AF37:AG37"/>
    <mergeCell ref="D39:H40"/>
    <mergeCell ref="J40:L40"/>
    <mergeCell ref="N40:Q40"/>
    <mergeCell ref="W40:Y41"/>
    <mergeCell ref="D41:H41"/>
    <mergeCell ref="J41:L41"/>
    <mergeCell ref="N41:Q41"/>
    <mergeCell ref="AA41:AB41"/>
    <mergeCell ref="AF32:AG32"/>
    <mergeCell ref="AF33:AG33"/>
    <mergeCell ref="B34:B37"/>
    <mergeCell ref="C34:C37"/>
    <mergeCell ref="D34:D37"/>
    <mergeCell ref="E34:E37"/>
    <mergeCell ref="W34:W35"/>
    <mergeCell ref="AF34:AG34"/>
    <mergeCell ref="AF35:AG35"/>
    <mergeCell ref="W36:W37"/>
    <mergeCell ref="AF28:AG28"/>
    <mergeCell ref="AF29:AG29"/>
    <mergeCell ref="B30:B33"/>
    <mergeCell ref="C30:C33"/>
    <mergeCell ref="D30:D33"/>
    <mergeCell ref="E30:E33"/>
    <mergeCell ref="W30:W31"/>
    <mergeCell ref="AF30:AG30"/>
    <mergeCell ref="AF31:AG31"/>
    <mergeCell ref="W32:W33"/>
    <mergeCell ref="AF24:AG24"/>
    <mergeCell ref="AF25:AG25"/>
    <mergeCell ref="B26:B29"/>
    <mergeCell ref="C26:C29"/>
    <mergeCell ref="D26:D29"/>
    <mergeCell ref="E26:E29"/>
    <mergeCell ref="W26:W27"/>
    <mergeCell ref="AF26:AG26"/>
    <mergeCell ref="AF27:AG27"/>
    <mergeCell ref="W28:W29"/>
    <mergeCell ref="F21:U21"/>
    <mergeCell ref="AF21:AG21"/>
    <mergeCell ref="B22:B25"/>
    <mergeCell ref="C22:C25"/>
    <mergeCell ref="D22:D25"/>
    <mergeCell ref="E22:E25"/>
    <mergeCell ref="W22:W23"/>
    <mergeCell ref="AF22:AG22"/>
    <mergeCell ref="AF23:AG23"/>
    <mergeCell ref="W24:W25"/>
    <mergeCell ref="X19:X20"/>
    <mergeCell ref="Y19:Y20"/>
    <mergeCell ref="Z19:Z20"/>
    <mergeCell ref="AA19:AA20"/>
    <mergeCell ref="AB19:AB20"/>
    <mergeCell ref="AC19:AC20"/>
    <mergeCell ref="Q19:Q20"/>
    <mergeCell ref="R19:R20"/>
    <mergeCell ref="S19:S20"/>
    <mergeCell ref="T19:T20"/>
    <mergeCell ref="U19:U20"/>
    <mergeCell ref="V19:W19"/>
    <mergeCell ref="V20:W20"/>
    <mergeCell ref="K19:K20"/>
    <mergeCell ref="L19:L20"/>
    <mergeCell ref="M19:M20"/>
    <mergeCell ref="N19:N20"/>
    <mergeCell ref="O19:O20"/>
    <mergeCell ref="P19:P20"/>
    <mergeCell ref="AD17:AD20"/>
    <mergeCell ref="AE17:AE20"/>
    <mergeCell ref="AF17:AG20"/>
    <mergeCell ref="AH17:AH20"/>
    <mergeCell ref="X18:AC18"/>
    <mergeCell ref="F19:F20"/>
    <mergeCell ref="G19:G20"/>
    <mergeCell ref="H19:H20"/>
    <mergeCell ref="I19:I20"/>
    <mergeCell ref="J19:J20"/>
    <mergeCell ref="S17:S18"/>
    <mergeCell ref="T17:T18"/>
    <mergeCell ref="U17:U18"/>
    <mergeCell ref="V17:V18"/>
    <mergeCell ref="W17:W18"/>
    <mergeCell ref="X17:AC17"/>
    <mergeCell ref="M17:M18"/>
    <mergeCell ref="N17:N18"/>
    <mergeCell ref="O17:O18"/>
    <mergeCell ref="P17:P18"/>
    <mergeCell ref="Q17:Q18"/>
    <mergeCell ref="R17:R18"/>
    <mergeCell ref="V16:W16"/>
    <mergeCell ref="X16:AC16"/>
    <mergeCell ref="AD16:AH16"/>
    <mergeCell ref="F17:F18"/>
    <mergeCell ref="G17:G18"/>
    <mergeCell ref="H17:H18"/>
    <mergeCell ref="I17:I18"/>
    <mergeCell ref="J17:J18"/>
    <mergeCell ref="K17:K18"/>
    <mergeCell ref="L17:L18"/>
    <mergeCell ref="W14:Y14"/>
    <mergeCell ref="Z14:AA14"/>
    <mergeCell ref="AC14:AD14"/>
    <mergeCell ref="AE14:AF14"/>
    <mergeCell ref="W15:Y15"/>
    <mergeCell ref="B16:B20"/>
    <mergeCell ref="C16:C20"/>
    <mergeCell ref="D16:D20"/>
    <mergeCell ref="E16:E20"/>
    <mergeCell ref="F16:U16"/>
    <mergeCell ref="AF5:AH5"/>
    <mergeCell ref="AF6:AH6"/>
    <mergeCell ref="E7:Z7"/>
    <mergeCell ref="F8:Z8"/>
    <mergeCell ref="M12:V15"/>
    <mergeCell ref="W12:Y13"/>
    <mergeCell ref="Z12:AA13"/>
    <mergeCell ref="AC12:AF12"/>
    <mergeCell ref="AC13:AD13"/>
    <mergeCell ref="AE13:AF13"/>
  </mergeCells>
  <conditionalFormatting sqref="F38:U38 F22:U29">
    <cfRule type="cellIs" dxfId="22" priority="15" operator="equal">
      <formula>"ДО"</formula>
    </cfRule>
    <cfRule type="cellIs" dxfId="21" priority="16" operator="equal">
      <formula>"К"</formula>
    </cfRule>
    <cfRule type="cellIs" dxfId="20" priority="17" operator="equal">
      <formula>"ОД"</formula>
    </cfRule>
    <cfRule type="cellIs" dxfId="19" priority="18" operator="equal">
      <formula>"ОТ"</formula>
    </cfRule>
    <cfRule type="cellIs" dxfId="18" priority="19" operator="equal">
      <formula>"Б"</formula>
    </cfRule>
    <cfRule type="cellIs" dxfId="17" priority="20" operator="equal">
      <formula>"В"</formula>
    </cfRule>
  </conditionalFormatting>
  <conditionalFormatting sqref="F17:U20">
    <cfRule type="expression" dxfId="16" priority="13">
      <formula>OR(WEEKDAY(F17,2)&gt;5,ISNUMBER(MATCH(F17,празд,0)))</formula>
    </cfRule>
    <cfRule type="expression" dxfId="15" priority="14">
      <formula>ISNUMBER(MATCH(F17,допнер,0))</formula>
    </cfRule>
  </conditionalFormatting>
  <conditionalFormatting sqref="F30:U33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F34:U3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27559055118110237" right="0.27559055118110237" top="0.27559055118110237" bottom="0.27559055118110237" header="0" footer="0"/>
  <pageSetup paperSize="8" scale="92" fitToHeight="100" orientation="landscape" errors="blank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646" yWindow="343" count="1">
        <x14:dataValidation type="list" showInputMessage="1" showErrorMessage="1" promptTitle="Структурное подразделение" prompt="Выберите из списка нужное структурное подразделение.">
          <x14:formula1>
            <xm:f>[1]Структура!#REF!</xm:f>
          </x14:formula1>
          <xm:sqref>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18"/>
  <sheetViews>
    <sheetView tabSelected="1" zoomScale="85" zoomScaleNormal="85" workbookViewId="0">
      <selection activeCell="J8" sqref="J8"/>
    </sheetView>
  </sheetViews>
  <sheetFormatPr defaultRowHeight="12.75" x14ac:dyDescent="0.2"/>
  <cols>
    <col min="1" max="1" width="12.7109375" style="34" customWidth="1"/>
    <col min="2" max="2" width="38.42578125" style="34" customWidth="1"/>
    <col min="3" max="16384" width="9.140625" style="34"/>
  </cols>
  <sheetData>
    <row r="1" spans="1:2" ht="48.75" customHeight="1" x14ac:dyDescent="0.2">
      <c r="A1" s="104" t="s">
        <v>116</v>
      </c>
      <c r="B1" s="104"/>
    </row>
    <row r="2" spans="1:2" ht="38.25" customHeight="1" x14ac:dyDescent="0.2">
      <c r="A2" s="377">
        <v>498</v>
      </c>
      <c r="B2" s="374" t="s">
        <v>117</v>
      </c>
    </row>
    <row r="3" spans="1:2" ht="15.75" x14ac:dyDescent="0.2">
      <c r="A3" s="377">
        <v>273</v>
      </c>
      <c r="B3" s="374" t="s">
        <v>118</v>
      </c>
    </row>
    <row r="4" spans="1:2" ht="35.25" customHeight="1" x14ac:dyDescent="0.2">
      <c r="A4" s="377">
        <v>347</v>
      </c>
      <c r="B4" s="374" t="s">
        <v>119</v>
      </c>
    </row>
    <row r="5" spans="1:2" ht="30" customHeight="1" x14ac:dyDescent="0.2">
      <c r="A5" s="377">
        <v>536</v>
      </c>
      <c r="B5" s="374" t="s">
        <v>120</v>
      </c>
    </row>
    <row r="6" spans="1:2" s="58" customFormat="1" ht="19.5" customHeight="1" x14ac:dyDescent="0.2">
      <c r="A6" s="377">
        <v>2323</v>
      </c>
      <c r="B6" s="375" t="s">
        <v>121</v>
      </c>
    </row>
    <row r="7" spans="1:2" s="58" customFormat="1" ht="18.75" x14ac:dyDescent="0.2">
      <c r="A7" s="377">
        <v>323</v>
      </c>
      <c r="B7" s="375" t="s">
        <v>122</v>
      </c>
    </row>
    <row r="8" spans="1:2" s="58" customFormat="1" ht="37.5" x14ac:dyDescent="0.2">
      <c r="A8" s="377">
        <v>232</v>
      </c>
      <c r="B8" s="376" t="s">
        <v>123</v>
      </c>
    </row>
    <row r="9" spans="1:2" s="58" customFormat="1" ht="13.5" customHeight="1" x14ac:dyDescent="0.2">
      <c r="B9" s="105"/>
    </row>
    <row r="10" spans="1:2" s="58" customFormat="1" ht="19.5" customHeight="1" x14ac:dyDescent="0.2">
      <c r="A10" s="105"/>
      <c r="B10" s="105"/>
    </row>
    <row r="11" spans="1:2" s="58" customFormat="1" ht="18.75" x14ac:dyDescent="0.2">
      <c r="A11" s="105"/>
      <c r="B11" s="105"/>
    </row>
    <row r="12" spans="1:2" s="58" customFormat="1" ht="18.75" x14ac:dyDescent="0.2">
      <c r="A12" s="105"/>
      <c r="B12" s="105"/>
    </row>
    <row r="13" spans="1:2" s="58" customFormat="1" ht="18.75" x14ac:dyDescent="0.2">
      <c r="A13" s="105"/>
      <c r="B13" s="105"/>
    </row>
    <row r="14" spans="1:2" s="58" customFormat="1" ht="19.5" customHeight="1" x14ac:dyDescent="0.2">
      <c r="A14" s="105"/>
      <c r="B14" s="105"/>
    </row>
    <row r="15" spans="1:2" s="58" customFormat="1" ht="18.75" x14ac:dyDescent="0.2">
      <c r="A15" s="105"/>
      <c r="B15" s="105"/>
    </row>
    <row r="16" spans="1:2" s="58" customFormat="1" ht="18.75" x14ac:dyDescent="0.2">
      <c r="A16" s="105"/>
      <c r="B16" s="105"/>
    </row>
    <row r="17" spans="1:2" s="58" customFormat="1" ht="18.75" x14ac:dyDescent="0.2">
      <c r="A17" s="105"/>
      <c r="B17" s="105"/>
    </row>
    <row r="18" spans="1:2" s="58" customFormat="1" x14ac:dyDescent="0.2"/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23"/>
  <sheetViews>
    <sheetView workbookViewId="0">
      <selection activeCell="A2" sqref="A2"/>
    </sheetView>
  </sheetViews>
  <sheetFormatPr defaultRowHeight="12.75" x14ac:dyDescent="0.2"/>
  <cols>
    <col min="1" max="4" width="9.140625" style="34"/>
    <col min="5" max="5" width="18.5703125" style="34" customWidth="1"/>
    <col min="6" max="6" width="14.85546875" style="34" customWidth="1"/>
    <col min="7" max="7" width="18.42578125" style="34" customWidth="1"/>
    <col min="8" max="8" width="14.85546875" style="34" customWidth="1"/>
    <col min="9" max="9" width="13" style="34" customWidth="1"/>
    <col min="10" max="16384" width="9.140625" style="34"/>
  </cols>
  <sheetData>
    <row r="1" spans="1:9" ht="63.75" x14ac:dyDescent="0.25">
      <c r="A1" s="35" t="s">
        <v>20</v>
      </c>
      <c r="B1" s="35">
        <v>1</v>
      </c>
      <c r="C1" s="35">
        <v>2010</v>
      </c>
      <c r="D1" s="1"/>
      <c r="E1" s="35" t="s">
        <v>36</v>
      </c>
      <c r="F1" s="35" t="s">
        <v>37</v>
      </c>
      <c r="G1" s="35" t="s">
        <v>38</v>
      </c>
      <c r="H1" s="35" t="s">
        <v>39</v>
      </c>
      <c r="I1" s="36" t="s">
        <v>40</v>
      </c>
    </row>
    <row r="2" spans="1:9" ht="15" x14ac:dyDescent="0.25">
      <c r="A2" s="35" t="s">
        <v>41</v>
      </c>
      <c r="B2" s="35">
        <v>2</v>
      </c>
      <c r="C2" s="35">
        <v>2011</v>
      </c>
      <c r="D2" s="1"/>
      <c r="E2" s="37"/>
      <c r="F2" s="38"/>
      <c r="G2" s="38"/>
      <c r="H2" s="38"/>
      <c r="I2" s="39"/>
    </row>
    <row r="3" spans="1:9" ht="15.75" x14ac:dyDescent="0.25">
      <c r="A3" s="35" t="s">
        <v>42</v>
      </c>
      <c r="B3" s="35">
        <v>3</v>
      </c>
      <c r="C3" s="35">
        <v>2012</v>
      </c>
      <c r="D3" s="1"/>
      <c r="E3" s="40" t="s">
        <v>43</v>
      </c>
      <c r="F3" s="41"/>
      <c r="G3" s="42">
        <v>42370</v>
      </c>
      <c r="H3" s="43">
        <v>42422</v>
      </c>
      <c r="I3" s="44">
        <v>42420</v>
      </c>
    </row>
    <row r="4" spans="1:9" ht="15.75" x14ac:dyDescent="0.25">
      <c r="A4" s="35" t="s">
        <v>44</v>
      </c>
      <c r="B4" s="35">
        <v>4</v>
      </c>
      <c r="C4" s="35">
        <v>2013</v>
      </c>
      <c r="D4" s="1"/>
      <c r="E4" s="40" t="s">
        <v>43</v>
      </c>
      <c r="F4" s="41"/>
      <c r="G4" s="42">
        <v>42371</v>
      </c>
      <c r="H4" s="43">
        <v>42436</v>
      </c>
      <c r="I4" s="45"/>
    </row>
    <row r="5" spans="1:9" ht="15.75" x14ac:dyDescent="0.25">
      <c r="A5" s="35" t="s">
        <v>45</v>
      </c>
      <c r="B5" s="35">
        <v>5</v>
      </c>
      <c r="C5" s="35">
        <v>2014</v>
      </c>
      <c r="D5" s="1"/>
      <c r="E5" s="40" t="s">
        <v>43</v>
      </c>
      <c r="F5" s="41"/>
      <c r="G5" s="42">
        <v>42372</v>
      </c>
      <c r="H5" s="43">
        <v>42493</v>
      </c>
      <c r="I5" s="45"/>
    </row>
    <row r="6" spans="1:9" ht="15.75" x14ac:dyDescent="0.25">
      <c r="A6" s="35" t="s">
        <v>46</v>
      </c>
      <c r="B6" s="35">
        <v>6</v>
      </c>
      <c r="C6" s="35">
        <v>2015</v>
      </c>
      <c r="D6" s="1"/>
      <c r="E6" s="40" t="s">
        <v>43</v>
      </c>
      <c r="F6" s="41"/>
      <c r="G6" s="42">
        <v>42373</v>
      </c>
      <c r="H6" s="46"/>
      <c r="I6" s="45"/>
    </row>
    <row r="7" spans="1:9" ht="15.75" x14ac:dyDescent="0.25">
      <c r="A7" s="35" t="s">
        <v>47</v>
      </c>
      <c r="B7" s="35">
        <v>7</v>
      </c>
      <c r="C7" s="35">
        <v>2016</v>
      </c>
      <c r="D7" s="1"/>
      <c r="E7" s="40" t="s">
        <v>43</v>
      </c>
      <c r="F7" s="41"/>
      <c r="G7" s="42">
        <v>42374</v>
      </c>
      <c r="H7" s="40"/>
      <c r="I7" s="47"/>
    </row>
    <row r="8" spans="1:9" ht="15.75" x14ac:dyDescent="0.25">
      <c r="A8" s="35" t="s">
        <v>48</v>
      </c>
      <c r="B8" s="35">
        <v>8</v>
      </c>
      <c r="C8" s="35">
        <v>2017</v>
      </c>
      <c r="D8" s="1"/>
      <c r="E8" s="40" t="s">
        <v>43</v>
      </c>
      <c r="F8" s="41"/>
      <c r="G8" s="42">
        <v>42375</v>
      </c>
      <c r="H8" s="40"/>
      <c r="I8" s="48"/>
    </row>
    <row r="9" spans="1:9" ht="15.75" x14ac:dyDescent="0.25">
      <c r="A9" s="35" t="s">
        <v>49</v>
      </c>
      <c r="B9" s="35">
        <v>9</v>
      </c>
      <c r="C9" s="35">
        <v>2018</v>
      </c>
      <c r="D9" s="1"/>
      <c r="E9" s="40" t="s">
        <v>50</v>
      </c>
      <c r="F9" s="41"/>
      <c r="G9" s="42">
        <v>42376</v>
      </c>
      <c r="H9" s="43"/>
      <c r="I9" s="48"/>
    </row>
    <row r="10" spans="1:9" ht="15.75" x14ac:dyDescent="0.25">
      <c r="A10" s="35" t="s">
        <v>51</v>
      </c>
      <c r="B10" s="35">
        <v>10</v>
      </c>
      <c r="C10" s="35">
        <v>2019</v>
      </c>
      <c r="D10" s="1"/>
      <c r="E10" s="40" t="s">
        <v>43</v>
      </c>
      <c r="F10" s="41"/>
      <c r="G10" s="42">
        <v>42377</v>
      </c>
      <c r="H10" s="40"/>
      <c r="I10" s="49"/>
    </row>
    <row r="11" spans="1:9" ht="15.75" x14ac:dyDescent="0.25">
      <c r="A11" s="35" t="s">
        <v>52</v>
      </c>
      <c r="B11" s="35">
        <v>11</v>
      </c>
      <c r="C11" s="35">
        <v>2020</v>
      </c>
      <c r="D11" s="1"/>
      <c r="E11" s="40"/>
      <c r="F11" s="41"/>
      <c r="G11" s="42"/>
      <c r="H11" s="40"/>
      <c r="I11" s="49"/>
    </row>
    <row r="12" spans="1:9" ht="15.75" x14ac:dyDescent="0.25">
      <c r="A12" s="35" t="s">
        <v>53</v>
      </c>
      <c r="B12" s="35">
        <v>12</v>
      </c>
      <c r="C12" s="35">
        <v>2021</v>
      </c>
      <c r="D12" s="1"/>
      <c r="E12" s="40" t="s">
        <v>54</v>
      </c>
      <c r="F12" s="41">
        <v>42420</v>
      </c>
      <c r="G12" s="42">
        <v>42423</v>
      </c>
      <c r="H12" s="40"/>
      <c r="I12" s="49"/>
    </row>
    <row r="13" spans="1:9" ht="15.75" x14ac:dyDescent="0.25">
      <c r="A13" s="1"/>
      <c r="B13" s="1"/>
      <c r="C13" s="1"/>
      <c r="D13" s="1"/>
      <c r="E13" s="40" t="s">
        <v>55</v>
      </c>
      <c r="F13" s="41"/>
      <c r="G13" s="42">
        <v>42437</v>
      </c>
      <c r="H13" s="40"/>
      <c r="I13" s="49"/>
    </row>
    <row r="14" spans="1:9" ht="15.75" x14ac:dyDescent="0.25">
      <c r="A14" s="1"/>
      <c r="B14" s="1"/>
      <c r="C14" s="1"/>
      <c r="D14" s="1"/>
      <c r="E14" s="40" t="s">
        <v>56</v>
      </c>
      <c r="F14" s="41"/>
      <c r="G14" s="42">
        <v>42491</v>
      </c>
      <c r="H14" s="40"/>
      <c r="I14" s="49"/>
    </row>
    <row r="15" spans="1:9" ht="15.75" x14ac:dyDescent="0.25">
      <c r="A15" s="1"/>
      <c r="B15" s="1"/>
      <c r="C15" s="1"/>
      <c r="D15" s="1"/>
      <c r="E15" s="40" t="s">
        <v>57</v>
      </c>
      <c r="F15" s="41"/>
      <c r="G15" s="42">
        <v>42499</v>
      </c>
      <c r="H15" s="40"/>
      <c r="I15" s="50"/>
    </row>
    <row r="16" spans="1:9" ht="15.75" x14ac:dyDescent="0.25">
      <c r="A16" s="1"/>
      <c r="B16" s="1"/>
      <c r="C16" s="1"/>
      <c r="D16" s="1"/>
      <c r="E16" s="40" t="s">
        <v>58</v>
      </c>
      <c r="F16" s="41"/>
      <c r="G16" s="42">
        <v>42533</v>
      </c>
      <c r="H16" s="40"/>
      <c r="I16" s="50"/>
    </row>
    <row r="17" spans="1:9" ht="15.75" x14ac:dyDescent="0.25">
      <c r="A17" s="1"/>
      <c r="B17" s="1"/>
      <c r="C17" s="1"/>
      <c r="D17" s="1"/>
      <c r="E17" s="40" t="s">
        <v>59</v>
      </c>
      <c r="F17" s="41">
        <f t="shared" ref="F17" si="0">G17-1</f>
        <v>42677</v>
      </c>
      <c r="G17" s="42">
        <v>42678</v>
      </c>
      <c r="H17" s="40"/>
      <c r="I17" s="50"/>
    </row>
    <row r="18" spans="1:9" ht="15.75" x14ac:dyDescent="0.25">
      <c r="A18" s="1"/>
      <c r="B18" s="1"/>
      <c r="C18" s="1"/>
      <c r="D18" s="1"/>
      <c r="E18" s="51"/>
      <c r="F18" s="41"/>
      <c r="G18" s="42">
        <v>42736</v>
      </c>
      <c r="H18" s="52"/>
      <c r="I18" s="50"/>
    </row>
    <row r="19" spans="1:9" ht="15" x14ac:dyDescent="0.25">
      <c r="A19" s="1"/>
      <c r="B19" s="1"/>
      <c r="C19" s="1"/>
      <c r="D19" s="1"/>
      <c r="E19" s="51"/>
      <c r="F19" s="51"/>
      <c r="G19" s="51"/>
      <c r="H19" s="53"/>
      <c r="I19" s="54"/>
    </row>
    <row r="20" spans="1:9" ht="15" x14ac:dyDescent="0.25">
      <c r="A20" s="1"/>
      <c r="B20" s="1"/>
      <c r="C20" s="1"/>
      <c r="D20" s="1"/>
      <c r="E20" s="51"/>
      <c r="F20" s="51"/>
      <c r="G20" s="51"/>
      <c r="H20" s="52"/>
      <c r="I20" s="50"/>
    </row>
    <row r="21" spans="1:9" ht="15" x14ac:dyDescent="0.25">
      <c r="A21" s="1"/>
      <c r="B21" s="1"/>
      <c r="C21" s="1"/>
      <c r="D21" s="1"/>
      <c r="E21" s="51"/>
      <c r="F21" s="51"/>
      <c r="G21" s="51"/>
      <c r="H21" s="52"/>
      <c r="I21" s="50"/>
    </row>
    <row r="22" spans="1:9" ht="15" x14ac:dyDescent="0.25">
      <c r="A22" s="1"/>
      <c r="B22" s="1"/>
      <c r="C22" s="1"/>
      <c r="D22" s="1"/>
      <c r="E22" s="51"/>
      <c r="F22" s="51"/>
      <c r="G22" s="51"/>
      <c r="H22" s="52"/>
      <c r="I22" s="50"/>
    </row>
    <row r="23" spans="1:9" ht="15" x14ac:dyDescent="0.25">
      <c r="A23" s="1"/>
      <c r="B23" s="1"/>
      <c r="C23" s="1"/>
      <c r="D23" s="1"/>
      <c r="E23" s="51"/>
      <c r="F23" s="51"/>
      <c r="G23" s="51"/>
      <c r="H23" s="52"/>
      <c r="I23" s="50"/>
    </row>
  </sheetData>
  <conditionalFormatting sqref="G3:G17">
    <cfRule type="cellIs" dxfId="2" priority="2" stopIfTrue="1" operator="equal">
      <formula>0</formula>
    </cfRule>
  </conditionalFormatting>
  <conditionalFormatting sqref="F3:F18">
    <cfRule type="cellIs" dxfId="1" priority="3" stopIfTrue="1" operator="lessThanOrEqual">
      <formula>0</formula>
    </cfRule>
  </conditionalFormatting>
  <conditionalFormatting sqref="G1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Выбери месяц</vt:lpstr>
      <vt:lpstr>Первоначальные данные</vt:lpstr>
      <vt:lpstr>график смен по 12ч</vt:lpstr>
      <vt:lpstr>График</vt:lpstr>
      <vt:lpstr>Диспечерский отдел</vt:lpstr>
      <vt:lpstr>Структура</vt:lpstr>
      <vt:lpstr>всяки</vt:lpstr>
      <vt:lpstr>I</vt:lpstr>
      <vt:lpstr>'Выбери месяц'!выхрабд</vt:lpstr>
      <vt:lpstr>'Диспечерский отдел'!выхрабд</vt:lpstr>
      <vt:lpstr>Структура!выхрабд</vt:lpstr>
      <vt:lpstr>выхрабд</vt:lpstr>
      <vt:lpstr>'Выбери месяц'!год</vt:lpstr>
      <vt:lpstr>'Диспечерский отдел'!год</vt:lpstr>
      <vt:lpstr>Структура!год</vt:lpstr>
      <vt:lpstr>год</vt:lpstr>
      <vt:lpstr>'Выбери месяц'!допнер</vt:lpstr>
      <vt:lpstr>'Диспечерский отдел'!допнер</vt:lpstr>
      <vt:lpstr>Структура!допнер</vt:lpstr>
      <vt:lpstr>допнер</vt:lpstr>
      <vt:lpstr>'Выбери месяц'!месяц</vt:lpstr>
      <vt:lpstr>'Диспечерский отдел'!месяц</vt:lpstr>
      <vt:lpstr>Структура!месяц</vt:lpstr>
      <vt:lpstr>месяц</vt:lpstr>
      <vt:lpstr>'Выбери месяц'!празд</vt:lpstr>
      <vt:lpstr>'Диспечерский отдел'!празд</vt:lpstr>
      <vt:lpstr>Структура!празд</vt:lpstr>
      <vt:lpstr>празд</vt:lpstr>
      <vt:lpstr>'Диспечерский отдел'!предпр</vt:lpstr>
      <vt:lpstr>Структура!предпр</vt:lpstr>
      <vt:lpstr>предпр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мама</cp:lastModifiedBy>
  <dcterms:created xsi:type="dcterms:W3CDTF">2016-01-26T07:54:31Z</dcterms:created>
  <dcterms:modified xsi:type="dcterms:W3CDTF">2016-01-27T08:02:22Z</dcterms:modified>
</cp:coreProperties>
</file>