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255" windowWidth="15480" windowHeight="11520" activeTab="1"/>
  </bookViews>
  <sheets>
    <sheet name="Выбери месяц" sheetId="13" r:id="rId1"/>
    <sheet name="Отдел МТО" sheetId="11" r:id="rId2"/>
    <sheet name="Сектор МТО" sheetId="14" r:id="rId3"/>
    <sheet name="Сектор ТО" sheetId="15" r:id="rId4"/>
    <sheet name="Сектор АХО" sheetId="16" r:id="rId5"/>
    <sheet name="всяки" sheetId="9" r:id="rId6"/>
    <sheet name="Структура" sheetId="12" r:id="rId7"/>
  </sheets>
  <externalReferences>
    <externalReference r:id="rId8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 refMode="R1C1"/>
</workbook>
</file>

<file path=xl/calcChain.xml><?xml version="1.0" encoding="utf-8"?>
<calcChain xmlns="http://schemas.openxmlformats.org/spreadsheetml/2006/main">
  <c r="G26" i="11" l="1"/>
  <c r="H26" i="11"/>
  <c r="I26" i="11"/>
  <c r="J26" i="11"/>
  <c r="K26" i="11"/>
  <c r="U19" i="16" l="1"/>
  <c r="U19" i="15"/>
  <c r="U19" i="14"/>
  <c r="U19" i="11"/>
  <c r="N42" i="16" l="1"/>
  <c r="AG43" i="16" s="1"/>
  <c r="D34" i="16"/>
  <c r="C34" i="16"/>
  <c r="D30" i="16"/>
  <c r="C30" i="16"/>
  <c r="D26" i="16"/>
  <c r="C26" i="16"/>
  <c r="D22" i="16"/>
  <c r="C22" i="16"/>
  <c r="B22" i="16"/>
  <c r="C21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T17" i="16"/>
  <c r="T22" i="16" s="1"/>
  <c r="T23" i="16" s="1"/>
  <c r="S17" i="16"/>
  <c r="R17" i="16"/>
  <c r="R26" i="16" s="1"/>
  <c r="R27" i="16" s="1"/>
  <c r="Q17" i="16"/>
  <c r="P17" i="16"/>
  <c r="P22" i="16" s="1"/>
  <c r="P23" i="16" s="1"/>
  <c r="O17" i="16"/>
  <c r="N17" i="16"/>
  <c r="N26" i="16" s="1"/>
  <c r="N27" i="16" s="1"/>
  <c r="M17" i="16"/>
  <c r="L17" i="16"/>
  <c r="L22" i="16" s="1"/>
  <c r="L23" i="16" s="1"/>
  <c r="K17" i="16"/>
  <c r="J17" i="16"/>
  <c r="J26" i="16" s="1"/>
  <c r="J27" i="16" s="1"/>
  <c r="I17" i="16"/>
  <c r="H17" i="16"/>
  <c r="H22" i="16" s="1"/>
  <c r="G17" i="16"/>
  <c r="F17" i="16"/>
  <c r="F26" i="16" s="1"/>
  <c r="AC14" i="16"/>
  <c r="AE14" i="16" s="1"/>
  <c r="Z14" i="16" s="1"/>
  <c r="N42" i="15"/>
  <c r="AG43" i="15" s="1"/>
  <c r="D34" i="15"/>
  <c r="C34" i="15"/>
  <c r="D30" i="15"/>
  <c r="C30" i="15"/>
  <c r="D26" i="15"/>
  <c r="C26" i="15"/>
  <c r="D22" i="15"/>
  <c r="C22" i="15"/>
  <c r="B22" i="15"/>
  <c r="C21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T17" i="15"/>
  <c r="T22" i="15" s="1"/>
  <c r="T23" i="15" s="1"/>
  <c r="S17" i="15"/>
  <c r="R17" i="15"/>
  <c r="R26" i="15" s="1"/>
  <c r="R27" i="15" s="1"/>
  <c r="Q17" i="15"/>
  <c r="P17" i="15"/>
  <c r="P22" i="15" s="1"/>
  <c r="P23" i="15" s="1"/>
  <c r="O17" i="15"/>
  <c r="N17" i="15"/>
  <c r="N26" i="15" s="1"/>
  <c r="N27" i="15" s="1"/>
  <c r="M17" i="15"/>
  <c r="L17" i="15"/>
  <c r="L22" i="15" s="1"/>
  <c r="L23" i="15" s="1"/>
  <c r="K17" i="15"/>
  <c r="J17" i="15"/>
  <c r="J26" i="15" s="1"/>
  <c r="J27" i="15" s="1"/>
  <c r="I17" i="15"/>
  <c r="H17" i="15"/>
  <c r="H22" i="15" s="1"/>
  <c r="H23" i="15" s="1"/>
  <c r="G17" i="15"/>
  <c r="F17" i="15"/>
  <c r="F26" i="15" s="1"/>
  <c r="AC14" i="15"/>
  <c r="AE14" i="15" s="1"/>
  <c r="Z14" i="15" s="1"/>
  <c r="N42" i="14"/>
  <c r="AG43" i="14" s="1"/>
  <c r="D34" i="14"/>
  <c r="C34" i="14"/>
  <c r="D30" i="14"/>
  <c r="C30" i="14"/>
  <c r="D26" i="14"/>
  <c r="C26" i="14"/>
  <c r="D22" i="14"/>
  <c r="C22" i="14"/>
  <c r="B22" i="14"/>
  <c r="C21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T17" i="14"/>
  <c r="T22" i="14" s="1"/>
  <c r="T23" i="14" s="1"/>
  <c r="S17" i="14"/>
  <c r="R17" i="14"/>
  <c r="R26" i="14" s="1"/>
  <c r="R27" i="14" s="1"/>
  <c r="Q17" i="14"/>
  <c r="P17" i="14"/>
  <c r="P22" i="14" s="1"/>
  <c r="P23" i="14" s="1"/>
  <c r="O17" i="14"/>
  <c r="N17" i="14"/>
  <c r="M17" i="14"/>
  <c r="L17" i="14"/>
  <c r="L22" i="14" s="1"/>
  <c r="L23" i="14" s="1"/>
  <c r="K17" i="14"/>
  <c r="J17" i="14"/>
  <c r="I17" i="14"/>
  <c r="H17" i="14"/>
  <c r="H22" i="14" s="1"/>
  <c r="H23" i="14" s="1"/>
  <c r="G17" i="14"/>
  <c r="F17" i="14"/>
  <c r="AC14" i="14"/>
  <c r="AE14" i="14" s="1"/>
  <c r="Z14" i="14" s="1"/>
  <c r="H23" i="16" l="1"/>
  <c r="F27" i="16"/>
  <c r="G34" i="16"/>
  <c r="G35" i="16" s="1"/>
  <c r="G30" i="16"/>
  <c r="G31" i="16" s="1"/>
  <c r="G26" i="16"/>
  <c r="G27" i="16" s="1"/>
  <c r="I34" i="16"/>
  <c r="I35" i="16" s="1"/>
  <c r="I30" i="16"/>
  <c r="I31" i="16" s="1"/>
  <c r="I26" i="16"/>
  <c r="I27" i="16" s="1"/>
  <c r="K34" i="16"/>
  <c r="K35" i="16" s="1"/>
  <c r="K30" i="16"/>
  <c r="K31" i="16" s="1"/>
  <c r="K26" i="16"/>
  <c r="K27" i="16" s="1"/>
  <c r="M34" i="16"/>
  <c r="M35" i="16" s="1"/>
  <c r="M30" i="16"/>
  <c r="M31" i="16" s="1"/>
  <c r="M26" i="16"/>
  <c r="M27" i="16" s="1"/>
  <c r="O34" i="16"/>
  <c r="O35" i="16" s="1"/>
  <c r="O30" i="16"/>
  <c r="O31" i="16" s="1"/>
  <c r="O26" i="16"/>
  <c r="O27" i="16" s="1"/>
  <c r="Q34" i="16"/>
  <c r="Q35" i="16" s="1"/>
  <c r="Q30" i="16"/>
  <c r="Q31" i="16" s="1"/>
  <c r="Q26" i="16"/>
  <c r="Q27" i="16" s="1"/>
  <c r="S34" i="16"/>
  <c r="S35" i="16" s="1"/>
  <c r="S30" i="16"/>
  <c r="S31" i="16" s="1"/>
  <c r="S26" i="16"/>
  <c r="S27" i="16" s="1"/>
  <c r="F36" i="16"/>
  <c r="F32" i="16"/>
  <c r="F28" i="16"/>
  <c r="H36" i="16"/>
  <c r="H37" i="16" s="1"/>
  <c r="H28" i="16"/>
  <c r="H29" i="16" s="1"/>
  <c r="H32" i="16"/>
  <c r="H33" i="16" s="1"/>
  <c r="J36" i="16"/>
  <c r="J37" i="16" s="1"/>
  <c r="J32" i="16"/>
  <c r="J33" i="16" s="1"/>
  <c r="J28" i="16"/>
  <c r="J29" i="16" s="1"/>
  <c r="L36" i="16"/>
  <c r="L37" i="16" s="1"/>
  <c r="L28" i="16"/>
  <c r="L29" i="16" s="1"/>
  <c r="L32" i="16"/>
  <c r="L33" i="16" s="1"/>
  <c r="N36" i="16"/>
  <c r="N37" i="16" s="1"/>
  <c r="N32" i="16"/>
  <c r="N33" i="16" s="1"/>
  <c r="N28" i="16"/>
  <c r="N29" i="16" s="1"/>
  <c r="P36" i="16"/>
  <c r="P37" i="16" s="1"/>
  <c r="P28" i="16"/>
  <c r="P29" i="16" s="1"/>
  <c r="P32" i="16"/>
  <c r="P33" i="16" s="1"/>
  <c r="R36" i="16"/>
  <c r="R37" i="16" s="1"/>
  <c r="R32" i="16"/>
  <c r="R33" i="16" s="1"/>
  <c r="R28" i="16"/>
  <c r="R29" i="16" s="1"/>
  <c r="T36" i="16"/>
  <c r="T37" i="16" s="1"/>
  <c r="T28" i="16"/>
  <c r="T29" i="16" s="1"/>
  <c r="T32" i="16"/>
  <c r="T33" i="16" s="1"/>
  <c r="F22" i="16"/>
  <c r="J22" i="16"/>
  <c r="J23" i="16" s="1"/>
  <c r="N22" i="16"/>
  <c r="N23" i="16" s="1"/>
  <c r="R22" i="16"/>
  <c r="R23" i="16" s="1"/>
  <c r="H24" i="16"/>
  <c r="H25" i="16" s="1"/>
  <c r="L24" i="16"/>
  <c r="L25" i="16" s="1"/>
  <c r="P24" i="16"/>
  <c r="P25" i="16" s="1"/>
  <c r="T24" i="16"/>
  <c r="T25" i="16" s="1"/>
  <c r="F34" i="16"/>
  <c r="F30" i="16"/>
  <c r="H34" i="16"/>
  <c r="H30" i="16"/>
  <c r="J34" i="16"/>
  <c r="J35" i="16" s="1"/>
  <c r="J30" i="16"/>
  <c r="J31" i="16" s="1"/>
  <c r="L34" i="16"/>
  <c r="L35" i="16" s="1"/>
  <c r="L30" i="16"/>
  <c r="L31" i="16" s="1"/>
  <c r="N34" i="16"/>
  <c r="N35" i="16" s="1"/>
  <c r="N30" i="16"/>
  <c r="N31" i="16" s="1"/>
  <c r="P34" i="16"/>
  <c r="P35" i="16" s="1"/>
  <c r="P30" i="16"/>
  <c r="P31" i="16" s="1"/>
  <c r="R34" i="16"/>
  <c r="R35" i="16" s="1"/>
  <c r="R30" i="16"/>
  <c r="R31" i="16" s="1"/>
  <c r="T34" i="16"/>
  <c r="T35" i="16" s="1"/>
  <c r="T30" i="16"/>
  <c r="T31" i="16" s="1"/>
  <c r="G36" i="16"/>
  <c r="G37" i="16" s="1"/>
  <c r="G32" i="16"/>
  <c r="G33" i="16" s="1"/>
  <c r="G28" i="16"/>
  <c r="G29" i="16" s="1"/>
  <c r="G24" i="16"/>
  <c r="G25" i="16" s="1"/>
  <c r="I36" i="16"/>
  <c r="I37" i="16" s="1"/>
  <c r="I32" i="16"/>
  <c r="I33" i="16" s="1"/>
  <c r="I28" i="16"/>
  <c r="I29" i="16" s="1"/>
  <c r="I24" i="16"/>
  <c r="I25" i="16" s="1"/>
  <c r="K36" i="16"/>
  <c r="K37" i="16" s="1"/>
  <c r="K32" i="16"/>
  <c r="K33" i="16" s="1"/>
  <c r="K28" i="16"/>
  <c r="K29" i="16" s="1"/>
  <c r="K24" i="16"/>
  <c r="K25" i="16" s="1"/>
  <c r="M36" i="16"/>
  <c r="M37" i="16" s="1"/>
  <c r="M32" i="16"/>
  <c r="M33" i="16" s="1"/>
  <c r="M28" i="16"/>
  <c r="M29" i="16" s="1"/>
  <c r="M24" i="16"/>
  <c r="M25" i="16" s="1"/>
  <c r="O36" i="16"/>
  <c r="O37" i="16" s="1"/>
  <c r="O32" i="16"/>
  <c r="O33" i="16" s="1"/>
  <c r="O28" i="16"/>
  <c r="O29" i="16" s="1"/>
  <c r="O24" i="16"/>
  <c r="O25" i="16" s="1"/>
  <c r="Q36" i="16"/>
  <c r="Q37" i="16" s="1"/>
  <c r="Q32" i="16"/>
  <c r="Q33" i="16" s="1"/>
  <c r="Q28" i="16"/>
  <c r="Q29" i="16" s="1"/>
  <c r="Q24" i="16"/>
  <c r="Q25" i="16" s="1"/>
  <c r="S36" i="16"/>
  <c r="S37" i="16" s="1"/>
  <c r="S32" i="16"/>
  <c r="S33" i="16" s="1"/>
  <c r="S28" i="16"/>
  <c r="S29" i="16" s="1"/>
  <c r="S24" i="16"/>
  <c r="S25" i="16" s="1"/>
  <c r="U36" i="16"/>
  <c r="U37" i="16" s="1"/>
  <c r="U32" i="16"/>
  <c r="U33" i="16" s="1"/>
  <c r="U28" i="16"/>
  <c r="U29" i="16" s="1"/>
  <c r="U24" i="16"/>
  <c r="U25" i="16" s="1"/>
  <c r="B34" i="16"/>
  <c r="B30" i="16"/>
  <c r="B26" i="16"/>
  <c r="G22" i="16"/>
  <c r="G23" i="16" s="1"/>
  <c r="I22" i="16"/>
  <c r="I23" i="16" s="1"/>
  <c r="K22" i="16"/>
  <c r="K23" i="16" s="1"/>
  <c r="M22" i="16"/>
  <c r="M23" i="16" s="1"/>
  <c r="O22" i="16"/>
  <c r="O23" i="16" s="1"/>
  <c r="Q22" i="16"/>
  <c r="Q23" i="16" s="1"/>
  <c r="S22" i="16"/>
  <c r="S23" i="16" s="1"/>
  <c r="F24" i="16"/>
  <c r="J24" i="16"/>
  <c r="J25" i="16" s="1"/>
  <c r="N24" i="16"/>
  <c r="N25" i="16" s="1"/>
  <c r="R24" i="16"/>
  <c r="R25" i="16" s="1"/>
  <c r="H26" i="16"/>
  <c r="L26" i="16"/>
  <c r="L27" i="16" s="1"/>
  <c r="P26" i="16"/>
  <c r="P27" i="16" s="1"/>
  <c r="T26" i="16"/>
  <c r="T27" i="16" s="1"/>
  <c r="AG41" i="16"/>
  <c r="F27" i="15"/>
  <c r="G34" i="15"/>
  <c r="G35" i="15" s="1"/>
  <c r="G30" i="15"/>
  <c r="G31" i="15" s="1"/>
  <c r="G26" i="15"/>
  <c r="G27" i="15" s="1"/>
  <c r="I34" i="15"/>
  <c r="I35" i="15" s="1"/>
  <c r="I30" i="15"/>
  <c r="I31" i="15" s="1"/>
  <c r="I26" i="15"/>
  <c r="I27" i="15" s="1"/>
  <c r="K34" i="15"/>
  <c r="K35" i="15" s="1"/>
  <c r="K30" i="15"/>
  <c r="K31" i="15" s="1"/>
  <c r="K26" i="15"/>
  <c r="K27" i="15" s="1"/>
  <c r="M34" i="15"/>
  <c r="M35" i="15" s="1"/>
  <c r="M30" i="15"/>
  <c r="M31" i="15" s="1"/>
  <c r="M26" i="15"/>
  <c r="M27" i="15" s="1"/>
  <c r="O34" i="15"/>
  <c r="O35" i="15" s="1"/>
  <c r="O30" i="15"/>
  <c r="O31" i="15" s="1"/>
  <c r="O26" i="15"/>
  <c r="O27" i="15" s="1"/>
  <c r="Q34" i="15"/>
  <c r="Q35" i="15" s="1"/>
  <c r="Q30" i="15"/>
  <c r="Q31" i="15" s="1"/>
  <c r="Q26" i="15"/>
  <c r="Q27" i="15" s="1"/>
  <c r="S34" i="15"/>
  <c r="S35" i="15" s="1"/>
  <c r="S30" i="15"/>
  <c r="S31" i="15" s="1"/>
  <c r="S26" i="15"/>
  <c r="S27" i="15" s="1"/>
  <c r="F36" i="15"/>
  <c r="F32" i="15"/>
  <c r="F28" i="15"/>
  <c r="H36" i="15"/>
  <c r="H37" i="15" s="1"/>
  <c r="H28" i="15"/>
  <c r="H29" i="15" s="1"/>
  <c r="H32" i="15"/>
  <c r="H33" i="15" s="1"/>
  <c r="J36" i="15"/>
  <c r="J37" i="15" s="1"/>
  <c r="J32" i="15"/>
  <c r="J33" i="15" s="1"/>
  <c r="J28" i="15"/>
  <c r="J29" i="15" s="1"/>
  <c r="L36" i="15"/>
  <c r="L37" i="15" s="1"/>
  <c r="L28" i="15"/>
  <c r="L29" i="15" s="1"/>
  <c r="L32" i="15"/>
  <c r="L33" i="15" s="1"/>
  <c r="N36" i="15"/>
  <c r="N37" i="15" s="1"/>
  <c r="N32" i="15"/>
  <c r="N33" i="15" s="1"/>
  <c r="N28" i="15"/>
  <c r="N29" i="15" s="1"/>
  <c r="P36" i="15"/>
  <c r="P37" i="15" s="1"/>
  <c r="P28" i="15"/>
  <c r="P29" i="15" s="1"/>
  <c r="P32" i="15"/>
  <c r="P33" i="15" s="1"/>
  <c r="R36" i="15"/>
  <c r="R37" i="15" s="1"/>
  <c r="R32" i="15"/>
  <c r="R33" i="15" s="1"/>
  <c r="R28" i="15"/>
  <c r="R29" i="15" s="1"/>
  <c r="T36" i="15"/>
  <c r="T37" i="15" s="1"/>
  <c r="T28" i="15"/>
  <c r="T29" i="15" s="1"/>
  <c r="T32" i="15"/>
  <c r="T33" i="15" s="1"/>
  <c r="F22" i="15"/>
  <c r="J22" i="15"/>
  <c r="J23" i="15" s="1"/>
  <c r="N22" i="15"/>
  <c r="N23" i="15" s="1"/>
  <c r="R22" i="15"/>
  <c r="R23" i="15" s="1"/>
  <c r="H24" i="15"/>
  <c r="H25" i="15" s="1"/>
  <c r="L24" i="15"/>
  <c r="L25" i="15" s="1"/>
  <c r="P24" i="15"/>
  <c r="P25" i="15" s="1"/>
  <c r="T24" i="15"/>
  <c r="T25" i="15" s="1"/>
  <c r="F34" i="15"/>
  <c r="F30" i="15"/>
  <c r="H34" i="15"/>
  <c r="H35" i="15" s="1"/>
  <c r="H30" i="15"/>
  <c r="H31" i="15" s="1"/>
  <c r="J34" i="15"/>
  <c r="J35" i="15" s="1"/>
  <c r="J30" i="15"/>
  <c r="J31" i="15" s="1"/>
  <c r="L34" i="15"/>
  <c r="L35" i="15" s="1"/>
  <c r="L30" i="15"/>
  <c r="L31" i="15" s="1"/>
  <c r="N34" i="15"/>
  <c r="N35" i="15" s="1"/>
  <c r="N30" i="15"/>
  <c r="N31" i="15" s="1"/>
  <c r="P34" i="15"/>
  <c r="P35" i="15" s="1"/>
  <c r="P30" i="15"/>
  <c r="P31" i="15" s="1"/>
  <c r="R34" i="15"/>
  <c r="R35" i="15" s="1"/>
  <c r="R30" i="15"/>
  <c r="R31" i="15" s="1"/>
  <c r="T34" i="15"/>
  <c r="T35" i="15" s="1"/>
  <c r="T30" i="15"/>
  <c r="T31" i="15" s="1"/>
  <c r="G36" i="15"/>
  <c r="G37" i="15" s="1"/>
  <c r="G32" i="15"/>
  <c r="G33" i="15" s="1"/>
  <c r="G28" i="15"/>
  <c r="G29" i="15" s="1"/>
  <c r="G24" i="15"/>
  <c r="G25" i="15" s="1"/>
  <c r="I36" i="15"/>
  <c r="I37" i="15" s="1"/>
  <c r="I32" i="15"/>
  <c r="I33" i="15" s="1"/>
  <c r="I28" i="15"/>
  <c r="I29" i="15" s="1"/>
  <c r="I24" i="15"/>
  <c r="I25" i="15" s="1"/>
  <c r="K36" i="15"/>
  <c r="K37" i="15" s="1"/>
  <c r="K32" i="15"/>
  <c r="K33" i="15" s="1"/>
  <c r="K28" i="15"/>
  <c r="K29" i="15" s="1"/>
  <c r="K24" i="15"/>
  <c r="K25" i="15" s="1"/>
  <c r="M36" i="15"/>
  <c r="M37" i="15" s="1"/>
  <c r="M32" i="15"/>
  <c r="M33" i="15" s="1"/>
  <c r="M28" i="15"/>
  <c r="M29" i="15" s="1"/>
  <c r="M24" i="15"/>
  <c r="M25" i="15" s="1"/>
  <c r="O36" i="15"/>
  <c r="O37" i="15" s="1"/>
  <c r="O32" i="15"/>
  <c r="O33" i="15" s="1"/>
  <c r="O28" i="15"/>
  <c r="O29" i="15" s="1"/>
  <c r="O24" i="15"/>
  <c r="O25" i="15" s="1"/>
  <c r="Q36" i="15"/>
  <c r="Q37" i="15" s="1"/>
  <c r="Q32" i="15"/>
  <c r="Q33" i="15" s="1"/>
  <c r="Q28" i="15"/>
  <c r="Q29" i="15" s="1"/>
  <c r="Q24" i="15"/>
  <c r="Q25" i="15" s="1"/>
  <c r="S36" i="15"/>
  <c r="S37" i="15" s="1"/>
  <c r="S32" i="15"/>
  <c r="S33" i="15" s="1"/>
  <c r="S28" i="15"/>
  <c r="S29" i="15" s="1"/>
  <c r="S24" i="15"/>
  <c r="S25" i="15" s="1"/>
  <c r="U36" i="15"/>
  <c r="U37" i="15" s="1"/>
  <c r="U32" i="15"/>
  <c r="U33" i="15" s="1"/>
  <c r="U28" i="15"/>
  <c r="U29" i="15" s="1"/>
  <c r="U24" i="15"/>
  <c r="U25" i="15" s="1"/>
  <c r="B34" i="15"/>
  <c r="B30" i="15"/>
  <c r="B26" i="15"/>
  <c r="G22" i="15"/>
  <c r="G23" i="15" s="1"/>
  <c r="I22" i="15"/>
  <c r="I23" i="15" s="1"/>
  <c r="K22" i="15"/>
  <c r="K23" i="15" s="1"/>
  <c r="M22" i="15"/>
  <c r="M23" i="15" s="1"/>
  <c r="O22" i="15"/>
  <c r="O23" i="15" s="1"/>
  <c r="Q22" i="15"/>
  <c r="Q23" i="15" s="1"/>
  <c r="S22" i="15"/>
  <c r="S23" i="15" s="1"/>
  <c r="F24" i="15"/>
  <c r="J24" i="15"/>
  <c r="J25" i="15" s="1"/>
  <c r="N24" i="15"/>
  <c r="N25" i="15" s="1"/>
  <c r="R24" i="15"/>
  <c r="R25" i="15" s="1"/>
  <c r="H26" i="15"/>
  <c r="H27" i="15" s="1"/>
  <c r="L26" i="15"/>
  <c r="L27" i="15" s="1"/>
  <c r="P26" i="15"/>
  <c r="P27" i="15" s="1"/>
  <c r="T26" i="15"/>
  <c r="T27" i="15" s="1"/>
  <c r="AG41" i="15"/>
  <c r="F34" i="14"/>
  <c r="F30" i="14"/>
  <c r="J34" i="14"/>
  <c r="J35" i="14" s="1"/>
  <c r="J30" i="14"/>
  <c r="J31" i="14" s="1"/>
  <c r="N34" i="14"/>
  <c r="N35" i="14" s="1"/>
  <c r="N30" i="14"/>
  <c r="N31" i="14" s="1"/>
  <c r="G34" i="14"/>
  <c r="G35" i="14" s="1"/>
  <c r="G30" i="14"/>
  <c r="G31" i="14" s="1"/>
  <c r="G26" i="14"/>
  <c r="G27" i="14" s="1"/>
  <c r="I34" i="14"/>
  <c r="I35" i="14" s="1"/>
  <c r="I30" i="14"/>
  <c r="I31" i="14" s="1"/>
  <c r="I26" i="14"/>
  <c r="I27" i="14" s="1"/>
  <c r="K34" i="14"/>
  <c r="K35" i="14" s="1"/>
  <c r="K30" i="14"/>
  <c r="K31" i="14" s="1"/>
  <c r="K26" i="14"/>
  <c r="K27" i="14" s="1"/>
  <c r="M34" i="14"/>
  <c r="M35" i="14" s="1"/>
  <c r="M30" i="14"/>
  <c r="M31" i="14" s="1"/>
  <c r="M26" i="14"/>
  <c r="M27" i="14" s="1"/>
  <c r="O34" i="14"/>
  <c r="O35" i="14" s="1"/>
  <c r="O30" i="14"/>
  <c r="O31" i="14" s="1"/>
  <c r="O26" i="14"/>
  <c r="O27" i="14" s="1"/>
  <c r="Q34" i="14"/>
  <c r="Q35" i="14" s="1"/>
  <c r="Q30" i="14"/>
  <c r="Q31" i="14" s="1"/>
  <c r="Q26" i="14"/>
  <c r="Q27" i="14" s="1"/>
  <c r="S34" i="14"/>
  <c r="S35" i="14" s="1"/>
  <c r="S30" i="14"/>
  <c r="S31" i="14" s="1"/>
  <c r="S26" i="14"/>
  <c r="S27" i="14" s="1"/>
  <c r="F36" i="14"/>
  <c r="F32" i="14"/>
  <c r="F28" i="14"/>
  <c r="H36" i="14"/>
  <c r="H37" i="14" s="1"/>
  <c r="H28" i="14"/>
  <c r="H29" i="14" s="1"/>
  <c r="H32" i="14"/>
  <c r="H33" i="14" s="1"/>
  <c r="J36" i="14"/>
  <c r="J37" i="14" s="1"/>
  <c r="J32" i="14"/>
  <c r="J33" i="14" s="1"/>
  <c r="J28" i="14"/>
  <c r="J29" i="14" s="1"/>
  <c r="L36" i="14"/>
  <c r="L37" i="14" s="1"/>
  <c r="L28" i="14"/>
  <c r="L29" i="14" s="1"/>
  <c r="L32" i="14"/>
  <c r="L33" i="14" s="1"/>
  <c r="N36" i="14"/>
  <c r="N37" i="14" s="1"/>
  <c r="N32" i="14"/>
  <c r="N33" i="14" s="1"/>
  <c r="N28" i="14"/>
  <c r="N29" i="14" s="1"/>
  <c r="P36" i="14"/>
  <c r="P37" i="14" s="1"/>
  <c r="P28" i="14"/>
  <c r="P29" i="14" s="1"/>
  <c r="P32" i="14"/>
  <c r="P33" i="14" s="1"/>
  <c r="R36" i="14"/>
  <c r="R37" i="14" s="1"/>
  <c r="R32" i="14"/>
  <c r="R33" i="14" s="1"/>
  <c r="R28" i="14"/>
  <c r="R29" i="14" s="1"/>
  <c r="T36" i="14"/>
  <c r="T37" i="14" s="1"/>
  <c r="T28" i="14"/>
  <c r="T29" i="14" s="1"/>
  <c r="T32" i="14"/>
  <c r="T33" i="14" s="1"/>
  <c r="F22" i="14"/>
  <c r="J22" i="14"/>
  <c r="J23" i="14" s="1"/>
  <c r="N22" i="14"/>
  <c r="N23" i="14" s="1"/>
  <c r="R22" i="14"/>
  <c r="R23" i="14" s="1"/>
  <c r="H24" i="14"/>
  <c r="H25" i="14" s="1"/>
  <c r="L24" i="14"/>
  <c r="L25" i="14" s="1"/>
  <c r="P24" i="14"/>
  <c r="P25" i="14" s="1"/>
  <c r="T24" i="14"/>
  <c r="T25" i="14" s="1"/>
  <c r="F26" i="14"/>
  <c r="J26" i="14"/>
  <c r="J27" i="14" s="1"/>
  <c r="N26" i="14"/>
  <c r="N27" i="14" s="1"/>
  <c r="H34" i="14"/>
  <c r="H35" i="14" s="1"/>
  <c r="H30" i="14"/>
  <c r="H31" i="14" s="1"/>
  <c r="L34" i="14"/>
  <c r="L35" i="14" s="1"/>
  <c r="L30" i="14"/>
  <c r="L31" i="14" s="1"/>
  <c r="P34" i="14"/>
  <c r="P35" i="14" s="1"/>
  <c r="P30" i="14"/>
  <c r="P31" i="14" s="1"/>
  <c r="R34" i="14"/>
  <c r="R35" i="14" s="1"/>
  <c r="R30" i="14"/>
  <c r="R31" i="14" s="1"/>
  <c r="T34" i="14"/>
  <c r="T35" i="14" s="1"/>
  <c r="T30" i="14"/>
  <c r="T31" i="14" s="1"/>
  <c r="G36" i="14"/>
  <c r="G37" i="14" s="1"/>
  <c r="G32" i="14"/>
  <c r="G33" i="14" s="1"/>
  <c r="G28" i="14"/>
  <c r="G29" i="14" s="1"/>
  <c r="G24" i="14"/>
  <c r="G25" i="14" s="1"/>
  <c r="I36" i="14"/>
  <c r="I37" i="14" s="1"/>
  <c r="I32" i="14"/>
  <c r="I33" i="14" s="1"/>
  <c r="I28" i="14"/>
  <c r="I29" i="14" s="1"/>
  <c r="I24" i="14"/>
  <c r="I25" i="14" s="1"/>
  <c r="K36" i="14"/>
  <c r="K37" i="14" s="1"/>
  <c r="K32" i="14"/>
  <c r="K33" i="14" s="1"/>
  <c r="K28" i="14"/>
  <c r="K29" i="14" s="1"/>
  <c r="K24" i="14"/>
  <c r="K25" i="14" s="1"/>
  <c r="M36" i="14"/>
  <c r="M37" i="14" s="1"/>
  <c r="M32" i="14"/>
  <c r="M33" i="14" s="1"/>
  <c r="M28" i="14"/>
  <c r="M29" i="14" s="1"/>
  <c r="M24" i="14"/>
  <c r="M25" i="14" s="1"/>
  <c r="O36" i="14"/>
  <c r="O37" i="14" s="1"/>
  <c r="O32" i="14"/>
  <c r="O33" i="14" s="1"/>
  <c r="O28" i="14"/>
  <c r="O29" i="14" s="1"/>
  <c r="O24" i="14"/>
  <c r="O25" i="14" s="1"/>
  <c r="Q36" i="14"/>
  <c r="Q37" i="14" s="1"/>
  <c r="Q32" i="14"/>
  <c r="Q33" i="14" s="1"/>
  <c r="Q28" i="14"/>
  <c r="Q29" i="14" s="1"/>
  <c r="Q24" i="14"/>
  <c r="Q25" i="14" s="1"/>
  <c r="S36" i="14"/>
  <c r="S37" i="14" s="1"/>
  <c r="S32" i="14"/>
  <c r="S33" i="14" s="1"/>
  <c r="S28" i="14"/>
  <c r="S29" i="14" s="1"/>
  <c r="S24" i="14"/>
  <c r="S25" i="14" s="1"/>
  <c r="U36" i="14"/>
  <c r="U37" i="14" s="1"/>
  <c r="U32" i="14"/>
  <c r="U33" i="14" s="1"/>
  <c r="U28" i="14"/>
  <c r="U29" i="14" s="1"/>
  <c r="U24" i="14"/>
  <c r="U25" i="14" s="1"/>
  <c r="B34" i="14"/>
  <c r="B30" i="14"/>
  <c r="B26" i="14"/>
  <c r="G22" i="14"/>
  <c r="G23" i="14" s="1"/>
  <c r="I22" i="14"/>
  <c r="I23" i="14" s="1"/>
  <c r="K22" i="14"/>
  <c r="K23" i="14" s="1"/>
  <c r="M22" i="14"/>
  <c r="M23" i="14" s="1"/>
  <c r="O22" i="14"/>
  <c r="O23" i="14" s="1"/>
  <c r="Q22" i="14"/>
  <c r="Q23" i="14" s="1"/>
  <c r="S22" i="14"/>
  <c r="S23" i="14" s="1"/>
  <c r="F24" i="14"/>
  <c r="J24" i="14"/>
  <c r="J25" i="14" s="1"/>
  <c r="N24" i="14"/>
  <c r="N25" i="14" s="1"/>
  <c r="R24" i="14"/>
  <c r="R25" i="14" s="1"/>
  <c r="H26" i="14"/>
  <c r="H27" i="14" s="1"/>
  <c r="L26" i="14"/>
  <c r="L27" i="14" s="1"/>
  <c r="P26" i="14"/>
  <c r="P27" i="14" s="1"/>
  <c r="T26" i="14"/>
  <c r="T27" i="14" s="1"/>
  <c r="AG41" i="14"/>
  <c r="D26" i="11"/>
  <c r="D30" i="11"/>
  <c r="D34" i="11"/>
  <c r="C26" i="11"/>
  <c r="C30" i="11"/>
  <c r="C34" i="11"/>
  <c r="H27" i="16" l="1"/>
  <c r="AD29" i="16"/>
  <c r="AE29" i="16" s="1" a="1"/>
  <c r="AE29" i="16" s="1"/>
  <c r="AD28" i="16"/>
  <c r="AE28" i="16" s="1" a="1"/>
  <c r="AE28" i="16" s="1"/>
  <c r="AF26" i="16"/>
  <c r="AH26" i="16" s="1" a="1"/>
  <c r="AH26" i="16" s="1"/>
  <c r="AD27" i="16"/>
  <c r="AE27" i="16" s="1" a="1"/>
  <c r="AE27" i="16" s="1"/>
  <c r="AD26" i="16"/>
  <c r="AE26" i="16" s="1" a="1"/>
  <c r="AE26" i="16" s="1"/>
  <c r="H31" i="16"/>
  <c r="AD32" i="16"/>
  <c r="AE32" i="16" s="1" a="1"/>
  <c r="AE32" i="16" s="1"/>
  <c r="AD31" i="16"/>
  <c r="AE31" i="16" s="1" a="1"/>
  <c r="AE31" i="16" s="1"/>
  <c r="AD33" i="16"/>
  <c r="AE33" i="16" s="1" a="1"/>
  <c r="AE33" i="16" s="1"/>
  <c r="AF30" i="16"/>
  <c r="AH30" i="16" s="1" a="1"/>
  <c r="AH30" i="16" s="1"/>
  <c r="AD30" i="16"/>
  <c r="AE30" i="16" s="1" a="1"/>
  <c r="AE30" i="16" s="1"/>
  <c r="AD23" i="16"/>
  <c r="AE23" i="16" s="1" a="1"/>
  <c r="AE23" i="16" s="1"/>
  <c r="AD22" i="16"/>
  <c r="AE22" i="16" s="1" a="1"/>
  <c r="AE22" i="16" s="1"/>
  <c r="AD25" i="16"/>
  <c r="AE25" i="16" s="1" a="1"/>
  <c r="AE25" i="16" s="1"/>
  <c r="H35" i="16"/>
  <c r="AD35" i="16" s="1"/>
  <c r="AE35" i="16" s="1" a="1"/>
  <c r="AE35" i="16" s="1"/>
  <c r="AD34" i="16"/>
  <c r="AE34" i="16" s="1" a="1"/>
  <c r="AE34" i="16" s="1"/>
  <c r="AD36" i="16"/>
  <c r="AE36" i="16" s="1" a="1"/>
  <c r="AE36" i="16" s="1"/>
  <c r="AD24" i="16"/>
  <c r="AE24" i="16" s="1" a="1"/>
  <c r="AE24" i="16" s="1"/>
  <c r="AF22" i="16"/>
  <c r="AH22" i="16" s="1" a="1"/>
  <c r="AH22" i="16" s="1"/>
  <c r="F31" i="16"/>
  <c r="V31" i="16" s="1"/>
  <c r="V30" i="16"/>
  <c r="F33" i="16"/>
  <c r="V33" i="16" s="1"/>
  <c r="V32" i="16"/>
  <c r="F25" i="16"/>
  <c r="V25" i="16" s="1"/>
  <c r="V24" i="16"/>
  <c r="F35" i="16"/>
  <c r="V35" i="16" s="1"/>
  <c r="V34" i="16"/>
  <c r="V22" i="16"/>
  <c r="F23" i="16"/>
  <c r="V23" i="16" s="1"/>
  <c r="V28" i="16"/>
  <c r="F29" i="16"/>
  <c r="V29" i="16" s="1"/>
  <c r="F37" i="16"/>
  <c r="V37" i="16" s="1"/>
  <c r="V36" i="16"/>
  <c r="V26" i="16"/>
  <c r="V27" i="16"/>
  <c r="F31" i="15"/>
  <c r="V31" i="15" s="1"/>
  <c r="V30" i="15"/>
  <c r="F33" i="15"/>
  <c r="V33" i="15" s="1"/>
  <c r="W32" i="15" s="1"/>
  <c r="V32" i="15"/>
  <c r="W30" i="15" s="1"/>
  <c r="F25" i="15"/>
  <c r="V25" i="15" s="1"/>
  <c r="V24" i="15"/>
  <c r="F35" i="15"/>
  <c r="V35" i="15" s="1"/>
  <c r="V34" i="15"/>
  <c r="V22" i="15"/>
  <c r="F23" i="15"/>
  <c r="V23" i="15" s="1"/>
  <c r="V28" i="15"/>
  <c r="F29" i="15"/>
  <c r="V29" i="15" s="1"/>
  <c r="F37" i="15"/>
  <c r="V37" i="15" s="1"/>
  <c r="V36" i="15"/>
  <c r="V26" i="15"/>
  <c r="V27" i="15"/>
  <c r="F27" i="14"/>
  <c r="V27" i="14" s="1"/>
  <c r="V26" i="14"/>
  <c r="V22" i="14"/>
  <c r="F23" i="14"/>
  <c r="V23" i="14" s="1"/>
  <c r="V28" i="14"/>
  <c r="F29" i="14"/>
  <c r="V29" i="14" s="1"/>
  <c r="F37" i="14"/>
  <c r="V37" i="14" s="1"/>
  <c r="V36" i="14"/>
  <c r="F31" i="14"/>
  <c r="V31" i="14" s="1"/>
  <c r="V30" i="14"/>
  <c r="F25" i="14"/>
  <c r="V25" i="14" s="1"/>
  <c r="V24" i="14"/>
  <c r="F33" i="14"/>
  <c r="V33" i="14" s="1"/>
  <c r="W32" i="14" s="1"/>
  <c r="V32" i="14"/>
  <c r="W30" i="14" s="1"/>
  <c r="F35" i="14"/>
  <c r="V35" i="14" s="1"/>
  <c r="V34" i="14"/>
  <c r="C22" i="11"/>
  <c r="AF34" i="16" l="1"/>
  <c r="AH34" i="16" s="1" a="1"/>
  <c r="AH34" i="16" s="1"/>
  <c r="AD37" i="16"/>
  <c r="AE37" i="16" s="1" a="1"/>
  <c r="AE37" i="16" s="1"/>
  <c r="AD28" i="15"/>
  <c r="AE28" i="15" s="1" a="1"/>
  <c r="AE28" i="15" s="1"/>
  <c r="AD31" i="15"/>
  <c r="AE31" i="15" s="1" a="1"/>
  <c r="AE31" i="15" s="1"/>
  <c r="AD30" i="15"/>
  <c r="AE30" i="15" s="1" a="1"/>
  <c r="AE30" i="15" s="1"/>
  <c r="AD34" i="14"/>
  <c r="AE34" i="14" s="1" a="1"/>
  <c r="AE34" i="14" s="1"/>
  <c r="AD36" i="14"/>
  <c r="AE36" i="14" s="1" a="1"/>
  <c r="AE36" i="14" s="1"/>
  <c r="AD37" i="14"/>
  <c r="AE37" i="14" s="1" a="1"/>
  <c r="AE37" i="14" s="1"/>
  <c r="AF26" i="15"/>
  <c r="AH26" i="15" s="1" a="1"/>
  <c r="AH26" i="15" s="1"/>
  <c r="AD23" i="15"/>
  <c r="AE23" i="15" s="1" a="1"/>
  <c r="AE23" i="15" s="1"/>
  <c r="AF22" i="15"/>
  <c r="AH22" i="15" s="1" a="1"/>
  <c r="AH22" i="15" s="1"/>
  <c r="AD34" i="15"/>
  <c r="AE34" i="15" s="1" a="1"/>
  <c r="AE34" i="15" s="1"/>
  <c r="AD36" i="15"/>
  <c r="AE36" i="15" s="1" a="1"/>
  <c r="AE36" i="15" s="1"/>
  <c r="AD37" i="15"/>
  <c r="AE37" i="15" s="1" a="1"/>
  <c r="AE37" i="15" s="1"/>
  <c r="AD31" i="14"/>
  <c r="AE31" i="14" s="1" a="1"/>
  <c r="AE31" i="14" s="1"/>
  <c r="AD30" i="14"/>
  <c r="AE30" i="14" s="1" a="1"/>
  <c r="AE30" i="14" s="1"/>
  <c r="AD22" i="14"/>
  <c r="AE22" i="14" s="1" a="1"/>
  <c r="AE22" i="14" s="1"/>
  <c r="AD23" i="14"/>
  <c r="AE23" i="14" s="1" a="1"/>
  <c r="AE23" i="14" s="1"/>
  <c r="AD24" i="14"/>
  <c r="AE24" i="14" s="1" a="1"/>
  <c r="AE24" i="14" s="1"/>
  <c r="AD26" i="14"/>
  <c r="AE26" i="14" s="1" a="1"/>
  <c r="AE26" i="14" s="1"/>
  <c r="AD27" i="14"/>
  <c r="AE27" i="14" s="1" a="1"/>
  <c r="AE27" i="14" s="1"/>
  <c r="AD27" i="15"/>
  <c r="AE27" i="15" s="1" a="1"/>
  <c r="AE27" i="15" s="1"/>
  <c r="AF30" i="15"/>
  <c r="AH30" i="15" s="1" a="1"/>
  <c r="AH30" i="15" s="1"/>
  <c r="AD33" i="15"/>
  <c r="AE33" i="15" s="1" a="1"/>
  <c r="AE33" i="15" s="1"/>
  <c r="AD32" i="15"/>
  <c r="AE32" i="15" s="1" a="1"/>
  <c r="AE32" i="15" s="1"/>
  <c r="AD35" i="14"/>
  <c r="AE35" i="14" s="1" a="1"/>
  <c r="AE35" i="14" s="1"/>
  <c r="AF34" i="14"/>
  <c r="AH34" i="14" s="1" a="1"/>
  <c r="AH34" i="14" s="1"/>
  <c r="AD29" i="15"/>
  <c r="AE29" i="15" s="1" a="1"/>
  <c r="AE29" i="15" s="1"/>
  <c r="AD26" i="15"/>
  <c r="AE26" i="15" s="1" a="1"/>
  <c r="AE26" i="15" s="1"/>
  <c r="AD22" i="15"/>
  <c r="AE22" i="15" s="1" a="1"/>
  <c r="AE22" i="15" s="1"/>
  <c r="AD25" i="15"/>
  <c r="AE25" i="15" s="1" a="1"/>
  <c r="AE25" i="15" s="1"/>
  <c r="AD24" i="15"/>
  <c r="AE24" i="15" s="1" a="1"/>
  <c r="AE24" i="15" s="1"/>
  <c r="AD35" i="15"/>
  <c r="AE35" i="15" s="1" a="1"/>
  <c r="AE35" i="15" s="1"/>
  <c r="AF34" i="15"/>
  <c r="AH34" i="15" s="1" a="1"/>
  <c r="AH34" i="15" s="1"/>
  <c r="AF30" i="14"/>
  <c r="AH30" i="14" s="1" a="1"/>
  <c r="AH30" i="14" s="1"/>
  <c r="AD33" i="14"/>
  <c r="AE33" i="14" s="1" a="1"/>
  <c r="AE33" i="14" s="1"/>
  <c r="AD32" i="14"/>
  <c r="AE32" i="14" s="1" a="1"/>
  <c r="AE32" i="14" s="1"/>
  <c r="AD25" i="14"/>
  <c r="AE25" i="14" s="1" a="1"/>
  <c r="AE25" i="14" s="1"/>
  <c r="AF22" i="14"/>
  <c r="AH22" i="14" s="1" a="1"/>
  <c r="AH22" i="14" s="1"/>
  <c r="AD28" i="14"/>
  <c r="AE28" i="14" s="1" a="1"/>
  <c r="AE28" i="14" s="1"/>
  <c r="AF26" i="14"/>
  <c r="AH26" i="14" s="1" a="1"/>
  <c r="AH26" i="14" s="1"/>
  <c r="AD29" i="14"/>
  <c r="AE29" i="14" s="1" a="1"/>
  <c r="AE29" i="14" s="1"/>
  <c r="W34" i="15"/>
  <c r="W36" i="16"/>
  <c r="W30" i="16"/>
  <c r="W32" i="16"/>
  <c r="W34" i="16"/>
  <c r="W22" i="14"/>
  <c r="W28" i="14"/>
  <c r="W22" i="15"/>
  <c r="W28" i="16"/>
  <c r="W22" i="16"/>
  <c r="W26" i="16"/>
  <c r="W24" i="16"/>
  <c r="W28" i="15"/>
  <c r="W24" i="14"/>
  <c r="W26" i="14"/>
  <c r="W36" i="15"/>
  <c r="W26" i="15"/>
  <c r="W24" i="15"/>
  <c r="W34" i="14"/>
  <c r="W36" i="14"/>
  <c r="D22" i="11"/>
  <c r="B26" i="11" l="1"/>
  <c r="B34" i="11"/>
  <c r="B30" i="11"/>
  <c r="B22" i="11"/>
  <c r="N42" i="11" l="1"/>
  <c r="AG43" i="11" s="1"/>
  <c r="C21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T17" i="11"/>
  <c r="T26" i="11" s="1"/>
  <c r="S17" i="11"/>
  <c r="S26" i="11" s="1"/>
  <c r="R17" i="11"/>
  <c r="R26" i="11" s="1"/>
  <c r="Q17" i="11"/>
  <c r="Q26" i="11" s="1"/>
  <c r="P17" i="11"/>
  <c r="P26" i="11" s="1"/>
  <c r="O17" i="11"/>
  <c r="O26" i="11" s="1"/>
  <c r="N17" i="11"/>
  <c r="N26" i="11" s="1"/>
  <c r="M17" i="11"/>
  <c r="M26" i="11" s="1"/>
  <c r="L17" i="11"/>
  <c r="L26" i="11" s="1"/>
  <c r="K17" i="11"/>
  <c r="J17" i="11"/>
  <c r="I17" i="11"/>
  <c r="H17" i="11"/>
  <c r="G17" i="11"/>
  <c r="F17" i="11"/>
  <c r="AC14" i="11"/>
  <c r="AE14" i="11" s="1"/>
  <c r="Z14" i="11" s="1"/>
  <c r="N34" i="11" l="1"/>
  <c r="N35" i="11" s="1"/>
  <c r="P34" i="11"/>
  <c r="S34" i="11"/>
  <c r="S35" i="11" s="1"/>
  <c r="F36" i="11"/>
  <c r="P36" i="11"/>
  <c r="P37" i="11" s="1"/>
  <c r="R36" i="11"/>
  <c r="R37" i="11" s="1"/>
  <c r="O36" i="11"/>
  <c r="O37" i="11" s="1"/>
  <c r="Q36" i="11"/>
  <c r="Q37" i="11" s="1"/>
  <c r="S36" i="11"/>
  <c r="S37" i="11" s="1"/>
  <c r="H34" i="11"/>
  <c r="H35" i="11" s="1"/>
  <c r="H30" i="11"/>
  <c r="H31" i="11" s="1"/>
  <c r="H22" i="11"/>
  <c r="J34" i="11"/>
  <c r="J30" i="11"/>
  <c r="J31" i="11" s="1"/>
  <c r="J27" i="11"/>
  <c r="J22" i="11"/>
  <c r="J23" i="11" s="1"/>
  <c r="L34" i="11"/>
  <c r="L35" i="11" s="1"/>
  <c r="L30" i="11"/>
  <c r="L31" i="11" s="1"/>
  <c r="L22" i="11"/>
  <c r="L23" i="11" s="1"/>
  <c r="G36" i="11"/>
  <c r="G37" i="11" s="1"/>
  <c r="G32" i="11"/>
  <c r="G33" i="11" s="1"/>
  <c r="G28" i="11"/>
  <c r="G29" i="11" s="1"/>
  <c r="G24" i="11"/>
  <c r="G25" i="11" s="1"/>
  <c r="I36" i="11"/>
  <c r="I37" i="11" s="1"/>
  <c r="I32" i="11"/>
  <c r="I33" i="11" s="1"/>
  <c r="I28" i="11"/>
  <c r="I29" i="11" s="1"/>
  <c r="I24" i="11"/>
  <c r="I25" i="11" s="1"/>
  <c r="K36" i="11"/>
  <c r="K37" i="11" s="1"/>
  <c r="K32" i="11"/>
  <c r="K33" i="11" s="1"/>
  <c r="K28" i="11"/>
  <c r="K29" i="11" s="1"/>
  <c r="K24" i="11"/>
  <c r="K25" i="11" s="1"/>
  <c r="G34" i="11"/>
  <c r="G35" i="11" s="1"/>
  <c r="G30" i="11"/>
  <c r="G31" i="11" s="1"/>
  <c r="G27" i="11"/>
  <c r="G22" i="11"/>
  <c r="G23" i="11" s="1"/>
  <c r="I34" i="11"/>
  <c r="I35" i="11" s="1"/>
  <c r="I30" i="11"/>
  <c r="I31" i="11" s="1"/>
  <c r="I27" i="11"/>
  <c r="I22" i="11"/>
  <c r="I23" i="11" s="1"/>
  <c r="K34" i="11"/>
  <c r="K35" i="11" s="1"/>
  <c r="K30" i="11"/>
  <c r="K31" i="11" s="1"/>
  <c r="K22" i="11"/>
  <c r="K23" i="11" s="1"/>
  <c r="H36" i="11"/>
  <c r="H32" i="11"/>
  <c r="H33" i="11" s="1"/>
  <c r="H28" i="11"/>
  <c r="H29" i="11" s="1"/>
  <c r="H24" i="11"/>
  <c r="H25" i="11" s="1"/>
  <c r="J36" i="11"/>
  <c r="J37" i="11" s="1"/>
  <c r="J32" i="11"/>
  <c r="J28" i="11"/>
  <c r="J29" i="11" s="1"/>
  <c r="J24" i="11"/>
  <c r="J25" i="11" s="1"/>
  <c r="L36" i="11"/>
  <c r="L37" i="11" s="1"/>
  <c r="L32" i="11"/>
  <c r="L33" i="11" s="1"/>
  <c r="L28" i="11"/>
  <c r="L29" i="11" s="1"/>
  <c r="L24" i="11"/>
  <c r="L25" i="11" s="1"/>
  <c r="M32" i="11"/>
  <c r="M36" i="11"/>
  <c r="N32" i="11"/>
  <c r="N33" i="11" s="1"/>
  <c r="N36" i="11"/>
  <c r="T32" i="11"/>
  <c r="T33" i="11" s="1"/>
  <c r="T36" i="11"/>
  <c r="T37" i="11" s="1"/>
  <c r="R30" i="11"/>
  <c r="R34" i="11"/>
  <c r="T30" i="11"/>
  <c r="T31" i="11" s="1"/>
  <c r="T34" i="11"/>
  <c r="T35" i="11" s="1"/>
  <c r="M30" i="11"/>
  <c r="M34" i="11"/>
  <c r="O30" i="11"/>
  <c r="O31" i="11" s="1"/>
  <c r="O34" i="11"/>
  <c r="O35" i="11" s="1"/>
  <c r="Q30" i="11"/>
  <c r="Q34" i="11"/>
  <c r="O28" i="11"/>
  <c r="O29" i="11" s="1"/>
  <c r="O32" i="11"/>
  <c r="O33" i="11" s="1"/>
  <c r="Q28" i="11"/>
  <c r="Q29" i="11" s="1"/>
  <c r="Q32" i="11"/>
  <c r="Q33" i="11" s="1"/>
  <c r="S28" i="11"/>
  <c r="S29" i="11" s="1"/>
  <c r="S32" i="11"/>
  <c r="S33" i="11" s="1"/>
  <c r="P28" i="11"/>
  <c r="P29" i="11" s="1"/>
  <c r="P32" i="11"/>
  <c r="P33" i="11" s="1"/>
  <c r="R28" i="11"/>
  <c r="R29" i="11" s="1"/>
  <c r="R32" i="11"/>
  <c r="R33" i="11" s="1"/>
  <c r="P27" i="11"/>
  <c r="P30" i="11"/>
  <c r="P31" i="11" s="1"/>
  <c r="N27" i="11"/>
  <c r="N30" i="11"/>
  <c r="N31" i="11" s="1"/>
  <c r="S27" i="11"/>
  <c r="S30" i="11"/>
  <c r="S31" i="11" s="1"/>
  <c r="M24" i="11"/>
  <c r="M25" i="11" s="1"/>
  <c r="M28" i="11"/>
  <c r="N24" i="11"/>
  <c r="N25" i="11" s="1"/>
  <c r="N28" i="11"/>
  <c r="N29" i="11" s="1"/>
  <c r="T24" i="11"/>
  <c r="T25" i="11" s="1"/>
  <c r="T28" i="11"/>
  <c r="T29" i="11" s="1"/>
  <c r="R22" i="11"/>
  <c r="R23" i="11" s="1"/>
  <c r="R27" i="11"/>
  <c r="T22" i="11"/>
  <c r="T27" i="11"/>
  <c r="M22" i="11"/>
  <c r="M23" i="11" s="1"/>
  <c r="M27" i="11"/>
  <c r="O22" i="11"/>
  <c r="O23" i="11" s="1"/>
  <c r="O27" i="11"/>
  <c r="Q22" i="11"/>
  <c r="Q23" i="11" s="1"/>
  <c r="Q27" i="11"/>
  <c r="O24" i="11"/>
  <c r="O25" i="11" s="1"/>
  <c r="Q24" i="11"/>
  <c r="Q25" i="11" s="1"/>
  <c r="S24" i="11"/>
  <c r="S25" i="11" s="1"/>
  <c r="P24" i="11"/>
  <c r="P25" i="11" s="1"/>
  <c r="R24" i="11"/>
  <c r="R25" i="11" s="1"/>
  <c r="N22" i="11"/>
  <c r="N23" i="11" s="1"/>
  <c r="P35" i="11"/>
  <c r="P22" i="11"/>
  <c r="P23" i="11" s="1"/>
  <c r="S22" i="11"/>
  <c r="S23" i="11" s="1"/>
  <c r="F30" i="11"/>
  <c r="F34" i="11"/>
  <c r="M33" i="11"/>
  <c r="M37" i="11"/>
  <c r="U32" i="11"/>
  <c r="U33" i="11" s="1"/>
  <c r="U36" i="11"/>
  <c r="U37" i="11" s="1"/>
  <c r="M31" i="11"/>
  <c r="M35" i="11"/>
  <c r="Q31" i="11"/>
  <c r="Q35" i="11"/>
  <c r="F37" i="11"/>
  <c r="N37" i="11"/>
  <c r="R31" i="11"/>
  <c r="R35" i="11"/>
  <c r="J35" i="11"/>
  <c r="H37" i="11"/>
  <c r="F24" i="11"/>
  <c r="F25" i="11" s="1"/>
  <c r="F32" i="11"/>
  <c r="J33" i="11"/>
  <c r="F22" i="11"/>
  <c r="K27" i="11"/>
  <c r="F28" i="11"/>
  <c r="T23" i="11"/>
  <c r="U24" i="11"/>
  <c r="U25" i="11" s="1"/>
  <c r="F26" i="11"/>
  <c r="L27" i="11"/>
  <c r="M29" i="11"/>
  <c r="U28" i="11"/>
  <c r="U29" i="11" s="1"/>
  <c r="AG41" i="11"/>
  <c r="F18" i="9"/>
  <c r="F23" i="11" l="1"/>
  <c r="F31" i="11"/>
  <c r="V37" i="11"/>
  <c r="F35" i="11"/>
  <c r="V35" i="11" s="1"/>
  <c r="V34" i="11"/>
  <c r="V36" i="11"/>
  <c r="V32" i="11"/>
  <c r="F33" i="11"/>
  <c r="V33" i="11" s="1"/>
  <c r="V30" i="11"/>
  <c r="V31" i="11"/>
  <c r="H27" i="11"/>
  <c r="H23" i="11"/>
  <c r="V23" i="11" s="1"/>
  <c r="V22" i="11"/>
  <c r="V24" i="11"/>
  <c r="F27" i="11"/>
  <c r="V26" i="11"/>
  <c r="F29" i="11"/>
  <c r="V29" i="11" s="1"/>
  <c r="V28" i="11"/>
  <c r="V25" i="11"/>
  <c r="AD26" i="11" l="1"/>
  <c r="AE26" i="11" s="1" a="1"/>
  <c r="AE26" i="11" s="1"/>
  <c r="AD22" i="11"/>
  <c r="AE22" i="11" s="1" a="1"/>
  <c r="AE22" i="11" s="1"/>
  <c r="AD30" i="11"/>
  <c r="AE30" i="11" s="1" a="1"/>
  <c r="AE30" i="11" s="1"/>
  <c r="AD34" i="11"/>
  <c r="AE34" i="11" s="1" a="1"/>
  <c r="AE34" i="11" s="1"/>
  <c r="AD36" i="11"/>
  <c r="AE36" i="11" s="1" a="1"/>
  <c r="AE36" i="11" s="1"/>
  <c r="AF34" i="11"/>
  <c r="AH34" i="11" s="1" a="1"/>
  <c r="AH34" i="11" s="1"/>
  <c r="W34" i="11"/>
  <c r="V27" i="11"/>
  <c r="W28" i="11" s="1"/>
  <c r="AD31" i="11"/>
  <c r="AE31" i="11" s="1" a="1"/>
  <c r="AE31" i="11" s="1"/>
  <c r="AD33" i="11"/>
  <c r="AE33" i="11" s="1" a="1"/>
  <c r="AE33" i="11" s="1"/>
  <c r="AD35" i="11"/>
  <c r="AE35" i="11" s="1" a="1"/>
  <c r="AE35" i="11" s="1"/>
  <c r="AD37" i="11"/>
  <c r="AE37" i="11" s="1" a="1"/>
  <c r="AE37" i="11" s="1"/>
  <c r="W36" i="11"/>
  <c r="AF30" i="11"/>
  <c r="AH30" i="11" s="1" a="1"/>
  <c r="AH30" i="11" s="1"/>
  <c r="W32" i="11"/>
  <c r="W30" i="11"/>
  <c r="AD32" i="11"/>
  <c r="AE32" i="11" s="1" a="1"/>
  <c r="AE32" i="11" s="1"/>
  <c r="AF26" i="11"/>
  <c r="AH26" i="11" s="1" a="1"/>
  <c r="AH26" i="11" s="1"/>
  <c r="AD23" i="11"/>
  <c r="AE23" i="11" s="1" a="1"/>
  <c r="AE23" i="11" s="1"/>
  <c r="W26" i="11"/>
  <c r="W24" i="11"/>
  <c r="W22" i="11"/>
  <c r="AD29" i="11"/>
  <c r="AE29" i="11" s="1" a="1"/>
  <c r="AE29" i="11" s="1"/>
  <c r="AD24" i="11"/>
  <c r="AE24" i="11" s="1" a="1"/>
  <c r="AE24" i="11" s="1"/>
  <c r="AD27" i="11"/>
  <c r="AE27" i="11" s="1" a="1"/>
  <c r="AE27" i="11" s="1"/>
  <c r="AD28" i="11"/>
  <c r="AE28" i="11" s="1" a="1"/>
  <c r="AE28" i="11" s="1"/>
  <c r="AF22" i="11"/>
  <c r="AD25" i="11"/>
  <c r="AE25" i="11" s="1" a="1"/>
  <c r="AE25" i="11" s="1"/>
  <c r="AH22" i="11" l="1" a="1"/>
  <c r="AH22" i="11" s="1"/>
  <c r="F17" i="9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2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3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4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<sst xmlns="http://schemas.openxmlformats.org/spreadsheetml/2006/main" count="333" uniqueCount="91">
  <si>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</si>
  <si>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</si>
  <si>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</si>
  <si>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</si>
  <si>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</si>
  <si>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</si>
  <si>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</si>
  <si>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</si>
  <si>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</si>
  <si>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</si>
  <si>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</si>
  <si>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</si>
  <si>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</si>
  <si>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</si>
  <si>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</si>
  <si>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</si>
  <si>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</si>
  <si>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</si>
  <si>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</si>
  <si>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</si>
  <si>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</si>
  <si>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</si>
  <si>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</si>
  <si>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</si>
  <si>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</si>
  <si>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</si>
  <si>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</si>
  <si>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</si>
  <si>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</si>
  <si>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</si>
  <si>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</si>
  <si>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</si>
  <si>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</si>
  <si>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</si>
  <si>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</si>
  <si>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</si>
  <si>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</si>
  <si>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</si>
  <si>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</si>
  <si>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</si>
  <si>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</si>
  <si>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</si>
  <si>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</si>
  <si>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</si>
  <si>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</si>
  <si>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</si>
  <si>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</si>
  <si>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</si>
  <si>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</si>
  <si>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</si>
  <si>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</si>
  <si>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</si>
  <si>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</si>
  <si>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</si>
  <si>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</si>
  <si>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</si>
  <si>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</si>
  <si>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</si>
  <si>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</si>
  <si>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</si>
  <si>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</si>
  <si>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</si>
  <si>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</si>
  <si>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</si>
  <si>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</si>
  <si>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</si>
  <si>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</si>
  <si>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</si>
  <si>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</si>
  <si>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</si>
  <si>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Начальник СКР</t>
  </si>
  <si>
    <t>дни, часы</t>
  </si>
  <si>
    <t>Желтикова Л.А., Начальник материально-технического отдела</t>
  </si>
  <si>
    <t>Каримов И.Ф., начальник сектора административно-хозяйственного обеспечения</t>
  </si>
  <si>
    <t>Атаулина Е.В., ведущий специалист сектора административно-хозяйственного обеспечения</t>
  </si>
  <si>
    <t>Кравцова О.Н., ведущий специалист сектора административно-хозяйственного обеспечения</t>
  </si>
  <si>
    <t xml:space="preserve">Боброва Т.Н., начальник </t>
  </si>
  <si>
    <t xml:space="preserve">Муратов А.В., кладовщик </t>
  </si>
  <si>
    <t xml:space="preserve">Рожков К.Е., кладовщик </t>
  </si>
  <si>
    <t>Пичевский С.Ф.
ведущий специалист</t>
  </si>
  <si>
    <t>Мерзляков И.В., Слесарь-ремонтник 5 разряда</t>
  </si>
  <si>
    <t xml:space="preserve">Хабаров С.Н., начальник </t>
  </si>
  <si>
    <t>Сектор транспортного обеспечения</t>
  </si>
  <si>
    <t>Сектор административно-хозяйственного обеспечения</t>
  </si>
  <si>
    <t>Сектор материально-технический обеспечения</t>
  </si>
  <si>
    <t>Ведущий специалист сектора МТО</t>
  </si>
  <si>
    <t>С.Ф. Пичевский</t>
  </si>
  <si>
    <t>Л.А. Желтикова</t>
  </si>
  <si>
    <t>В.Ю. Преснякова</t>
  </si>
  <si>
    <t>Материально-технического отдела</t>
  </si>
  <si>
    <t>Лопанова М.О., Главный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</si>
</sst>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27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1" fontId="1" fillId="0" borderId="43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3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95"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K9" sqref="K9"/>
    </sheetView>
  </sheetViews>
  <sheetFormatPr defaultRowHeight="12.75" x14ac:dyDescent="0.2"/>
  <cols>
    <col min="1" max="7" width="9.140625" style="149"/>
    <col min="8" max="8" width="36.28515625" style="149" customWidth="1"/>
    <col min="9" max="9" width="20.5703125" style="149" customWidth="1"/>
    <col min="10" max="17" width="9.140625" style="149"/>
  </cols>
  <sheetData>
    <row r="2" spans="6:20" ht="15.75" x14ac:dyDescent="0.2">
      <c r="I2" s="150"/>
      <c r="J2" s="150"/>
      <c r="K2" s="150"/>
      <c r="L2" s="150"/>
      <c r="M2" s="150"/>
      <c r="N2" s="150"/>
      <c r="O2" s="150"/>
      <c r="P2" s="150"/>
      <c r="Q2" s="150"/>
      <c r="R2" s="147"/>
      <c r="S2" s="147"/>
      <c r="T2" s="148"/>
    </row>
    <row r="7" spans="6:20" ht="44.25" x14ac:dyDescent="0.55000000000000004">
      <c r="F7" s="151"/>
      <c r="G7" s="151"/>
      <c r="H7" s="151"/>
      <c r="I7" s="151"/>
      <c r="J7" s="151"/>
    </row>
    <row r="8" spans="6:20" ht="45.75" x14ac:dyDescent="0.55000000000000004">
      <c r="F8" s="151"/>
      <c r="G8" s="152" t="s">
        <v>39</v>
      </c>
      <c r="H8" s="186" t="s">
        <v>56</v>
      </c>
      <c r="I8" s="153">
        <v>2015</v>
      </c>
      <c r="J8" s="153" t="s">
        <v>67</v>
      </c>
    </row>
    <row r="9" spans="6:20" ht="44.25" x14ac:dyDescent="0.55000000000000004">
      <c r="F9" s="151"/>
      <c r="G9" s="151"/>
      <c r="H9" s="151"/>
      <c r="I9" s="151"/>
      <c r="J9" s="151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A18" zoomScale="85" zoomScaleNormal="85" zoomScaleSheetLayoutView="85" workbookViewId="0">
      <selection activeCell="F26" sqref="F26:T26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87">
        <v>301008</v>
      </c>
      <c r="AG5" s="188"/>
      <c r="AH5" s="18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190">
        <v>11356728</v>
      </c>
      <c r="AG6" s="191"/>
      <c r="AH6" s="192"/>
    </row>
    <row r="7" spans="2:35" s="4" customFormat="1" ht="15.75" x14ac:dyDescent="0.2">
      <c r="B7" s="5"/>
      <c r="C7" s="159" t="s">
        <v>5</v>
      </c>
      <c r="D7" s="6"/>
      <c r="E7" s="193" t="s">
        <v>66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02" t="s">
        <v>89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05" t="s">
        <v>29</v>
      </c>
      <c r="N12" s="206"/>
      <c r="O12" s="206"/>
      <c r="P12" s="206"/>
      <c r="Q12" s="206"/>
      <c r="R12" s="206"/>
      <c r="S12" s="206"/>
      <c r="T12" s="206"/>
      <c r="U12" s="206"/>
      <c r="V12" s="206"/>
      <c r="W12" s="196" t="s">
        <v>7</v>
      </c>
      <c r="X12" s="196"/>
      <c r="Y12" s="196"/>
      <c r="Z12" s="199" t="s">
        <v>8</v>
      </c>
      <c r="AA12" s="199"/>
      <c r="AB12" s="145"/>
      <c r="AC12" s="194" t="s">
        <v>9</v>
      </c>
      <c r="AD12" s="194"/>
      <c r="AE12" s="194"/>
      <c r="AF12" s="19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197"/>
      <c r="X13" s="197"/>
      <c r="Y13" s="197"/>
      <c r="Z13" s="200"/>
      <c r="AA13" s="200"/>
      <c r="AB13" s="145"/>
      <c r="AC13" s="195" t="s">
        <v>10</v>
      </c>
      <c r="AD13" s="195"/>
      <c r="AE13" s="195" t="s">
        <v>11</v>
      </c>
      <c r="AF13" s="19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3"/>
      <c r="X14" s="203"/>
      <c r="Y14" s="203"/>
      <c r="Z14" s="201">
        <f>AE14</f>
        <v>42308</v>
      </c>
      <c r="AA14" s="201"/>
      <c r="AB14" s="143"/>
      <c r="AC14" s="201">
        <f>DATE('Выбери месяц'!$I$8,VLOOKUP('Выбери месяц'!$H$8,всяки!$A$1:$B$12,2,0),1)</f>
        <v>42278</v>
      </c>
      <c r="AD14" s="201"/>
      <c r="AE14" s="204">
        <f>EOMONTH(AC14,0)</f>
        <v>42308</v>
      </c>
      <c r="AF14" s="20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198"/>
      <c r="X15" s="198"/>
      <c r="Y15" s="198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0" t="s">
        <v>12</v>
      </c>
      <c r="C16" s="243" t="s">
        <v>30</v>
      </c>
      <c r="D16" s="240" t="s">
        <v>13</v>
      </c>
      <c r="E16" s="248" t="s">
        <v>68</v>
      </c>
      <c r="F16" s="251" t="s">
        <v>14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3"/>
      <c r="V16" s="251" t="s">
        <v>15</v>
      </c>
      <c r="W16" s="254"/>
      <c r="X16" s="255" t="s">
        <v>16</v>
      </c>
      <c r="Y16" s="256"/>
      <c r="Z16" s="256"/>
      <c r="AA16" s="256"/>
      <c r="AB16" s="252"/>
      <c r="AC16" s="253"/>
      <c r="AD16" s="285" t="s">
        <v>17</v>
      </c>
      <c r="AE16" s="286"/>
      <c r="AF16" s="286"/>
      <c r="AG16" s="286"/>
      <c r="AH16" s="287"/>
    </row>
    <row r="17" spans="2:37" ht="18" customHeight="1" x14ac:dyDescent="0.2">
      <c r="B17" s="241"/>
      <c r="C17" s="244"/>
      <c r="D17" s="246"/>
      <c r="E17" s="249"/>
      <c r="F17" s="238">
        <f>DATE('Выбери месяц'!$I$8,VLOOKUP('Выбери месяц'!$H$8,всяки!$A$1:$B$12,2,0),1)</f>
        <v>42278</v>
      </c>
      <c r="G17" s="234">
        <f>DATE('Выбери месяц'!$I$8,VLOOKUP('Выбери месяц'!$H$8,всяки!$A$1:$B$12,2,0),1+COLUMN(A:A))</f>
        <v>42279</v>
      </c>
      <c r="H17" s="234">
        <f>DATE('Выбери месяц'!$I$8,VLOOKUP('Выбери месяц'!$H$8,всяки!$A$1:$B$12,2,0),1+COLUMN(B:B))</f>
        <v>42280</v>
      </c>
      <c r="I17" s="234">
        <f>DATE('Выбери месяц'!$I$8,VLOOKUP('Выбери месяц'!$H$8,всяки!$A$1:$B$12,2,0),1+COLUMN(C:C))</f>
        <v>42281</v>
      </c>
      <c r="J17" s="234">
        <f>DATE('Выбери месяц'!$I$8,VLOOKUP('Выбери месяц'!$H$8,всяки!$A$1:$B$12,2,0),1+COLUMN(D:D))</f>
        <v>42282</v>
      </c>
      <c r="K17" s="234">
        <f>DATE('Выбери месяц'!$I$8,VLOOKUP('Выбери месяц'!$H$8,всяки!$A$1:$B$12,2,0),1+COLUMN(E:E))</f>
        <v>42283</v>
      </c>
      <c r="L17" s="234">
        <f>DATE('Выбери месяц'!$I$8,VLOOKUP('Выбери месяц'!$H$8,всяки!$A$1:$B$12,2,0),1+COLUMN(F:F))</f>
        <v>42284</v>
      </c>
      <c r="M17" s="234">
        <f>DATE('Выбери месяц'!$I$8,VLOOKUP('Выбери месяц'!$H$8,всяки!$A$1:$B$12,2,0),1+COLUMN(G:G))</f>
        <v>42285</v>
      </c>
      <c r="N17" s="234">
        <f>DATE('Выбери месяц'!$I$8,VLOOKUP('Выбери месяц'!$H$8,всяки!$A$1:$B$12,2,0),1+COLUMN(H:H))</f>
        <v>42286</v>
      </c>
      <c r="O17" s="234">
        <f>DATE('Выбери месяц'!$I$8,VLOOKUP('Выбери месяц'!$H$8,всяки!$A$1:$B$12,2,0),1+COLUMN(I:I))</f>
        <v>42287</v>
      </c>
      <c r="P17" s="234">
        <f>DATE('Выбери месяц'!$I$8,VLOOKUP('Выбери месяц'!$H$8,всяки!$A$1:$B$12,2,0),1+COLUMN(J:J))</f>
        <v>42288</v>
      </c>
      <c r="Q17" s="234">
        <f>DATE('Выбери месяц'!$I$8,VLOOKUP('Выбери месяц'!$H$8,всяки!$A$1:$B$12,2,0),1+COLUMN(K:K))</f>
        <v>42289</v>
      </c>
      <c r="R17" s="234">
        <f>DATE('Выбери месяц'!$I$8,VLOOKUP('Выбери месяц'!$H$8,всяки!$A$1:$B$12,2,0),1+COLUMN(L:L))</f>
        <v>42290</v>
      </c>
      <c r="S17" s="234">
        <f>DATE('Выбери месяц'!$I$8,VLOOKUP('Выбери месяц'!$H$8,всяки!$A$1:$B$12,2,0),1+COLUMN(M:M))</f>
        <v>42291</v>
      </c>
      <c r="T17" s="234">
        <f>DATE('Выбери месяц'!$I$8,VLOOKUP('Выбери месяц'!$H$8,всяки!$A$1:$B$12,2,0),1+COLUMN(N:N))</f>
        <v>42292</v>
      </c>
      <c r="U17" s="270" t="s">
        <v>38</v>
      </c>
      <c r="V17" s="221" t="s">
        <v>18</v>
      </c>
      <c r="W17" s="212" t="s">
        <v>19</v>
      </c>
      <c r="X17" s="210" t="s">
        <v>20</v>
      </c>
      <c r="Y17" s="211"/>
      <c r="Z17" s="211"/>
      <c r="AA17" s="211"/>
      <c r="AB17" s="211"/>
      <c r="AC17" s="212"/>
      <c r="AD17" s="275" t="s">
        <v>21</v>
      </c>
      <c r="AE17" s="215" t="s">
        <v>71</v>
      </c>
      <c r="AF17" s="279" t="s">
        <v>21</v>
      </c>
      <c r="AG17" s="280"/>
      <c r="AH17" s="207" t="s">
        <v>71</v>
      </c>
    </row>
    <row r="18" spans="2:37" ht="17.25" customHeight="1" x14ac:dyDescent="0.2">
      <c r="B18" s="241"/>
      <c r="C18" s="244"/>
      <c r="D18" s="246"/>
      <c r="E18" s="249"/>
      <c r="F18" s="239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70"/>
      <c r="V18" s="222"/>
      <c r="W18" s="212"/>
      <c r="X18" s="210" t="s">
        <v>23</v>
      </c>
      <c r="Y18" s="211"/>
      <c r="Z18" s="211"/>
      <c r="AA18" s="211"/>
      <c r="AB18" s="211"/>
      <c r="AC18" s="212"/>
      <c r="AD18" s="276"/>
      <c r="AE18" s="216"/>
      <c r="AF18" s="281"/>
      <c r="AG18" s="282"/>
      <c r="AH18" s="208"/>
    </row>
    <row r="19" spans="2:37" ht="19.5" customHeight="1" x14ac:dyDescent="0.2">
      <c r="B19" s="241"/>
      <c r="C19" s="244"/>
      <c r="D19" s="246"/>
      <c r="E19" s="249"/>
      <c r="F19" s="238">
        <f>DATE('Выбери месяц'!$I$8,VLOOKUP('Выбери месяц'!$H$8,всяки!$A$1:$B$12,2,0),16)</f>
        <v>42293</v>
      </c>
      <c r="G19" s="234">
        <f>DATE('Выбери месяц'!$I$8,VLOOKUP('Выбери месяц'!$H$8,всяки!$A$1:$B$12,2,0),16+COLUMN(A:A))</f>
        <v>42294</v>
      </c>
      <c r="H19" s="234">
        <f>DATE('Выбери месяц'!$I$8,VLOOKUP('Выбери месяц'!$H$8,всяки!$A$1:$B$12,2,0),16+COLUMN(B:B))</f>
        <v>42295</v>
      </c>
      <c r="I19" s="234">
        <f>DATE('Выбери месяц'!$I$8,VLOOKUP('Выбери месяц'!$H$8,всяки!$A$1:$B$12,2,0),16+COLUMN(C:C))</f>
        <v>42296</v>
      </c>
      <c r="J19" s="234">
        <f>DATE('Выбери месяц'!$I$8,VLOOKUP('Выбери месяц'!$H$8,всяки!$A$1:$B$12,2,0),16+COLUMN(D:D))</f>
        <v>42297</v>
      </c>
      <c r="K19" s="234">
        <f>DATE('Выбери месяц'!$I$8,VLOOKUP('Выбери месяц'!$H$8,всяки!$A$1:$B$12,2,0),16+COLUMN(E:E))</f>
        <v>42298</v>
      </c>
      <c r="L19" s="234">
        <f>DATE('Выбери месяц'!$I$8,VLOOKUP('Выбери месяц'!$H$8,всяки!$A$1:$B$12,2,0),16+COLUMN(F:F))</f>
        <v>42299</v>
      </c>
      <c r="M19" s="234">
        <f>DATE('Выбери месяц'!$I$8,VLOOKUP('Выбери месяц'!$H$8,всяки!$A$1:$B$12,2,0),16+COLUMN(G:G))</f>
        <v>42300</v>
      </c>
      <c r="N19" s="234">
        <f>DATE('Выбери месяц'!$I$8,VLOOKUP('Выбери месяц'!$H$8,всяки!$A$1:$B$12,2,0),16+COLUMN(H:H))</f>
        <v>42301</v>
      </c>
      <c r="O19" s="234">
        <f>DATE('Выбери месяц'!$I$8,VLOOKUP('Выбери месяц'!$H$8,всяки!$A$1:$B$12,2,0),16+COLUMN(I:I))</f>
        <v>42302</v>
      </c>
      <c r="P19" s="234">
        <f>DATE('Выбери месяц'!$I$8,VLOOKUP('Выбери месяц'!$H$8,всяки!$A$1:$B$12,2,0),16+COLUMN(J:J))</f>
        <v>42303</v>
      </c>
      <c r="Q19" s="234">
        <f>DATE('Выбери месяц'!$I$8,VLOOKUP('Выбери месяц'!$H$8,всяки!$A$1:$B$12,2,0),16+COLUMN(K:K))</f>
        <v>42304</v>
      </c>
      <c r="R19" s="234">
        <f>DATE('Выбери месяц'!$I$8,VLOOKUP('Выбери месяц'!$H$8,всяки!$A$1:$B$12,2,0),16+COLUMN(L:L))</f>
        <v>42305</v>
      </c>
      <c r="S19" s="234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42306</v>
      </c>
      <c r="T19" s="234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>42307</v>
      </c>
      <c r="U19" s="236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>42308</v>
      </c>
      <c r="V19" s="219" t="s">
        <v>22</v>
      </c>
      <c r="W19" s="220"/>
      <c r="X19" s="273" t="s">
        <v>24</v>
      </c>
      <c r="Y19" s="213" t="s">
        <v>25</v>
      </c>
      <c r="Z19" s="215" t="s">
        <v>26</v>
      </c>
      <c r="AA19" s="217" t="s">
        <v>24</v>
      </c>
      <c r="AB19" s="213" t="s">
        <v>25</v>
      </c>
      <c r="AC19" s="207" t="s">
        <v>26</v>
      </c>
      <c r="AD19" s="276"/>
      <c r="AE19" s="216"/>
      <c r="AF19" s="281"/>
      <c r="AG19" s="282"/>
      <c r="AH19" s="208"/>
    </row>
    <row r="20" spans="2:37" ht="19.5" customHeight="1" x14ac:dyDescent="0.2">
      <c r="B20" s="242"/>
      <c r="C20" s="245"/>
      <c r="D20" s="247"/>
      <c r="E20" s="250"/>
      <c r="F20" s="239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7"/>
      <c r="V20" s="219" t="s">
        <v>27</v>
      </c>
      <c r="W20" s="220"/>
      <c r="X20" s="274"/>
      <c r="Y20" s="214"/>
      <c r="Z20" s="216"/>
      <c r="AA20" s="218"/>
      <c r="AB20" s="214"/>
      <c r="AC20" s="208"/>
      <c r="AD20" s="277"/>
      <c r="AE20" s="278"/>
      <c r="AF20" s="283"/>
      <c r="AG20" s="284"/>
      <c r="AH20" s="209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7">
        <v>4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41">
        <v>10</v>
      </c>
      <c r="AE21" s="140">
        <v>11</v>
      </c>
      <c r="AF21" s="271">
        <v>12</v>
      </c>
      <c r="AG21" s="272"/>
      <c r="AH21" s="142">
        <v>13</v>
      </c>
      <c r="AI21" s="89"/>
      <c r="AJ21" s="90"/>
      <c r="AK21" s="90"/>
    </row>
    <row r="22" spans="2:37" ht="18" customHeight="1" thickTop="1" x14ac:dyDescent="0.2">
      <c r="B22" s="223">
        <f>IF(D22&gt;0,COUNTIF($D$22:D22,"&gt;0"),"")</f>
        <v>1</v>
      </c>
      <c r="C22" s="226" t="str">
        <f>IFERROR(INDEX(INDEX(Структура!$A$1:$H$30,0,MATCH('Отдел МТО'!$F$8,Структура!$A$1:$G$1,0)+1),TRUNC(ROW(A4)/4)+1,0),"")</f>
        <v>Желтикова Л.А., Начальник материально-технического отдела</v>
      </c>
      <c r="D22" s="228">
        <f>IFERROR(HLOOKUP('Отдел МТО'!$F$8,Структура!$A$1:$H$30,TRUNC(ROW(A4)/4)+1,0),"")</f>
        <v>498</v>
      </c>
      <c r="E22" s="230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В</v>
      </c>
      <c r="I22" s="109" t="str">
        <f t="shared" si="0"/>
        <v>В</v>
      </c>
      <c r="J22" s="109" t="str">
        <f t="shared" si="0"/>
        <v>Я</v>
      </c>
      <c r="K22" s="109" t="str">
        <f t="shared" si="0"/>
        <v>Я</v>
      </c>
      <c r="L22" s="109" t="str">
        <f t="shared" si="0"/>
        <v>Я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В</v>
      </c>
      <c r="P22" s="109" t="str">
        <f t="shared" si="0"/>
        <v>В</v>
      </c>
      <c r="Q22" s="109" t="str">
        <f t="shared" si="0"/>
        <v>Я</v>
      </c>
      <c r="R22" s="109" t="str">
        <f t="shared" si="0"/>
        <v>Я</v>
      </c>
      <c r="S22" s="109" t="str">
        <f t="shared" si="0"/>
        <v>Я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2">
        <f>SUM(V24,V22)</f>
        <v>22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67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7" t="str">
        <f>IF(SUMPRODUCT(--ISNUMBER(SEARCH("К",F22:U25)))&gt;0,"К","")</f>
        <v/>
      </c>
      <c r="AG22" s="258"/>
      <c r="AH22" s="171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4"/>
      <c r="C23" s="227"/>
      <c r="D23" s="229"/>
      <c r="E23" s="231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 t="str">
        <f t="shared" si="1"/>
        <v/>
      </c>
      <c r="I23" s="112" t="str">
        <f t="shared" si="1"/>
        <v/>
      </c>
      <c r="J23" s="110">
        <f t="shared" si="1"/>
        <v>8</v>
      </c>
      <c r="K23" s="110">
        <f t="shared" si="1"/>
        <v>8</v>
      </c>
      <c r="L23" s="110">
        <f t="shared" si="1"/>
        <v>8</v>
      </c>
      <c r="M23" s="110">
        <f t="shared" si="1"/>
        <v>8</v>
      </c>
      <c r="N23" s="110">
        <f t="shared" si="1"/>
        <v>8</v>
      </c>
      <c r="O23" s="110" t="str">
        <f t="shared" si="1"/>
        <v/>
      </c>
      <c r="P23" s="110" t="str">
        <f t="shared" si="1"/>
        <v/>
      </c>
      <c r="Q23" s="110">
        <f t="shared" si="1"/>
        <v>8</v>
      </c>
      <c r="R23" s="110">
        <f t="shared" si="1"/>
        <v>8</v>
      </c>
      <c r="S23" s="110">
        <f t="shared" si="1"/>
        <v>8</v>
      </c>
      <c r="T23" s="110">
        <f t="shared" si="1"/>
        <v>8</v>
      </c>
      <c r="U23" s="105" t="s">
        <v>28</v>
      </c>
      <c r="V23" s="123">
        <f>SUM(F23:U23)</f>
        <v>88</v>
      </c>
      <c r="W23" s="233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67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59"/>
      <c r="AG23" s="260"/>
      <c r="AH23" s="172"/>
      <c r="AI23" s="91"/>
      <c r="AJ23" s="91"/>
    </row>
    <row r="24" spans="2:37" ht="18" customHeight="1" x14ac:dyDescent="0.2">
      <c r="B24" s="224"/>
      <c r="C24" s="227"/>
      <c r="D24" s="229"/>
      <c r="E24" s="231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В</v>
      </c>
      <c r="H24" s="112" t="str">
        <f t="shared" si="2"/>
        <v>В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Я</v>
      </c>
      <c r="L24" s="112" t="str">
        <f t="shared" si="2"/>
        <v>Я</v>
      </c>
      <c r="M24" s="112" t="str">
        <f t="shared" si="2"/>
        <v>Я</v>
      </c>
      <c r="N24" s="112" t="str">
        <f t="shared" si="2"/>
        <v>В</v>
      </c>
      <c r="O24" s="112" t="str">
        <f t="shared" si="2"/>
        <v>В</v>
      </c>
      <c r="P24" s="112" t="str">
        <f t="shared" si="2"/>
        <v>Я</v>
      </c>
      <c r="Q24" s="112" t="str">
        <f t="shared" si="2"/>
        <v>Я</v>
      </c>
      <c r="R24" s="112" t="str">
        <f t="shared" si="2"/>
        <v>Я</v>
      </c>
      <c r="S24" s="112" t="str">
        <f t="shared" si="2"/>
        <v>Я</v>
      </c>
      <c r="T24" s="112" t="str">
        <f t="shared" si="2"/>
        <v>Я</v>
      </c>
      <c r="U24" s="106" t="str">
        <f t="shared" si="2"/>
        <v>В</v>
      </c>
      <c r="V24" s="124">
        <f>COUNTIF(F24:U24,"Я")*1+COUNTIF(F24:U24,"РВ")*1</f>
        <v>11</v>
      </c>
      <c r="W24" s="261">
        <f>SUM(V25,V23)</f>
        <v>176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67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3"/>
      <c r="AG24" s="264"/>
      <c r="AH24" s="173"/>
      <c r="AI24" s="91"/>
      <c r="AJ24" s="91"/>
    </row>
    <row r="25" spans="2:37" ht="18" customHeight="1" thickBot="1" x14ac:dyDescent="0.25">
      <c r="B25" s="225"/>
      <c r="C25" s="227"/>
      <c r="D25" s="229"/>
      <c r="E25" s="231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 t="str">
        <f t="shared" si="3"/>
        <v/>
      </c>
      <c r="H25" s="113" t="str">
        <f t="shared" si="3"/>
        <v/>
      </c>
      <c r="I25" s="113">
        <f t="shared" si="3"/>
        <v>8</v>
      </c>
      <c r="J25" s="114">
        <f t="shared" si="3"/>
        <v>8</v>
      </c>
      <c r="K25" s="114">
        <f t="shared" si="3"/>
        <v>8</v>
      </c>
      <c r="L25" s="114">
        <f t="shared" si="3"/>
        <v>8</v>
      </c>
      <c r="M25" s="114">
        <f t="shared" si="3"/>
        <v>8</v>
      </c>
      <c r="N25" s="114" t="str">
        <f t="shared" si="3"/>
        <v/>
      </c>
      <c r="O25" s="114" t="str">
        <f t="shared" si="3"/>
        <v/>
      </c>
      <c r="P25" s="114">
        <f t="shared" si="3"/>
        <v>8</v>
      </c>
      <c r="Q25" s="114">
        <f t="shared" si="3"/>
        <v>8</v>
      </c>
      <c r="R25" s="114">
        <f t="shared" si="3"/>
        <v>8</v>
      </c>
      <c r="S25" s="114">
        <f t="shared" si="3"/>
        <v>8</v>
      </c>
      <c r="T25" s="114">
        <f t="shared" si="3"/>
        <v>8</v>
      </c>
      <c r="U25" s="115" t="str">
        <f t="shared" si="3"/>
        <v/>
      </c>
      <c r="V25" s="123">
        <f>SUM(F25:U25)</f>
        <v>88</v>
      </c>
      <c r="W25" s="262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67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5"/>
      <c r="AG25" s="266"/>
      <c r="AH25" s="174"/>
      <c r="AI25" s="91"/>
      <c r="AJ25" s="91"/>
    </row>
    <row r="26" spans="2:37" ht="18" customHeight="1" thickTop="1" x14ac:dyDescent="0.2">
      <c r="B26" s="223">
        <f>IF(D26&gt;0,COUNTIF($D$22:D26,"&gt;0"),"")</f>
        <v>2</v>
      </c>
      <c r="C26" s="226" t="str">
        <f>IFERROR(INDEX(INDEX(Структура!$A$1:$H$30,0,MATCH('Отдел МТО'!$F$8,Структура!$A$1:$G$1,0)+1),TRUNC(ROW(A8)/4)+1,0),"")</f>
        <v>Каримов И.Ф., начальник сектора административно-хозяйственного обеспечения</v>
      </c>
      <c r="D26" s="228">
        <f>IFERROR(HLOOKUP('Отдел МТО'!$F$8,Структура!$A$1:$H$30,TRUNC(ROW(A8)/4)+1,0),"")</f>
        <v>273</v>
      </c>
      <c r="E26" s="288" t="s">
        <v>65</v>
      </c>
      <c r="F26" s="109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В</v>
      </c>
      <c r="I26" s="109" t="str">
        <f t="shared" si="4"/>
        <v>В</v>
      </c>
      <c r="J26" s="109" t="str">
        <f t="shared" si="4"/>
        <v>Я</v>
      </c>
      <c r="K26" s="109" t="str">
        <f t="shared" si="4"/>
        <v>Я</v>
      </c>
      <c r="L26" s="109" t="str">
        <f t="shared" si="4"/>
        <v>Я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В</v>
      </c>
      <c r="P26" s="109" t="str">
        <f t="shared" si="4"/>
        <v>В</v>
      </c>
      <c r="Q26" s="109" t="str">
        <f t="shared" si="4"/>
        <v>Я</v>
      </c>
      <c r="R26" s="109" t="str">
        <f t="shared" si="4"/>
        <v>Я</v>
      </c>
      <c r="S26" s="109" t="str">
        <f t="shared" si="4"/>
        <v>Я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91">
        <f>SUM(V28,V26)</f>
        <v>22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04" t="str">
        <f>IF(SUMPRODUCT(--ISNUMBER(SEARCH("К",F26:U29)))&gt;0,"К","")</f>
        <v/>
      </c>
      <c r="AG26" s="305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4"/>
      <c r="C27" s="227"/>
      <c r="D27" s="229"/>
      <c r="E27" s="28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 t="str">
        <f t="shared" si="5"/>
        <v/>
      </c>
      <c r="I27" s="112" t="str">
        <f t="shared" si="5"/>
        <v/>
      </c>
      <c r="J27" s="112">
        <f t="shared" si="5"/>
        <v>8</v>
      </c>
      <c r="K27" s="112">
        <f t="shared" si="5"/>
        <v>8</v>
      </c>
      <c r="L27" s="112">
        <f t="shared" si="5"/>
        <v>8</v>
      </c>
      <c r="M27" s="112">
        <f t="shared" si="5"/>
        <v>8</v>
      </c>
      <c r="N27" s="112">
        <f t="shared" si="5"/>
        <v>8</v>
      </c>
      <c r="O27" s="112" t="str">
        <f t="shared" si="5"/>
        <v/>
      </c>
      <c r="P27" s="112" t="str">
        <f t="shared" si="5"/>
        <v/>
      </c>
      <c r="Q27" s="112">
        <f t="shared" si="5"/>
        <v>8</v>
      </c>
      <c r="R27" s="112">
        <f t="shared" si="5"/>
        <v>8</v>
      </c>
      <c r="S27" s="112">
        <f t="shared" si="5"/>
        <v>8</v>
      </c>
      <c r="T27" s="112">
        <f t="shared" si="5"/>
        <v>8</v>
      </c>
      <c r="U27" s="105" t="s">
        <v>28</v>
      </c>
      <c r="V27" s="123">
        <f>SUM(F27:U27)</f>
        <v>88</v>
      </c>
      <c r="W27" s="233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59"/>
      <c r="AG27" s="260"/>
      <c r="AH27" s="172"/>
      <c r="AI27" s="91"/>
      <c r="AJ27" s="91"/>
    </row>
    <row r="28" spans="2:37" ht="18" customHeight="1" x14ac:dyDescent="0.2">
      <c r="B28" s="224"/>
      <c r="C28" s="227"/>
      <c r="D28" s="229"/>
      <c r="E28" s="28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В</v>
      </c>
      <c r="H28" s="112" t="str">
        <f t="shared" si="6"/>
        <v>В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Я</v>
      </c>
      <c r="L28" s="112" t="str">
        <f t="shared" si="6"/>
        <v>Я</v>
      </c>
      <c r="M28" s="112" t="str">
        <f t="shared" si="6"/>
        <v>Я</v>
      </c>
      <c r="N28" s="112" t="str">
        <f t="shared" si="6"/>
        <v>В</v>
      </c>
      <c r="O28" s="112" t="str">
        <f t="shared" si="6"/>
        <v>В</v>
      </c>
      <c r="P28" s="112" t="str">
        <f t="shared" si="6"/>
        <v>Я</v>
      </c>
      <c r="Q28" s="112" t="str">
        <f t="shared" si="6"/>
        <v>Я</v>
      </c>
      <c r="R28" s="112" t="str">
        <f t="shared" si="6"/>
        <v>Я</v>
      </c>
      <c r="S28" s="112" t="str">
        <f t="shared" si="6"/>
        <v>Я</v>
      </c>
      <c r="T28" s="112" t="str">
        <f t="shared" si="6"/>
        <v>Я</v>
      </c>
      <c r="U28" s="106" t="str">
        <f t="shared" si="6"/>
        <v>В</v>
      </c>
      <c r="V28" s="124">
        <f>COUNTIF(F28:U28,"Я")*1+COUNTIF(F28:U28,"РВ")*1</f>
        <v>11</v>
      </c>
      <c r="W28" s="261">
        <f>SUM(V29,V27)</f>
        <v>176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3"/>
      <c r="AG28" s="264"/>
      <c r="AH28" s="173"/>
      <c r="AI28" s="91"/>
      <c r="AJ28" s="91"/>
    </row>
    <row r="29" spans="2:37" ht="18" customHeight="1" thickBot="1" x14ac:dyDescent="0.25">
      <c r="B29" s="225"/>
      <c r="C29" s="227"/>
      <c r="D29" s="229"/>
      <c r="E29" s="29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 t="str">
        <f t="shared" si="7"/>
        <v/>
      </c>
      <c r="H29" s="98" t="str">
        <f t="shared" si="7"/>
        <v/>
      </c>
      <c r="I29" s="98">
        <f t="shared" si="7"/>
        <v>8</v>
      </c>
      <c r="J29" s="98">
        <f t="shared" si="7"/>
        <v>8</v>
      </c>
      <c r="K29" s="98">
        <f t="shared" si="7"/>
        <v>8</v>
      </c>
      <c r="L29" s="98">
        <f t="shared" si="7"/>
        <v>8</v>
      </c>
      <c r="M29" s="98">
        <f t="shared" si="7"/>
        <v>8</v>
      </c>
      <c r="N29" s="98" t="str">
        <f t="shared" si="7"/>
        <v/>
      </c>
      <c r="O29" s="98" t="str">
        <f t="shared" si="7"/>
        <v/>
      </c>
      <c r="P29" s="98">
        <f t="shared" si="7"/>
        <v>8</v>
      </c>
      <c r="Q29" s="98">
        <f t="shared" si="7"/>
        <v>8</v>
      </c>
      <c r="R29" s="98">
        <f t="shared" si="7"/>
        <v>8</v>
      </c>
      <c r="S29" s="98">
        <f t="shared" si="7"/>
        <v>8</v>
      </c>
      <c r="T29" s="98">
        <f t="shared" si="7"/>
        <v>8</v>
      </c>
      <c r="U29" s="111" t="str">
        <f t="shared" si="7"/>
        <v/>
      </c>
      <c r="V29" s="126">
        <f>SUM(F29:U29)</f>
        <v>88</v>
      </c>
      <c r="W29" s="299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06"/>
      <c r="AG29" s="307"/>
      <c r="AH29" s="176"/>
    </row>
    <row r="30" spans="2:37" ht="18" customHeight="1" thickTop="1" x14ac:dyDescent="0.2">
      <c r="B30" s="223">
        <f>IF(D30&gt;0,COUNTIF($D$22:D30,"&gt;0"),"")</f>
        <v>3</v>
      </c>
      <c r="C30" s="226" t="str">
        <f>IFERROR(INDEX(INDEX(Структура!$A$1:$H$30,0,MATCH('Отдел МТО'!$F$8,Структура!$A$1:$G$1,0)+1),TRUNC(ROW(A12)/4)+1,0),"")</f>
        <v>Атаулина Е.В., ведущий специалист сектора административно-хозяйственного обеспечения</v>
      </c>
      <c r="D30" s="228">
        <f>IFERROR(HLOOKUP('Отдел МТО'!$F$8,Структура!$A$1:$H$30,TRUNC(ROW(A12)/4)+1,0),"")</f>
        <v>347</v>
      </c>
      <c r="E30" s="28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В</v>
      </c>
      <c r="I30" s="109" t="str">
        <f t="shared" si="8"/>
        <v>В</v>
      </c>
      <c r="J30" s="109" t="str">
        <f t="shared" si="8"/>
        <v>Я</v>
      </c>
      <c r="K30" s="109" t="str">
        <f t="shared" si="8"/>
        <v>Я</v>
      </c>
      <c r="L30" s="109" t="str">
        <f t="shared" si="8"/>
        <v>Я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В</v>
      </c>
      <c r="P30" s="109" t="str">
        <f t="shared" si="8"/>
        <v>В</v>
      </c>
      <c r="Q30" s="109" t="str">
        <f t="shared" si="8"/>
        <v>Я</v>
      </c>
      <c r="R30" s="109" t="str">
        <f t="shared" si="8"/>
        <v>Я</v>
      </c>
      <c r="S30" s="109" t="str">
        <f t="shared" si="8"/>
        <v>Я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91">
        <f>SUM(V32,V30)</f>
        <v>22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04" t="str">
        <f>IF(SUMPRODUCT(--ISNUMBER(SEARCH("К",F30:U33)))&gt;0,"К","")</f>
        <v/>
      </c>
      <c r="AG30" s="305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4"/>
      <c r="C31" s="227"/>
      <c r="D31" s="229"/>
      <c r="E31" s="28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 t="str">
        <f t="shared" si="9"/>
        <v/>
      </c>
      <c r="I31" s="112" t="str">
        <f t="shared" si="9"/>
        <v/>
      </c>
      <c r="J31" s="112">
        <f t="shared" si="9"/>
        <v>8</v>
      </c>
      <c r="K31" s="112">
        <f t="shared" si="9"/>
        <v>8</v>
      </c>
      <c r="L31" s="112">
        <f t="shared" si="9"/>
        <v>8</v>
      </c>
      <c r="M31" s="112">
        <f t="shared" si="9"/>
        <v>8</v>
      </c>
      <c r="N31" s="112">
        <f t="shared" si="9"/>
        <v>8</v>
      </c>
      <c r="O31" s="112" t="str">
        <f t="shared" si="9"/>
        <v/>
      </c>
      <c r="P31" s="112" t="str">
        <f t="shared" si="9"/>
        <v/>
      </c>
      <c r="Q31" s="112">
        <f t="shared" si="9"/>
        <v>8</v>
      </c>
      <c r="R31" s="112">
        <f t="shared" si="9"/>
        <v>8</v>
      </c>
      <c r="S31" s="112">
        <f t="shared" si="9"/>
        <v>8</v>
      </c>
      <c r="T31" s="112">
        <f t="shared" si="9"/>
        <v>8</v>
      </c>
      <c r="U31" s="105" t="s">
        <v>28</v>
      </c>
      <c r="V31" s="123">
        <f>SUM(F31:U31)</f>
        <v>88</v>
      </c>
      <c r="W31" s="233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59"/>
      <c r="AG31" s="260"/>
      <c r="AH31" s="172"/>
      <c r="AI31" s="91"/>
      <c r="AJ31" s="91"/>
    </row>
    <row r="32" spans="2:37" ht="18" customHeight="1" x14ac:dyDescent="0.2">
      <c r="B32" s="224"/>
      <c r="C32" s="227"/>
      <c r="D32" s="229"/>
      <c r="E32" s="28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В</v>
      </c>
      <c r="H32" s="112" t="str">
        <f t="shared" si="10"/>
        <v>В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Я</v>
      </c>
      <c r="L32" s="112" t="str">
        <f t="shared" si="10"/>
        <v>Я</v>
      </c>
      <c r="M32" s="112" t="str">
        <f t="shared" si="10"/>
        <v>Я</v>
      </c>
      <c r="N32" s="112" t="str">
        <f t="shared" si="10"/>
        <v>В</v>
      </c>
      <c r="O32" s="112" t="str">
        <f t="shared" si="10"/>
        <v>В</v>
      </c>
      <c r="P32" s="112" t="str">
        <f t="shared" si="10"/>
        <v>Я</v>
      </c>
      <c r="Q32" s="112" t="str">
        <f t="shared" si="10"/>
        <v>Я</v>
      </c>
      <c r="R32" s="112" t="str">
        <f t="shared" si="10"/>
        <v>Я</v>
      </c>
      <c r="S32" s="112" t="str">
        <f t="shared" si="10"/>
        <v>Я</v>
      </c>
      <c r="T32" s="112" t="str">
        <f t="shared" si="10"/>
        <v>Я</v>
      </c>
      <c r="U32" s="106" t="str">
        <f t="shared" si="10"/>
        <v>В</v>
      </c>
      <c r="V32" s="124">
        <f>COUNTIF(F32:U32,"Я")*1+COUNTIF(F32:U32,"РВ")*1</f>
        <v>11</v>
      </c>
      <c r="W32" s="261">
        <f>SUM(V33,V31)</f>
        <v>176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3"/>
      <c r="AG32" s="264"/>
      <c r="AH32" s="173"/>
      <c r="AI32" s="91"/>
      <c r="AJ32" s="91"/>
    </row>
    <row r="33" spans="2:36" ht="18" customHeight="1" thickBot="1" x14ac:dyDescent="0.25">
      <c r="B33" s="225"/>
      <c r="C33" s="227"/>
      <c r="D33" s="229"/>
      <c r="E33" s="298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 t="str">
        <f t="shared" si="11"/>
        <v/>
      </c>
      <c r="H33" s="98" t="str">
        <f t="shared" si="11"/>
        <v/>
      </c>
      <c r="I33" s="98">
        <f t="shared" si="11"/>
        <v>8</v>
      </c>
      <c r="J33" s="98">
        <f t="shared" si="11"/>
        <v>8</v>
      </c>
      <c r="K33" s="98">
        <f t="shared" si="11"/>
        <v>8</v>
      </c>
      <c r="L33" s="98">
        <f t="shared" si="11"/>
        <v>8</v>
      </c>
      <c r="M33" s="98">
        <f t="shared" si="11"/>
        <v>8</v>
      </c>
      <c r="N33" s="98" t="str">
        <f t="shared" si="11"/>
        <v/>
      </c>
      <c r="O33" s="98" t="str">
        <f t="shared" si="11"/>
        <v/>
      </c>
      <c r="P33" s="98">
        <f t="shared" si="11"/>
        <v>8</v>
      </c>
      <c r="Q33" s="98">
        <f t="shared" si="11"/>
        <v>8</v>
      </c>
      <c r="R33" s="98">
        <f t="shared" si="11"/>
        <v>8</v>
      </c>
      <c r="S33" s="98">
        <f t="shared" si="11"/>
        <v>8</v>
      </c>
      <c r="T33" s="98">
        <f t="shared" si="11"/>
        <v>8</v>
      </c>
      <c r="U33" s="111" t="str">
        <f t="shared" si="11"/>
        <v/>
      </c>
      <c r="V33" s="126">
        <f>SUM(F33:U33)</f>
        <v>88</v>
      </c>
      <c r="W33" s="299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06"/>
      <c r="AG33" s="307"/>
      <c r="AH33" s="176"/>
    </row>
    <row r="34" spans="2:36" ht="18" customHeight="1" thickTop="1" x14ac:dyDescent="0.2">
      <c r="B34" s="223">
        <f>IF(D34&gt;0,COUNTIF($D$22:D34,"&gt;0"),"")</f>
        <v>4</v>
      </c>
      <c r="C34" s="226" t="str">
        <f>IFERROR(INDEX(INDEX(Структура!$A$1:$H$30,0,MATCH('Отдел МТО'!$F$8,Структура!$A$1:$G$1,0)+1),TRUNC(ROW(A16)/4)+1,0),"")</f>
        <v>Кравцова О.Н., ведущий специалист сектора административно-хозяйственного обеспечения</v>
      </c>
      <c r="D34" s="228">
        <f>IFERROR(HLOOKUP('Отдел МТО'!$F$8,Структура!$A$1:$H$30,TRUNC(ROW(A16)/4)+1,0),"")</f>
        <v>536</v>
      </c>
      <c r="E34" s="303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В</v>
      </c>
      <c r="I34" s="109" t="str">
        <f t="shared" si="12"/>
        <v>В</v>
      </c>
      <c r="J34" s="109" t="str">
        <f t="shared" si="12"/>
        <v>Я</v>
      </c>
      <c r="K34" s="109" t="str">
        <f t="shared" si="12"/>
        <v>Я</v>
      </c>
      <c r="L34" s="109" t="str">
        <f t="shared" si="12"/>
        <v>Я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В</v>
      </c>
      <c r="P34" s="109" t="str">
        <f t="shared" si="12"/>
        <v>В</v>
      </c>
      <c r="Q34" s="109" t="str">
        <f t="shared" si="12"/>
        <v>Я</v>
      </c>
      <c r="R34" s="109" t="str">
        <f t="shared" si="12"/>
        <v>Я</v>
      </c>
      <c r="S34" s="109" t="str">
        <f t="shared" si="12"/>
        <v>Я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2">
        <f>SUM(V36,V34)</f>
        <v>22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67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7" t="str">
        <f>IF(SUMPRODUCT(--ISNUMBER(SEARCH("К",F34:U37)))&gt;0,"К","")</f>
        <v/>
      </c>
      <c r="AG34" s="258"/>
      <c r="AH34" s="171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4"/>
      <c r="C35" s="227"/>
      <c r="D35" s="229"/>
      <c r="E35" s="28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 t="str">
        <f t="shared" si="13"/>
        <v/>
      </c>
      <c r="I35" s="112" t="str">
        <f t="shared" si="13"/>
        <v/>
      </c>
      <c r="J35" s="112">
        <f t="shared" si="13"/>
        <v>8</v>
      </c>
      <c r="K35" s="112">
        <f t="shared" si="13"/>
        <v>8</v>
      </c>
      <c r="L35" s="112">
        <f t="shared" si="13"/>
        <v>8</v>
      </c>
      <c r="M35" s="112">
        <f t="shared" si="13"/>
        <v>8</v>
      </c>
      <c r="N35" s="112">
        <f t="shared" si="13"/>
        <v>8</v>
      </c>
      <c r="O35" s="112" t="str">
        <f t="shared" si="13"/>
        <v/>
      </c>
      <c r="P35" s="112" t="str">
        <f t="shared" si="13"/>
        <v/>
      </c>
      <c r="Q35" s="112">
        <f t="shared" si="13"/>
        <v>8</v>
      </c>
      <c r="R35" s="112">
        <f t="shared" si="13"/>
        <v>8</v>
      </c>
      <c r="S35" s="112">
        <f t="shared" si="13"/>
        <v>8</v>
      </c>
      <c r="T35" s="112">
        <f t="shared" si="13"/>
        <v>8</v>
      </c>
      <c r="U35" s="105" t="s">
        <v>28</v>
      </c>
      <c r="V35" s="123">
        <f>SUM(F35:U35)</f>
        <v>88</v>
      </c>
      <c r="W35" s="233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59"/>
      <c r="AG35" s="260"/>
      <c r="AH35" s="172"/>
      <c r="AI35" s="91"/>
      <c r="AJ35" s="91"/>
    </row>
    <row r="36" spans="2:36" ht="18" customHeight="1" x14ac:dyDescent="0.2">
      <c r="B36" s="224"/>
      <c r="C36" s="227"/>
      <c r="D36" s="229"/>
      <c r="E36" s="28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В</v>
      </c>
      <c r="H36" s="112" t="str">
        <f t="shared" si="14"/>
        <v>В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Я</v>
      </c>
      <c r="L36" s="112" t="str">
        <f t="shared" si="14"/>
        <v>Я</v>
      </c>
      <c r="M36" s="112" t="str">
        <f t="shared" si="14"/>
        <v>Я</v>
      </c>
      <c r="N36" s="112" t="str">
        <f t="shared" si="14"/>
        <v>В</v>
      </c>
      <c r="O36" s="112" t="str">
        <f t="shared" si="14"/>
        <v>В</v>
      </c>
      <c r="P36" s="112" t="str">
        <f t="shared" si="14"/>
        <v>Я</v>
      </c>
      <c r="Q36" s="112" t="str">
        <f t="shared" si="14"/>
        <v>Я</v>
      </c>
      <c r="R36" s="112" t="str">
        <f t="shared" si="14"/>
        <v>Я</v>
      </c>
      <c r="S36" s="112" t="str">
        <f t="shared" si="14"/>
        <v>Я</v>
      </c>
      <c r="T36" s="112" t="str">
        <f t="shared" si="14"/>
        <v>Я</v>
      </c>
      <c r="U36" s="106" t="str">
        <f t="shared" si="14"/>
        <v>В</v>
      </c>
      <c r="V36" s="124">
        <f>COUNTIF(F36:U36,"Я")*1+COUNTIF(F36:U36,"РВ")*1</f>
        <v>11</v>
      </c>
      <c r="W36" s="261">
        <f>SUM(V37,V35)</f>
        <v>176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3"/>
      <c r="AG36" s="264"/>
      <c r="AH36" s="173"/>
      <c r="AI36" s="91"/>
      <c r="AJ36" s="91"/>
    </row>
    <row r="37" spans="2:36" ht="22.5" customHeight="1" thickBot="1" x14ac:dyDescent="0.25">
      <c r="B37" s="300"/>
      <c r="C37" s="301"/>
      <c r="D37" s="302"/>
      <c r="E37" s="29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 t="str">
        <f t="shared" si="15"/>
        <v/>
      </c>
      <c r="H37" s="98" t="str">
        <f t="shared" si="15"/>
        <v/>
      </c>
      <c r="I37" s="98">
        <f t="shared" si="15"/>
        <v>8</v>
      </c>
      <c r="J37" s="98">
        <f t="shared" si="15"/>
        <v>8</v>
      </c>
      <c r="K37" s="98">
        <f t="shared" si="15"/>
        <v>8</v>
      </c>
      <c r="L37" s="98">
        <f t="shared" si="15"/>
        <v>8</v>
      </c>
      <c r="M37" s="98">
        <f t="shared" si="15"/>
        <v>8</v>
      </c>
      <c r="N37" s="98" t="str">
        <f t="shared" si="15"/>
        <v/>
      </c>
      <c r="O37" s="98" t="str">
        <f t="shared" si="15"/>
        <v/>
      </c>
      <c r="P37" s="98">
        <f t="shared" si="15"/>
        <v>8</v>
      </c>
      <c r="Q37" s="98">
        <f t="shared" si="15"/>
        <v>8</v>
      </c>
      <c r="R37" s="98">
        <f t="shared" si="15"/>
        <v>8</v>
      </c>
      <c r="S37" s="98">
        <f t="shared" si="15"/>
        <v>8</v>
      </c>
      <c r="T37" s="98">
        <f t="shared" si="15"/>
        <v>8</v>
      </c>
      <c r="U37" s="111" t="str">
        <f t="shared" si="15"/>
        <v/>
      </c>
      <c r="V37" s="126">
        <f>SUM(F37:U37)</f>
        <v>88</v>
      </c>
      <c r="W37" s="299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06"/>
      <c r="AG37" s="307"/>
      <c r="AH37" s="176"/>
    </row>
    <row r="38" spans="2:36" ht="12.75" customHeight="1" thickTop="1" x14ac:dyDescent="0.2">
      <c r="B38" s="79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92" t="s">
        <v>85</v>
      </c>
      <c r="E39" s="292"/>
      <c r="F39" s="292"/>
      <c r="G39" s="292"/>
      <c r="H39" s="292"/>
    </row>
    <row r="40" spans="2:36" x14ac:dyDescent="0.2">
      <c r="C40" s="86" t="s">
        <v>31</v>
      </c>
      <c r="D40" s="293"/>
      <c r="E40" s="293"/>
      <c r="F40" s="293"/>
      <c r="G40" s="293"/>
      <c r="H40" s="293"/>
      <c r="I40" s="33"/>
      <c r="J40" s="294"/>
      <c r="K40" s="294"/>
      <c r="L40" s="294"/>
      <c r="M40" s="33"/>
      <c r="N40" s="295" t="s">
        <v>86</v>
      </c>
      <c r="O40" s="295"/>
      <c r="P40" s="295"/>
      <c r="Q40" s="295"/>
      <c r="S40" s="33" t="s">
        <v>36</v>
      </c>
      <c r="W40" s="296" t="s">
        <v>69</v>
      </c>
      <c r="X40" s="296"/>
      <c r="Y40" s="296"/>
    </row>
    <row r="41" spans="2:36" ht="14.25" x14ac:dyDescent="0.2">
      <c r="D41" s="297" t="s">
        <v>32</v>
      </c>
      <c r="E41" s="297"/>
      <c r="F41" s="297"/>
      <c r="G41" s="297"/>
      <c r="H41" s="297"/>
      <c r="J41" s="308" t="s">
        <v>33</v>
      </c>
      <c r="K41" s="308"/>
      <c r="L41" s="308"/>
      <c r="N41" s="297" t="s">
        <v>34</v>
      </c>
      <c r="O41" s="309"/>
      <c r="P41" s="309"/>
      <c r="Q41" s="309"/>
      <c r="S41" s="33" t="s">
        <v>37</v>
      </c>
      <c r="T41" s="33"/>
      <c r="U41" s="33"/>
      <c r="V41" s="87"/>
      <c r="W41" s="295"/>
      <c r="X41" s="295"/>
      <c r="Y41" s="295"/>
      <c r="Z41" s="34"/>
      <c r="AA41" s="294"/>
      <c r="AB41" s="294"/>
      <c r="AC41" s="87"/>
      <c r="AD41" s="295" t="s">
        <v>87</v>
      </c>
      <c r="AE41" s="295"/>
      <c r="AF41" s="295"/>
      <c r="AG41" s="310">
        <f>N42</f>
        <v>42310</v>
      </c>
      <c r="AH41" s="310"/>
    </row>
    <row r="42" spans="2:36" ht="14.25" customHeight="1" x14ac:dyDescent="0.2">
      <c r="N42" s="311">
        <f>WORKDAY(EOMONTH(DATE('Выбери месяц'!$I$8,VLOOKUP('Выбери месяц'!$H$8,всяки!$A$1:$B$12,2,0),1),0),1,всяки!$G$3:$G$18)</f>
        <v>42310</v>
      </c>
      <c r="O42" s="311"/>
      <c r="P42" s="311"/>
      <c r="Q42" s="311"/>
      <c r="S42" s="88"/>
      <c r="T42" s="88"/>
      <c r="U42" s="88"/>
      <c r="V42" s="308" t="s">
        <v>32</v>
      </c>
      <c r="W42" s="309"/>
      <c r="X42" s="309"/>
      <c r="Y42" s="309"/>
      <c r="AA42" s="297" t="s">
        <v>33</v>
      </c>
      <c r="AB42" s="309"/>
      <c r="AD42" s="308" t="s">
        <v>34</v>
      </c>
      <c r="AE42" s="308"/>
      <c r="AF42" s="308"/>
    </row>
    <row r="43" spans="2:36" ht="19.5" customHeight="1" x14ac:dyDescent="0.2">
      <c r="S43" s="313" t="s">
        <v>35</v>
      </c>
      <c r="T43" s="313"/>
      <c r="U43" s="313"/>
      <c r="V43" s="313"/>
      <c r="W43" s="295" t="s">
        <v>70</v>
      </c>
      <c r="X43" s="295"/>
      <c r="Y43" s="295"/>
      <c r="Z43" s="34"/>
      <c r="AA43" s="294"/>
      <c r="AB43" s="294"/>
      <c r="AC43" s="33"/>
      <c r="AD43" s="295" t="s">
        <v>88</v>
      </c>
      <c r="AE43" s="295"/>
      <c r="AF43" s="295"/>
      <c r="AG43" s="310">
        <f>N42</f>
        <v>42310</v>
      </c>
      <c r="AH43" s="310"/>
    </row>
    <row r="44" spans="2:36" ht="14.25" x14ac:dyDescent="0.2">
      <c r="V44" s="308" t="s">
        <v>32</v>
      </c>
      <c r="W44" s="309"/>
      <c r="X44" s="309"/>
      <c r="Y44" s="309"/>
      <c r="AA44" s="297" t="s">
        <v>33</v>
      </c>
      <c r="AB44" s="309"/>
      <c r="AD44" s="308" t="s">
        <v>34</v>
      </c>
      <c r="AE44" s="308"/>
      <c r="AF44" s="308"/>
    </row>
    <row r="45" spans="2:36" x14ac:dyDescent="0.2">
      <c r="C45" s="55"/>
      <c r="D45" s="55"/>
    </row>
    <row r="47" spans="2:36" x14ac:dyDescent="0.2">
      <c r="E47" s="48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</row>
    <row r="48" spans="2:36" x14ac:dyDescent="0.2">
      <c r="E48" s="48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V16:W16"/>
    <mergeCell ref="X16:AC16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AD16:AH16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AH17:AH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</mergeCells>
  <conditionalFormatting sqref="F38:U38 F22:U29">
    <cfRule type="cellIs" dxfId="94" priority="100" operator="equal">
      <formula>"ДО"</formula>
    </cfRule>
    <cfRule type="cellIs" dxfId="93" priority="101" operator="equal">
      <formula>"К"</formula>
    </cfRule>
    <cfRule type="cellIs" dxfId="92" priority="102" operator="equal">
      <formula>"ОД"</formula>
    </cfRule>
    <cfRule type="cellIs" dxfId="91" priority="103" operator="equal">
      <formula>"ОТ"</formula>
    </cfRule>
    <cfRule type="cellIs" dxfId="90" priority="104" operator="equal">
      <formula>"Б"</formula>
    </cfRule>
    <cfRule type="cellIs" dxfId="89" priority="105" operator="equal">
      <formula>"В"</formula>
    </cfRule>
  </conditionalFormatting>
  <conditionalFormatting sqref="F17:U20">
    <cfRule type="expression" dxfId="88" priority="32">
      <formula>OR(WEEKDAY(F17,2)&gt;5,ISNUMBER(MATCH(F17,празд,0)))</formula>
    </cfRule>
    <cfRule type="expression" dxfId="87" priority="33">
      <formula>ISNUMBER(MATCH(F17,допнер,0))</formula>
    </cfRule>
  </conditionalFormatting>
  <conditionalFormatting sqref="F30:U33">
    <cfRule type="cellIs" dxfId="86" priority="25" operator="equal">
      <formula>"ДО"</formula>
    </cfRule>
    <cfRule type="cellIs" dxfId="85" priority="26" operator="equal">
      <formula>"К"</formula>
    </cfRule>
    <cfRule type="cellIs" dxfId="84" priority="27" operator="equal">
      <formula>"ОД"</formula>
    </cfRule>
    <cfRule type="cellIs" dxfId="83" priority="28" operator="equal">
      <formula>"ОТ"</formula>
    </cfRule>
    <cfRule type="cellIs" dxfId="82" priority="29" operator="equal">
      <formula>"Б"</formula>
    </cfRule>
    <cfRule type="cellIs" dxfId="81" priority="30" operator="equal">
      <formula>"В"</formula>
    </cfRule>
  </conditionalFormatting>
  <conditionalFormatting sqref="F34:U37">
    <cfRule type="cellIs" dxfId="80" priority="7" operator="equal">
      <formula>"ДО"</formula>
    </cfRule>
    <cfRule type="cellIs" dxfId="79" priority="8" operator="equal">
      <formula>"К"</formula>
    </cfRule>
    <cfRule type="cellIs" dxfId="78" priority="9" operator="equal">
      <formula>"ОД"</formula>
    </cfRule>
    <cfRule type="cellIs" dxfId="77" priority="10" operator="equal">
      <formula>"ОТ"</formula>
    </cfRule>
    <cfRule type="cellIs" dxfId="76" priority="11" operator="equal">
      <formula>"Б"</formula>
    </cfRule>
    <cfRule type="cellIs" dxfId="75" priority="12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B1:AK62"/>
  <sheetViews>
    <sheetView topLeftCell="D16" zoomScale="85" zoomScaleNormal="85" zoomScaleSheetLayoutView="85" workbookViewId="0">
      <selection activeCell="AH35" sqref="AH35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87">
        <v>301008</v>
      </c>
      <c r="AG5" s="188"/>
      <c r="AH5" s="18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190">
        <v>11356728</v>
      </c>
      <c r="AG6" s="191"/>
      <c r="AH6" s="192"/>
    </row>
    <row r="7" spans="2:35" s="4" customFormat="1" ht="15.75" x14ac:dyDescent="0.2">
      <c r="B7" s="5"/>
      <c r="C7" s="159" t="s">
        <v>5</v>
      </c>
      <c r="D7" s="6"/>
      <c r="E7" s="193" t="s">
        <v>66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02" t="s">
        <v>84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05" t="s">
        <v>29</v>
      </c>
      <c r="N12" s="206"/>
      <c r="O12" s="206"/>
      <c r="P12" s="206"/>
      <c r="Q12" s="206"/>
      <c r="R12" s="206"/>
      <c r="S12" s="206"/>
      <c r="T12" s="206"/>
      <c r="U12" s="206"/>
      <c r="V12" s="206"/>
      <c r="W12" s="196" t="s">
        <v>7</v>
      </c>
      <c r="X12" s="196"/>
      <c r="Y12" s="196"/>
      <c r="Z12" s="199" t="s">
        <v>8</v>
      </c>
      <c r="AA12" s="199"/>
      <c r="AB12" s="145"/>
      <c r="AC12" s="194" t="s">
        <v>9</v>
      </c>
      <c r="AD12" s="194"/>
      <c r="AE12" s="194"/>
      <c r="AF12" s="19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197"/>
      <c r="X13" s="197"/>
      <c r="Y13" s="197"/>
      <c r="Z13" s="200"/>
      <c r="AA13" s="200"/>
      <c r="AB13" s="145"/>
      <c r="AC13" s="195" t="s">
        <v>10</v>
      </c>
      <c r="AD13" s="195"/>
      <c r="AE13" s="195" t="s">
        <v>11</v>
      </c>
      <c r="AF13" s="19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3"/>
      <c r="X14" s="203"/>
      <c r="Y14" s="203"/>
      <c r="Z14" s="201">
        <f>AE14</f>
        <v>42308</v>
      </c>
      <c r="AA14" s="201"/>
      <c r="AB14" s="143"/>
      <c r="AC14" s="201">
        <f>DATE('Выбери месяц'!$I$8,VLOOKUP('Выбери месяц'!$H$8,всяки!$A$1:$B$12,2,0),1)</f>
        <v>42278</v>
      </c>
      <c r="AD14" s="201"/>
      <c r="AE14" s="204">
        <f>EOMONTH(AC14,0)</f>
        <v>42308</v>
      </c>
      <c r="AF14" s="20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198"/>
      <c r="X15" s="198"/>
      <c r="Y15" s="198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0" t="s">
        <v>12</v>
      </c>
      <c r="C16" s="243" t="s">
        <v>30</v>
      </c>
      <c r="D16" s="240" t="s">
        <v>13</v>
      </c>
      <c r="E16" s="248" t="s">
        <v>68</v>
      </c>
      <c r="F16" s="251" t="s">
        <v>14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3"/>
      <c r="V16" s="251" t="s">
        <v>15</v>
      </c>
      <c r="W16" s="254"/>
      <c r="X16" s="255" t="s">
        <v>16</v>
      </c>
      <c r="Y16" s="256"/>
      <c r="Z16" s="256"/>
      <c r="AA16" s="256"/>
      <c r="AB16" s="252"/>
      <c r="AC16" s="253"/>
      <c r="AD16" s="285" t="s">
        <v>17</v>
      </c>
      <c r="AE16" s="286"/>
      <c r="AF16" s="286"/>
      <c r="AG16" s="286"/>
      <c r="AH16" s="287"/>
    </row>
    <row r="17" spans="2:37" ht="18" customHeight="1" x14ac:dyDescent="0.2">
      <c r="B17" s="241"/>
      <c r="C17" s="244"/>
      <c r="D17" s="246"/>
      <c r="E17" s="249"/>
      <c r="F17" s="238">
        <f>DATE('Выбери месяц'!$I$8,VLOOKUP('Выбери месяц'!$H$8,всяки!$A$1:$B$12,2,0),1)</f>
        <v>42278</v>
      </c>
      <c r="G17" s="234">
        <f>DATE('Выбери месяц'!$I$8,VLOOKUP('Выбери месяц'!$H$8,всяки!$A$1:$B$12,2,0),1+COLUMN(A:A))</f>
        <v>42279</v>
      </c>
      <c r="H17" s="234">
        <f>DATE('Выбери месяц'!$I$8,VLOOKUP('Выбери месяц'!$H$8,всяки!$A$1:$B$12,2,0),1+COLUMN(B:B))</f>
        <v>42280</v>
      </c>
      <c r="I17" s="234">
        <f>DATE('Выбери месяц'!$I$8,VLOOKUP('Выбери месяц'!$H$8,всяки!$A$1:$B$12,2,0),1+COLUMN(C:C))</f>
        <v>42281</v>
      </c>
      <c r="J17" s="234">
        <f>DATE('Выбери месяц'!$I$8,VLOOKUP('Выбери месяц'!$H$8,всяки!$A$1:$B$12,2,0),1+COLUMN(D:D))</f>
        <v>42282</v>
      </c>
      <c r="K17" s="234">
        <f>DATE('Выбери месяц'!$I$8,VLOOKUP('Выбери месяц'!$H$8,всяки!$A$1:$B$12,2,0),1+COLUMN(E:E))</f>
        <v>42283</v>
      </c>
      <c r="L17" s="234">
        <f>DATE('Выбери месяц'!$I$8,VLOOKUP('Выбери месяц'!$H$8,всяки!$A$1:$B$12,2,0),1+COLUMN(F:F))</f>
        <v>42284</v>
      </c>
      <c r="M17" s="234">
        <f>DATE('Выбери месяц'!$I$8,VLOOKUP('Выбери месяц'!$H$8,всяки!$A$1:$B$12,2,0),1+COLUMN(G:G))</f>
        <v>42285</v>
      </c>
      <c r="N17" s="234">
        <f>DATE('Выбери месяц'!$I$8,VLOOKUP('Выбери месяц'!$H$8,всяки!$A$1:$B$12,2,0),1+COLUMN(H:H))</f>
        <v>42286</v>
      </c>
      <c r="O17" s="234">
        <f>DATE('Выбери месяц'!$I$8,VLOOKUP('Выбери месяц'!$H$8,всяки!$A$1:$B$12,2,0),1+COLUMN(I:I))</f>
        <v>42287</v>
      </c>
      <c r="P17" s="234">
        <f>DATE('Выбери месяц'!$I$8,VLOOKUP('Выбери месяц'!$H$8,всяки!$A$1:$B$12,2,0),1+COLUMN(J:J))</f>
        <v>42288</v>
      </c>
      <c r="Q17" s="234">
        <f>DATE('Выбери месяц'!$I$8,VLOOKUP('Выбери месяц'!$H$8,всяки!$A$1:$B$12,2,0),1+COLUMN(K:K))</f>
        <v>42289</v>
      </c>
      <c r="R17" s="234">
        <f>DATE('Выбери месяц'!$I$8,VLOOKUP('Выбери месяц'!$H$8,всяки!$A$1:$B$12,2,0),1+COLUMN(L:L))</f>
        <v>42290</v>
      </c>
      <c r="S17" s="234">
        <f>DATE('Выбери месяц'!$I$8,VLOOKUP('Выбери месяц'!$H$8,всяки!$A$1:$B$12,2,0),1+COLUMN(M:M))</f>
        <v>42291</v>
      </c>
      <c r="T17" s="234">
        <f>DATE('Выбери месяц'!$I$8,VLOOKUP('Выбери месяц'!$H$8,всяки!$A$1:$B$12,2,0),1+COLUMN(N:N))</f>
        <v>42292</v>
      </c>
      <c r="U17" s="270" t="s">
        <v>38</v>
      </c>
      <c r="V17" s="221" t="s">
        <v>18</v>
      </c>
      <c r="W17" s="212" t="s">
        <v>19</v>
      </c>
      <c r="X17" s="210" t="s">
        <v>20</v>
      </c>
      <c r="Y17" s="211"/>
      <c r="Z17" s="211"/>
      <c r="AA17" s="211"/>
      <c r="AB17" s="211"/>
      <c r="AC17" s="212"/>
      <c r="AD17" s="275" t="s">
        <v>21</v>
      </c>
      <c r="AE17" s="215" t="s">
        <v>71</v>
      </c>
      <c r="AF17" s="279" t="s">
        <v>21</v>
      </c>
      <c r="AG17" s="280"/>
      <c r="AH17" s="207" t="s">
        <v>71</v>
      </c>
    </row>
    <row r="18" spans="2:37" ht="17.25" customHeight="1" x14ac:dyDescent="0.2">
      <c r="B18" s="241"/>
      <c r="C18" s="244"/>
      <c r="D18" s="246"/>
      <c r="E18" s="249"/>
      <c r="F18" s="239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70"/>
      <c r="V18" s="222"/>
      <c r="W18" s="212"/>
      <c r="X18" s="210" t="s">
        <v>23</v>
      </c>
      <c r="Y18" s="211"/>
      <c r="Z18" s="211"/>
      <c r="AA18" s="211"/>
      <c r="AB18" s="211"/>
      <c r="AC18" s="212"/>
      <c r="AD18" s="276"/>
      <c r="AE18" s="216"/>
      <c r="AF18" s="281"/>
      <c r="AG18" s="282"/>
      <c r="AH18" s="208"/>
    </row>
    <row r="19" spans="2:37" ht="19.5" customHeight="1" x14ac:dyDescent="0.2">
      <c r="B19" s="241"/>
      <c r="C19" s="244"/>
      <c r="D19" s="246"/>
      <c r="E19" s="249"/>
      <c r="F19" s="238">
        <f>DATE('Выбери месяц'!$I$8,VLOOKUP('Выбери месяц'!$H$8,всяки!$A$1:$B$12,2,0),16)</f>
        <v>42293</v>
      </c>
      <c r="G19" s="234">
        <f>DATE('Выбери месяц'!$I$8,VLOOKUP('Выбери месяц'!$H$8,всяки!$A$1:$B$12,2,0),16+COLUMN(A:A))</f>
        <v>42294</v>
      </c>
      <c r="H19" s="234">
        <f>DATE('Выбери месяц'!$I$8,VLOOKUP('Выбери месяц'!$H$8,всяки!$A$1:$B$12,2,0),16+COLUMN(B:B))</f>
        <v>42295</v>
      </c>
      <c r="I19" s="234">
        <f>DATE('Выбери месяц'!$I$8,VLOOKUP('Выбери месяц'!$H$8,всяки!$A$1:$B$12,2,0),16+COLUMN(C:C))</f>
        <v>42296</v>
      </c>
      <c r="J19" s="234">
        <f>DATE('Выбери месяц'!$I$8,VLOOKUP('Выбери месяц'!$H$8,всяки!$A$1:$B$12,2,0),16+COLUMN(D:D))</f>
        <v>42297</v>
      </c>
      <c r="K19" s="234">
        <f>DATE('Выбери месяц'!$I$8,VLOOKUP('Выбери месяц'!$H$8,всяки!$A$1:$B$12,2,0),16+COLUMN(E:E))</f>
        <v>42298</v>
      </c>
      <c r="L19" s="234">
        <f>DATE('Выбери месяц'!$I$8,VLOOKUP('Выбери месяц'!$H$8,всяки!$A$1:$B$12,2,0),16+COLUMN(F:F))</f>
        <v>42299</v>
      </c>
      <c r="M19" s="234">
        <f>DATE('Выбери месяц'!$I$8,VLOOKUP('Выбери месяц'!$H$8,всяки!$A$1:$B$12,2,0),16+COLUMN(G:G))</f>
        <v>42300</v>
      </c>
      <c r="N19" s="234">
        <f>DATE('Выбери месяц'!$I$8,VLOOKUP('Выбери месяц'!$H$8,всяки!$A$1:$B$12,2,0),16+COLUMN(H:H))</f>
        <v>42301</v>
      </c>
      <c r="O19" s="234">
        <f>DATE('Выбери месяц'!$I$8,VLOOKUP('Выбери месяц'!$H$8,всяки!$A$1:$B$12,2,0),16+COLUMN(I:I))</f>
        <v>42302</v>
      </c>
      <c r="P19" s="234">
        <f>DATE('Выбери месяц'!$I$8,VLOOKUP('Выбери месяц'!$H$8,всяки!$A$1:$B$12,2,0),16+COLUMN(J:J))</f>
        <v>42303</v>
      </c>
      <c r="Q19" s="234">
        <f>DATE('Выбери месяц'!$I$8,VLOOKUP('Выбери месяц'!$H$8,всяки!$A$1:$B$12,2,0),16+COLUMN(K:K))</f>
        <v>42304</v>
      </c>
      <c r="R19" s="234">
        <f>DATE('Выбери месяц'!$I$8,VLOOKUP('Выбери месяц'!$H$8,всяки!$A$1:$B$12,2,0),16+COLUMN(L:L))</f>
        <v>42305</v>
      </c>
      <c r="S19" s="234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42306</v>
      </c>
      <c r="T19" s="234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>42307</v>
      </c>
      <c r="U19" s="236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>42308</v>
      </c>
      <c r="V19" s="219" t="s">
        <v>22</v>
      </c>
      <c r="W19" s="220"/>
      <c r="X19" s="273" t="s">
        <v>24</v>
      </c>
      <c r="Y19" s="213" t="s">
        <v>25</v>
      </c>
      <c r="Z19" s="215" t="s">
        <v>26</v>
      </c>
      <c r="AA19" s="217" t="s">
        <v>24</v>
      </c>
      <c r="AB19" s="213" t="s">
        <v>25</v>
      </c>
      <c r="AC19" s="207" t="s">
        <v>26</v>
      </c>
      <c r="AD19" s="276"/>
      <c r="AE19" s="216"/>
      <c r="AF19" s="281"/>
      <c r="AG19" s="282"/>
      <c r="AH19" s="208"/>
    </row>
    <row r="20" spans="2:37" ht="19.5" customHeight="1" x14ac:dyDescent="0.2">
      <c r="B20" s="242"/>
      <c r="C20" s="245"/>
      <c r="D20" s="247"/>
      <c r="E20" s="250"/>
      <c r="F20" s="239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7"/>
      <c r="V20" s="219" t="s">
        <v>27</v>
      </c>
      <c r="W20" s="220"/>
      <c r="X20" s="274"/>
      <c r="Y20" s="214"/>
      <c r="Z20" s="216"/>
      <c r="AA20" s="218"/>
      <c r="AB20" s="214"/>
      <c r="AC20" s="208"/>
      <c r="AD20" s="277"/>
      <c r="AE20" s="278"/>
      <c r="AF20" s="283"/>
      <c r="AG20" s="284"/>
      <c r="AH20" s="209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7">
        <v>4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1">
        <v>12</v>
      </c>
      <c r="AG21" s="272"/>
      <c r="AH21" s="142">
        <v>13</v>
      </c>
      <c r="AI21" s="89"/>
      <c r="AJ21" s="90"/>
      <c r="AK21" s="90"/>
    </row>
    <row r="22" spans="2:37" ht="18" customHeight="1" thickTop="1" x14ac:dyDescent="0.2">
      <c r="B22" s="223">
        <f>IF(D22&gt;0,COUNTIF($D$22:D22,"&gt;0"),"")</f>
        <v>1</v>
      </c>
      <c r="C22" s="226" t="str">
        <f>IFERROR(INDEX(INDEX(Структура!$A$1:$H$30,0,MATCH('Сектор МТО'!$F$8,Структура!$A$1:$G$1,0)+1),TRUNC(ROW(A4)/4)+1,0),"")</f>
        <v xml:space="preserve">Боброва Т.Н., начальник </v>
      </c>
      <c r="D22" s="228">
        <f>IFERROR(HLOOKUP('Сектор МТО'!$F$8,Структура!$A$1:$H$30,TRUNC(ROW(A4)/4)+1,0),"")</f>
        <v>521</v>
      </c>
      <c r="E22" s="230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В</v>
      </c>
      <c r="I22" s="109" t="str">
        <f t="shared" si="0"/>
        <v>В</v>
      </c>
      <c r="J22" s="109" t="str">
        <f t="shared" si="0"/>
        <v>Я</v>
      </c>
      <c r="K22" s="109" t="str">
        <f t="shared" si="0"/>
        <v>Я</v>
      </c>
      <c r="L22" s="109" t="str">
        <f t="shared" si="0"/>
        <v>Я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В</v>
      </c>
      <c r="P22" s="109" t="str">
        <f t="shared" si="0"/>
        <v>В</v>
      </c>
      <c r="Q22" s="109" t="str">
        <f t="shared" si="0"/>
        <v>Я</v>
      </c>
      <c r="R22" s="109" t="str">
        <f t="shared" si="0"/>
        <v>Я</v>
      </c>
      <c r="S22" s="109" t="str">
        <f t="shared" si="0"/>
        <v>Я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2">
        <f>SUM(V24,V22)</f>
        <v>22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7" t="str">
        <f>IF(SUMPRODUCT(--ISNUMBER(SEARCH("К",F22:U25)))&gt;0,"К","")</f>
        <v/>
      </c>
      <c r="AG22" s="258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4"/>
      <c r="C23" s="227"/>
      <c r="D23" s="229"/>
      <c r="E23" s="231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 t="str">
        <f t="shared" si="1"/>
        <v/>
      </c>
      <c r="I23" s="112" t="str">
        <f t="shared" si="1"/>
        <v/>
      </c>
      <c r="J23" s="110">
        <f t="shared" si="1"/>
        <v>8</v>
      </c>
      <c r="K23" s="110">
        <f t="shared" si="1"/>
        <v>8</v>
      </c>
      <c r="L23" s="110">
        <f t="shared" si="1"/>
        <v>8</v>
      </c>
      <c r="M23" s="110">
        <f t="shared" si="1"/>
        <v>8</v>
      </c>
      <c r="N23" s="110">
        <f t="shared" si="1"/>
        <v>8</v>
      </c>
      <c r="O23" s="110" t="str">
        <f t="shared" si="1"/>
        <v/>
      </c>
      <c r="P23" s="110" t="str">
        <f t="shared" si="1"/>
        <v/>
      </c>
      <c r="Q23" s="110">
        <f t="shared" si="1"/>
        <v>8</v>
      </c>
      <c r="R23" s="110">
        <f t="shared" si="1"/>
        <v>8</v>
      </c>
      <c r="S23" s="110">
        <f t="shared" si="1"/>
        <v>8</v>
      </c>
      <c r="T23" s="110">
        <f t="shared" si="1"/>
        <v>8</v>
      </c>
      <c r="U23" s="105" t="s">
        <v>28</v>
      </c>
      <c r="V23" s="123">
        <f>SUM(F23:U23)</f>
        <v>88</v>
      </c>
      <c r="W23" s="233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59"/>
      <c r="AG23" s="260"/>
      <c r="AH23" s="177"/>
      <c r="AI23" s="91"/>
      <c r="AJ23" s="91"/>
    </row>
    <row r="24" spans="2:37" ht="18" customHeight="1" x14ac:dyDescent="0.2">
      <c r="B24" s="224"/>
      <c r="C24" s="227"/>
      <c r="D24" s="229"/>
      <c r="E24" s="231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В</v>
      </c>
      <c r="H24" s="112" t="str">
        <f t="shared" si="2"/>
        <v>В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Я</v>
      </c>
      <c r="L24" s="112" t="str">
        <f t="shared" si="2"/>
        <v>Я</v>
      </c>
      <c r="M24" s="112" t="str">
        <f t="shared" si="2"/>
        <v>Я</v>
      </c>
      <c r="N24" s="112" t="str">
        <f t="shared" si="2"/>
        <v>В</v>
      </c>
      <c r="O24" s="112" t="str">
        <f t="shared" si="2"/>
        <v>В</v>
      </c>
      <c r="P24" s="112" t="str">
        <f t="shared" si="2"/>
        <v>Я</v>
      </c>
      <c r="Q24" s="112" t="str">
        <f t="shared" si="2"/>
        <v>Я</v>
      </c>
      <c r="R24" s="112" t="str">
        <f t="shared" si="2"/>
        <v>Я</v>
      </c>
      <c r="S24" s="112" t="str">
        <f t="shared" si="2"/>
        <v>Я</v>
      </c>
      <c r="T24" s="112" t="str">
        <f t="shared" si="2"/>
        <v>Я</v>
      </c>
      <c r="U24" s="106" t="str">
        <f t="shared" si="2"/>
        <v>В</v>
      </c>
      <c r="V24" s="124">
        <f>COUNTIF(F24:U24,"Я")*1+COUNTIF(F24:U24,"РВ")*1</f>
        <v>11</v>
      </c>
      <c r="W24" s="261">
        <f>SUM(V25,V23)</f>
        <v>176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3"/>
      <c r="AG24" s="264"/>
      <c r="AH24" s="173"/>
      <c r="AI24" s="91"/>
      <c r="AJ24" s="91"/>
    </row>
    <row r="25" spans="2:37" ht="18" customHeight="1" thickBot="1" x14ac:dyDescent="0.25">
      <c r="B25" s="225"/>
      <c r="C25" s="227"/>
      <c r="D25" s="229"/>
      <c r="E25" s="231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 t="str">
        <f t="shared" si="3"/>
        <v/>
      </c>
      <c r="H25" s="113" t="str">
        <f t="shared" si="3"/>
        <v/>
      </c>
      <c r="I25" s="113">
        <f t="shared" si="3"/>
        <v>8</v>
      </c>
      <c r="J25" s="114">
        <f t="shared" si="3"/>
        <v>8</v>
      </c>
      <c r="K25" s="114">
        <f t="shared" si="3"/>
        <v>8</v>
      </c>
      <c r="L25" s="114">
        <f t="shared" si="3"/>
        <v>8</v>
      </c>
      <c r="M25" s="114">
        <f t="shared" si="3"/>
        <v>8</v>
      </c>
      <c r="N25" s="114" t="str">
        <f t="shared" si="3"/>
        <v/>
      </c>
      <c r="O25" s="114" t="str">
        <f t="shared" si="3"/>
        <v/>
      </c>
      <c r="P25" s="114">
        <f t="shared" si="3"/>
        <v>8</v>
      </c>
      <c r="Q25" s="114">
        <f t="shared" si="3"/>
        <v>8</v>
      </c>
      <c r="R25" s="114">
        <f t="shared" si="3"/>
        <v>8</v>
      </c>
      <c r="S25" s="114">
        <f t="shared" si="3"/>
        <v>8</v>
      </c>
      <c r="T25" s="114">
        <f t="shared" si="3"/>
        <v>8</v>
      </c>
      <c r="U25" s="115" t="str">
        <f t="shared" si="3"/>
        <v/>
      </c>
      <c r="V25" s="123">
        <f>SUM(F25:U25)</f>
        <v>88</v>
      </c>
      <c r="W25" s="262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5"/>
      <c r="AG25" s="266"/>
      <c r="AH25" s="174"/>
      <c r="AI25" s="91"/>
      <c r="AJ25" s="91"/>
    </row>
    <row r="26" spans="2:37" ht="18" customHeight="1" thickTop="1" x14ac:dyDescent="0.2">
      <c r="B26" s="223">
        <f>IF(D26&gt;0,COUNTIF($D$22:D26,"&gt;0"),"")</f>
        <v>2</v>
      </c>
      <c r="C26" s="226" t="str">
        <f>IFERROR(INDEX(INDEX(Структура!$A$1:$H$30,0,MATCH('Сектор МТО'!$F$8,Структура!$A$1:$G$1,0)+1),TRUNC(ROW(A8)/4)+1,0),"")</f>
        <v xml:space="preserve">Муратов А.В., кладовщик </v>
      </c>
      <c r="D26" s="228">
        <f>IFERROR(HLOOKUP('Сектор МТО'!$F$8,Структура!$A$1:$H$30,TRUNC(ROW(A8)/4)+1,0),"")</f>
        <v>572</v>
      </c>
      <c r="E26" s="28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В</v>
      </c>
      <c r="I26" s="109" t="str">
        <f t="shared" si="4"/>
        <v>В</v>
      </c>
      <c r="J26" s="109" t="str">
        <f t="shared" si="4"/>
        <v>Я</v>
      </c>
      <c r="K26" s="109" t="str">
        <f t="shared" si="4"/>
        <v>Я</v>
      </c>
      <c r="L26" s="109" t="str">
        <f t="shared" si="4"/>
        <v>Я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В</v>
      </c>
      <c r="P26" s="109" t="str">
        <f t="shared" si="4"/>
        <v>В</v>
      </c>
      <c r="Q26" s="109" t="str">
        <f t="shared" si="4"/>
        <v>Я</v>
      </c>
      <c r="R26" s="109" t="str">
        <f t="shared" si="4"/>
        <v>Я</v>
      </c>
      <c r="S26" s="109" t="str">
        <f t="shared" si="4"/>
        <v>Я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91">
        <f>SUM(V28,V26)</f>
        <v>22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04" t="str">
        <f>IF(SUMPRODUCT(--ISNUMBER(SEARCH("К",F26:U29)))&gt;0,"К","")</f>
        <v/>
      </c>
      <c r="AG26" s="305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4"/>
      <c r="C27" s="227"/>
      <c r="D27" s="229"/>
      <c r="E27" s="28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 t="str">
        <f t="shared" si="5"/>
        <v/>
      </c>
      <c r="I27" s="112" t="str">
        <f t="shared" si="5"/>
        <v/>
      </c>
      <c r="J27" s="112">
        <f t="shared" si="5"/>
        <v>8</v>
      </c>
      <c r="K27" s="112">
        <f t="shared" si="5"/>
        <v>8</v>
      </c>
      <c r="L27" s="112">
        <f t="shared" si="5"/>
        <v>8</v>
      </c>
      <c r="M27" s="112">
        <f t="shared" si="5"/>
        <v>8</v>
      </c>
      <c r="N27" s="112">
        <f t="shared" si="5"/>
        <v>8</v>
      </c>
      <c r="O27" s="112" t="str">
        <f t="shared" si="5"/>
        <v/>
      </c>
      <c r="P27" s="112" t="str">
        <f t="shared" si="5"/>
        <v/>
      </c>
      <c r="Q27" s="112">
        <f t="shared" si="5"/>
        <v>8</v>
      </c>
      <c r="R27" s="112">
        <f t="shared" si="5"/>
        <v>8</v>
      </c>
      <c r="S27" s="112">
        <f t="shared" si="5"/>
        <v>8</v>
      </c>
      <c r="T27" s="112">
        <f t="shared" si="5"/>
        <v>8</v>
      </c>
      <c r="U27" s="105" t="s">
        <v>28</v>
      </c>
      <c r="V27" s="123">
        <f>SUM(F27:U27)</f>
        <v>88</v>
      </c>
      <c r="W27" s="233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59"/>
      <c r="AG27" s="260"/>
      <c r="AH27" s="177"/>
      <c r="AI27" s="91"/>
      <c r="AJ27" s="91"/>
    </row>
    <row r="28" spans="2:37" ht="18" customHeight="1" x14ac:dyDescent="0.2">
      <c r="B28" s="224"/>
      <c r="C28" s="227"/>
      <c r="D28" s="229"/>
      <c r="E28" s="28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В</v>
      </c>
      <c r="H28" s="112" t="str">
        <f t="shared" si="6"/>
        <v>В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Я</v>
      </c>
      <c r="L28" s="112" t="str">
        <f t="shared" si="6"/>
        <v>Я</v>
      </c>
      <c r="M28" s="112" t="str">
        <f t="shared" si="6"/>
        <v>Я</v>
      </c>
      <c r="N28" s="112" t="str">
        <f t="shared" si="6"/>
        <v>В</v>
      </c>
      <c r="O28" s="112" t="str">
        <f t="shared" si="6"/>
        <v>В</v>
      </c>
      <c r="P28" s="112" t="str">
        <f t="shared" si="6"/>
        <v>Я</v>
      </c>
      <c r="Q28" s="112" t="str">
        <f t="shared" si="6"/>
        <v>Я</v>
      </c>
      <c r="R28" s="112" t="str">
        <f t="shared" si="6"/>
        <v>Я</v>
      </c>
      <c r="S28" s="112" t="str">
        <f t="shared" si="6"/>
        <v>Я</v>
      </c>
      <c r="T28" s="112" t="str">
        <f t="shared" si="6"/>
        <v>Я</v>
      </c>
      <c r="U28" s="106" t="str">
        <f t="shared" si="6"/>
        <v>В</v>
      </c>
      <c r="V28" s="124">
        <f>COUNTIF(F28:U28,"Я")*1+COUNTIF(F28:U28,"РВ")*1</f>
        <v>11</v>
      </c>
      <c r="W28" s="261">
        <f>SUM(V29,V27)</f>
        <v>176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3"/>
      <c r="AG28" s="264"/>
      <c r="AH28" s="173"/>
      <c r="AI28" s="91"/>
      <c r="AJ28" s="91"/>
    </row>
    <row r="29" spans="2:37" ht="18" customHeight="1" thickBot="1" x14ac:dyDescent="0.25">
      <c r="B29" s="225"/>
      <c r="C29" s="227"/>
      <c r="D29" s="229"/>
      <c r="E29" s="29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 t="str">
        <f t="shared" si="7"/>
        <v/>
      </c>
      <c r="H29" s="98" t="str">
        <f t="shared" si="7"/>
        <v/>
      </c>
      <c r="I29" s="98">
        <f t="shared" si="7"/>
        <v>8</v>
      </c>
      <c r="J29" s="98">
        <f t="shared" si="7"/>
        <v>8</v>
      </c>
      <c r="K29" s="98">
        <f t="shared" si="7"/>
        <v>8</v>
      </c>
      <c r="L29" s="98">
        <f t="shared" si="7"/>
        <v>8</v>
      </c>
      <c r="M29" s="98">
        <f t="shared" si="7"/>
        <v>8</v>
      </c>
      <c r="N29" s="98" t="str">
        <f t="shared" si="7"/>
        <v/>
      </c>
      <c r="O29" s="98" t="str">
        <f t="shared" si="7"/>
        <v/>
      </c>
      <c r="P29" s="98">
        <f t="shared" si="7"/>
        <v>8</v>
      </c>
      <c r="Q29" s="98">
        <f t="shared" si="7"/>
        <v>8</v>
      </c>
      <c r="R29" s="98">
        <f t="shared" si="7"/>
        <v>8</v>
      </c>
      <c r="S29" s="98">
        <f t="shared" si="7"/>
        <v>8</v>
      </c>
      <c r="T29" s="98">
        <f t="shared" si="7"/>
        <v>8</v>
      </c>
      <c r="U29" s="111" t="str">
        <f t="shared" si="7"/>
        <v/>
      </c>
      <c r="V29" s="126">
        <f>SUM(F29:U29)</f>
        <v>88</v>
      </c>
      <c r="W29" s="299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06"/>
      <c r="AG29" s="307"/>
      <c r="AH29" s="176"/>
    </row>
    <row r="30" spans="2:37" ht="18" customHeight="1" thickTop="1" x14ac:dyDescent="0.2">
      <c r="B30" s="223">
        <f>IF(D30&gt;0,COUNTIF($D$22:D30,"&gt;0"),"")</f>
        <v>3</v>
      </c>
      <c r="C30" s="226" t="str">
        <f>IFERROR(INDEX(INDEX(Структура!$A$1:$H$30,0,MATCH('Сектор МТО'!$F$8,Структура!$A$1:$G$1,0)+1),TRUNC(ROW(A12)/4)+1,0),"")</f>
        <v xml:space="preserve">Рожков К.Е., кладовщик </v>
      </c>
      <c r="D30" s="228">
        <f>IFERROR(HLOOKUP('Сектор МТО'!$F$8,Структура!$A$1:$H$30,TRUNC(ROW(A12)/4)+1,0),"")</f>
        <v>591</v>
      </c>
      <c r="E30" s="28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В</v>
      </c>
      <c r="I30" s="109" t="str">
        <f t="shared" si="8"/>
        <v>В</v>
      </c>
      <c r="J30" s="109" t="str">
        <f t="shared" si="8"/>
        <v>Я</v>
      </c>
      <c r="K30" s="109" t="str">
        <f t="shared" si="8"/>
        <v>Я</v>
      </c>
      <c r="L30" s="109" t="str">
        <f t="shared" si="8"/>
        <v>Я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В</v>
      </c>
      <c r="P30" s="109" t="str">
        <f t="shared" si="8"/>
        <v>В</v>
      </c>
      <c r="Q30" s="109" t="str">
        <f t="shared" si="8"/>
        <v>Я</v>
      </c>
      <c r="R30" s="109" t="str">
        <f t="shared" si="8"/>
        <v>Я</v>
      </c>
      <c r="S30" s="109" t="str">
        <f t="shared" si="8"/>
        <v>Я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91">
        <f>SUM(V32,V30)</f>
        <v>22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04" t="str">
        <f>IF(SUMPRODUCT(--ISNUMBER(SEARCH("К",F30:U33)))&gt;0,"К","")</f>
        <v/>
      </c>
      <c r="AG30" s="305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4"/>
      <c r="C31" s="227"/>
      <c r="D31" s="229"/>
      <c r="E31" s="28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 t="str">
        <f t="shared" si="9"/>
        <v/>
      </c>
      <c r="I31" s="112" t="str">
        <f t="shared" si="9"/>
        <v/>
      </c>
      <c r="J31" s="112">
        <f t="shared" si="9"/>
        <v>8</v>
      </c>
      <c r="K31" s="112">
        <f t="shared" si="9"/>
        <v>8</v>
      </c>
      <c r="L31" s="112">
        <f t="shared" si="9"/>
        <v>8</v>
      </c>
      <c r="M31" s="112">
        <f t="shared" si="9"/>
        <v>8</v>
      </c>
      <c r="N31" s="112">
        <f t="shared" si="9"/>
        <v>8</v>
      </c>
      <c r="O31" s="112" t="str">
        <f t="shared" si="9"/>
        <v/>
      </c>
      <c r="P31" s="112" t="str">
        <f t="shared" si="9"/>
        <v/>
      </c>
      <c r="Q31" s="112">
        <f t="shared" si="9"/>
        <v>8</v>
      </c>
      <c r="R31" s="112">
        <f t="shared" si="9"/>
        <v>8</v>
      </c>
      <c r="S31" s="112">
        <f t="shared" si="9"/>
        <v>8</v>
      </c>
      <c r="T31" s="112">
        <f t="shared" si="9"/>
        <v>8</v>
      </c>
      <c r="U31" s="105" t="s">
        <v>28</v>
      </c>
      <c r="V31" s="123">
        <f>SUM(F31:U31)</f>
        <v>88</v>
      </c>
      <c r="W31" s="233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59"/>
      <c r="AG31" s="260"/>
      <c r="AH31" s="177"/>
      <c r="AI31" s="91"/>
      <c r="AJ31" s="91"/>
    </row>
    <row r="32" spans="2:37" ht="18" customHeight="1" x14ac:dyDescent="0.2">
      <c r="B32" s="224"/>
      <c r="C32" s="227"/>
      <c r="D32" s="229"/>
      <c r="E32" s="28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В</v>
      </c>
      <c r="H32" s="112" t="str">
        <f t="shared" si="10"/>
        <v>В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Я</v>
      </c>
      <c r="L32" s="112" t="str">
        <f t="shared" si="10"/>
        <v>Я</v>
      </c>
      <c r="M32" s="112" t="str">
        <f t="shared" si="10"/>
        <v>Я</v>
      </c>
      <c r="N32" s="112" t="str">
        <f t="shared" si="10"/>
        <v>В</v>
      </c>
      <c r="O32" s="112" t="str">
        <f t="shared" si="10"/>
        <v>В</v>
      </c>
      <c r="P32" s="112" t="str">
        <f t="shared" si="10"/>
        <v>Я</v>
      </c>
      <c r="Q32" s="112" t="str">
        <f t="shared" si="10"/>
        <v>Я</v>
      </c>
      <c r="R32" s="112" t="str">
        <f t="shared" si="10"/>
        <v>Я</v>
      </c>
      <c r="S32" s="112" t="str">
        <f t="shared" si="10"/>
        <v>Я</v>
      </c>
      <c r="T32" s="112" t="str">
        <f t="shared" si="10"/>
        <v>Я</v>
      </c>
      <c r="U32" s="106" t="str">
        <f t="shared" si="10"/>
        <v>В</v>
      </c>
      <c r="V32" s="124">
        <f>COUNTIF(F32:U32,"Я")*1+COUNTIF(F32:U32,"РВ")*1</f>
        <v>11</v>
      </c>
      <c r="W32" s="261">
        <f>SUM(V33,V31)</f>
        <v>176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3"/>
      <c r="AG32" s="264"/>
      <c r="AH32" s="173"/>
      <c r="AI32" s="91"/>
      <c r="AJ32" s="91"/>
    </row>
    <row r="33" spans="2:36" ht="18" customHeight="1" thickBot="1" x14ac:dyDescent="0.25">
      <c r="B33" s="225"/>
      <c r="C33" s="227"/>
      <c r="D33" s="229"/>
      <c r="E33" s="298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 t="str">
        <f t="shared" si="11"/>
        <v/>
      </c>
      <c r="H33" s="98" t="str">
        <f t="shared" si="11"/>
        <v/>
      </c>
      <c r="I33" s="98">
        <f t="shared" si="11"/>
        <v>8</v>
      </c>
      <c r="J33" s="98">
        <f t="shared" si="11"/>
        <v>8</v>
      </c>
      <c r="K33" s="98">
        <f t="shared" si="11"/>
        <v>8</v>
      </c>
      <c r="L33" s="98">
        <f t="shared" si="11"/>
        <v>8</v>
      </c>
      <c r="M33" s="98">
        <f t="shared" si="11"/>
        <v>8</v>
      </c>
      <c r="N33" s="98" t="str">
        <f t="shared" si="11"/>
        <v/>
      </c>
      <c r="O33" s="98" t="str">
        <f t="shared" si="11"/>
        <v/>
      </c>
      <c r="P33" s="98">
        <f t="shared" si="11"/>
        <v>8</v>
      </c>
      <c r="Q33" s="98">
        <f t="shared" si="11"/>
        <v>8</v>
      </c>
      <c r="R33" s="98">
        <f t="shared" si="11"/>
        <v>8</v>
      </c>
      <c r="S33" s="98">
        <f t="shared" si="11"/>
        <v>8</v>
      </c>
      <c r="T33" s="98">
        <f t="shared" si="11"/>
        <v>8</v>
      </c>
      <c r="U33" s="111" t="str">
        <f t="shared" si="11"/>
        <v/>
      </c>
      <c r="V33" s="126">
        <f>SUM(F33:U33)</f>
        <v>88</v>
      </c>
      <c r="W33" s="299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06"/>
      <c r="AG33" s="307"/>
      <c r="AH33" s="176"/>
    </row>
    <row r="34" spans="2:36" ht="18" customHeight="1" thickTop="1" x14ac:dyDescent="0.2">
      <c r="B34" s="223">
        <f>IF(D34&gt;0,COUNTIF($D$22:D34,"&gt;0"),"")</f>
        <v>4</v>
      </c>
      <c r="C34" s="226" t="str">
        <f>IFERROR(INDEX(INDEX(Структура!$A$1:$H$30,0,MATCH('Сектор МТО'!$F$8,Структура!$A$1:$G$1,0)+1),TRUNC(ROW(A16)/4)+1,0),"")</f>
        <v>Пичевский С.Ф.
ведущий специалист</v>
      </c>
      <c r="D34" s="228">
        <f>IFERROR(HLOOKUP('Сектор МТО'!$F$8,Структура!$A$1:$H$30,TRUNC(ROW(A16)/4)+1,0),"")</f>
        <v>584</v>
      </c>
      <c r="E34" s="303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В</v>
      </c>
      <c r="I34" s="109" t="str">
        <f t="shared" si="12"/>
        <v>В</v>
      </c>
      <c r="J34" s="109" t="str">
        <f t="shared" si="12"/>
        <v>Я</v>
      </c>
      <c r="K34" s="109" t="str">
        <f t="shared" si="12"/>
        <v>Я</v>
      </c>
      <c r="L34" s="109" t="str">
        <f t="shared" si="12"/>
        <v>Я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В</v>
      </c>
      <c r="P34" s="109" t="str">
        <f t="shared" si="12"/>
        <v>В</v>
      </c>
      <c r="Q34" s="109" t="str">
        <f t="shared" si="12"/>
        <v>Я</v>
      </c>
      <c r="R34" s="109" t="str">
        <f t="shared" si="12"/>
        <v>Я</v>
      </c>
      <c r="S34" s="109" t="str">
        <f t="shared" si="12"/>
        <v>Я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2">
        <f>SUM(V36,V34)</f>
        <v>22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7" t="str">
        <f>IF(SUMPRODUCT(--ISNUMBER(SEARCH("К",F34:U37)))&gt;0,"К","")</f>
        <v/>
      </c>
      <c r="AG34" s="258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4"/>
      <c r="C35" s="227"/>
      <c r="D35" s="229"/>
      <c r="E35" s="28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 t="str">
        <f t="shared" si="13"/>
        <v/>
      </c>
      <c r="I35" s="112" t="str">
        <f t="shared" si="13"/>
        <v/>
      </c>
      <c r="J35" s="112">
        <f t="shared" si="13"/>
        <v>8</v>
      </c>
      <c r="K35" s="112">
        <f t="shared" si="13"/>
        <v>8</v>
      </c>
      <c r="L35" s="112">
        <f t="shared" si="13"/>
        <v>8</v>
      </c>
      <c r="M35" s="112">
        <f t="shared" si="13"/>
        <v>8</v>
      </c>
      <c r="N35" s="112">
        <f t="shared" si="13"/>
        <v>8</v>
      </c>
      <c r="O35" s="112" t="str">
        <f t="shared" si="13"/>
        <v/>
      </c>
      <c r="P35" s="112" t="str">
        <f t="shared" si="13"/>
        <v/>
      </c>
      <c r="Q35" s="112">
        <f t="shared" si="13"/>
        <v>8</v>
      </c>
      <c r="R35" s="112">
        <f t="shared" si="13"/>
        <v>8</v>
      </c>
      <c r="S35" s="112">
        <f t="shared" si="13"/>
        <v>8</v>
      </c>
      <c r="T35" s="112">
        <f t="shared" si="13"/>
        <v>8</v>
      </c>
      <c r="U35" s="105" t="s">
        <v>28</v>
      </c>
      <c r="V35" s="123">
        <f>SUM(F35:U35)</f>
        <v>88</v>
      </c>
      <c r="W35" s="233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59"/>
      <c r="AG35" s="260"/>
      <c r="AH35" s="177"/>
      <c r="AI35" s="91"/>
      <c r="AJ35" s="91"/>
    </row>
    <row r="36" spans="2:36" ht="18" customHeight="1" x14ac:dyDescent="0.2">
      <c r="B36" s="224"/>
      <c r="C36" s="227"/>
      <c r="D36" s="229"/>
      <c r="E36" s="28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В</v>
      </c>
      <c r="H36" s="112" t="str">
        <f t="shared" si="14"/>
        <v>В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Я</v>
      </c>
      <c r="L36" s="112" t="str">
        <f t="shared" si="14"/>
        <v>Я</v>
      </c>
      <c r="M36" s="112" t="str">
        <f t="shared" si="14"/>
        <v>Я</v>
      </c>
      <c r="N36" s="112" t="str">
        <f t="shared" si="14"/>
        <v>В</v>
      </c>
      <c r="O36" s="112" t="str">
        <f t="shared" si="14"/>
        <v>В</v>
      </c>
      <c r="P36" s="112" t="str">
        <f t="shared" si="14"/>
        <v>Я</v>
      </c>
      <c r="Q36" s="112" t="str">
        <f t="shared" si="14"/>
        <v>Я</v>
      </c>
      <c r="R36" s="112" t="str">
        <f t="shared" si="14"/>
        <v>Я</v>
      </c>
      <c r="S36" s="112" t="str">
        <f t="shared" si="14"/>
        <v>Я</v>
      </c>
      <c r="T36" s="112" t="str">
        <f t="shared" si="14"/>
        <v>Я</v>
      </c>
      <c r="U36" s="106" t="str">
        <f t="shared" si="14"/>
        <v>В</v>
      </c>
      <c r="V36" s="124">
        <f>COUNTIF(F36:U36,"Я")*1+COUNTIF(F36:U36,"РВ")*1</f>
        <v>11</v>
      </c>
      <c r="W36" s="261">
        <f>SUM(V37,V35)</f>
        <v>176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3"/>
      <c r="AG36" s="264"/>
      <c r="AH36" s="173"/>
      <c r="AI36" s="91"/>
      <c r="AJ36" s="91"/>
    </row>
    <row r="37" spans="2:36" ht="22.5" customHeight="1" thickBot="1" x14ac:dyDescent="0.25">
      <c r="B37" s="300"/>
      <c r="C37" s="301"/>
      <c r="D37" s="302"/>
      <c r="E37" s="29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 t="str">
        <f t="shared" si="15"/>
        <v/>
      </c>
      <c r="H37" s="98" t="str">
        <f t="shared" si="15"/>
        <v/>
      </c>
      <c r="I37" s="98">
        <f t="shared" si="15"/>
        <v>8</v>
      </c>
      <c r="J37" s="98">
        <f t="shared" si="15"/>
        <v>8</v>
      </c>
      <c r="K37" s="98">
        <f t="shared" si="15"/>
        <v>8</v>
      </c>
      <c r="L37" s="98">
        <f t="shared" si="15"/>
        <v>8</v>
      </c>
      <c r="M37" s="98">
        <f t="shared" si="15"/>
        <v>8</v>
      </c>
      <c r="N37" s="98" t="str">
        <f t="shared" si="15"/>
        <v/>
      </c>
      <c r="O37" s="98" t="str">
        <f t="shared" si="15"/>
        <v/>
      </c>
      <c r="P37" s="98">
        <f t="shared" si="15"/>
        <v>8</v>
      </c>
      <c r="Q37" s="98">
        <f t="shared" si="15"/>
        <v>8</v>
      </c>
      <c r="R37" s="98">
        <f t="shared" si="15"/>
        <v>8</v>
      </c>
      <c r="S37" s="98">
        <f t="shared" si="15"/>
        <v>8</v>
      </c>
      <c r="T37" s="98">
        <f t="shared" si="15"/>
        <v>8</v>
      </c>
      <c r="U37" s="111" t="str">
        <f t="shared" si="15"/>
        <v/>
      </c>
      <c r="V37" s="126">
        <f>SUM(F37:U37)</f>
        <v>88</v>
      </c>
      <c r="W37" s="299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06"/>
      <c r="AG37" s="307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92" t="s">
        <v>85</v>
      </c>
      <c r="E39" s="292"/>
      <c r="F39" s="292"/>
      <c r="G39" s="292"/>
      <c r="H39" s="292"/>
    </row>
    <row r="40" spans="2:36" x14ac:dyDescent="0.2">
      <c r="C40" s="86" t="s">
        <v>31</v>
      </c>
      <c r="D40" s="293"/>
      <c r="E40" s="293"/>
      <c r="F40" s="293"/>
      <c r="G40" s="293"/>
      <c r="H40" s="293"/>
      <c r="I40" s="33"/>
      <c r="J40" s="294"/>
      <c r="K40" s="294"/>
      <c r="L40" s="294"/>
      <c r="M40" s="33"/>
      <c r="N40" s="295" t="s">
        <v>86</v>
      </c>
      <c r="O40" s="295"/>
      <c r="P40" s="295"/>
      <c r="Q40" s="295"/>
      <c r="S40" s="33" t="s">
        <v>36</v>
      </c>
      <c r="W40" s="296" t="s">
        <v>69</v>
      </c>
      <c r="X40" s="296"/>
      <c r="Y40" s="296"/>
    </row>
    <row r="41" spans="2:36" ht="14.25" x14ac:dyDescent="0.2">
      <c r="D41" s="297" t="s">
        <v>32</v>
      </c>
      <c r="E41" s="297"/>
      <c r="F41" s="297"/>
      <c r="G41" s="297"/>
      <c r="H41" s="297"/>
      <c r="J41" s="308" t="s">
        <v>33</v>
      </c>
      <c r="K41" s="308"/>
      <c r="L41" s="308"/>
      <c r="N41" s="297" t="s">
        <v>34</v>
      </c>
      <c r="O41" s="309"/>
      <c r="P41" s="309"/>
      <c r="Q41" s="309"/>
      <c r="S41" s="33" t="s">
        <v>37</v>
      </c>
      <c r="T41" s="33"/>
      <c r="U41" s="33"/>
      <c r="V41" s="87"/>
      <c r="W41" s="295"/>
      <c r="X41" s="295"/>
      <c r="Y41" s="295"/>
      <c r="Z41" s="34"/>
      <c r="AA41" s="294"/>
      <c r="AB41" s="294"/>
      <c r="AC41" s="87"/>
      <c r="AD41" s="295" t="s">
        <v>87</v>
      </c>
      <c r="AE41" s="295"/>
      <c r="AF41" s="295"/>
      <c r="AG41" s="310">
        <f>N42</f>
        <v>42310</v>
      </c>
      <c r="AH41" s="310"/>
    </row>
    <row r="42" spans="2:36" ht="14.25" customHeight="1" x14ac:dyDescent="0.2">
      <c r="N42" s="311">
        <f>WORKDAY(EOMONTH(DATE('Выбери месяц'!$I$8,VLOOKUP('Выбери месяц'!$H$8,всяки!$A$1:$B$12,2,0),1),0),1,всяки!$G$3:$G$18)</f>
        <v>42310</v>
      </c>
      <c r="O42" s="311"/>
      <c r="P42" s="311"/>
      <c r="Q42" s="311"/>
      <c r="S42" s="88"/>
      <c r="T42" s="88"/>
      <c r="U42" s="88"/>
      <c r="V42" s="308" t="s">
        <v>32</v>
      </c>
      <c r="W42" s="309"/>
      <c r="X42" s="309"/>
      <c r="Y42" s="309"/>
      <c r="AA42" s="297" t="s">
        <v>33</v>
      </c>
      <c r="AB42" s="309"/>
      <c r="AD42" s="308" t="s">
        <v>34</v>
      </c>
      <c r="AE42" s="308"/>
      <c r="AF42" s="308"/>
    </row>
    <row r="43" spans="2:36" ht="19.5" customHeight="1" x14ac:dyDescent="0.2">
      <c r="S43" s="313" t="s">
        <v>35</v>
      </c>
      <c r="T43" s="313"/>
      <c r="U43" s="313"/>
      <c r="V43" s="313"/>
      <c r="W43" s="295" t="s">
        <v>70</v>
      </c>
      <c r="X43" s="295"/>
      <c r="Y43" s="295"/>
      <c r="Z43" s="34"/>
      <c r="AA43" s="294"/>
      <c r="AB43" s="294"/>
      <c r="AC43" s="33"/>
      <c r="AD43" s="295" t="s">
        <v>88</v>
      </c>
      <c r="AE43" s="295"/>
      <c r="AF43" s="295"/>
      <c r="AG43" s="310">
        <f>N42</f>
        <v>42310</v>
      </c>
      <c r="AH43" s="310"/>
    </row>
    <row r="44" spans="2:36" ht="14.25" x14ac:dyDescent="0.2">
      <c r="V44" s="308" t="s">
        <v>32</v>
      </c>
      <c r="W44" s="309"/>
      <c r="X44" s="309"/>
      <c r="Y44" s="309"/>
      <c r="AA44" s="297" t="s">
        <v>33</v>
      </c>
      <c r="AB44" s="309"/>
      <c r="AD44" s="308" t="s">
        <v>34</v>
      </c>
      <c r="AE44" s="308"/>
      <c r="AF44" s="308"/>
    </row>
    <row r="45" spans="2:36" x14ac:dyDescent="0.2">
      <c r="C45" s="55"/>
      <c r="D45" s="55"/>
    </row>
    <row r="47" spans="2:36" x14ac:dyDescent="0.2">
      <c r="E47" s="48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</row>
    <row r="48" spans="2:36" x14ac:dyDescent="0.2">
      <c r="E48" s="48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74" priority="15" operator="equal">
      <formula>"ДО"</formula>
    </cfRule>
    <cfRule type="cellIs" dxfId="73" priority="16" operator="equal">
      <formula>"К"</formula>
    </cfRule>
    <cfRule type="cellIs" dxfId="72" priority="17" operator="equal">
      <formula>"ОД"</formula>
    </cfRule>
    <cfRule type="cellIs" dxfId="71" priority="18" operator="equal">
      <formula>"ОТ"</formula>
    </cfRule>
    <cfRule type="cellIs" dxfId="70" priority="19" operator="equal">
      <formula>"Б"</formula>
    </cfRule>
    <cfRule type="cellIs" dxfId="69" priority="20" operator="equal">
      <formula>"В"</formula>
    </cfRule>
  </conditionalFormatting>
  <conditionalFormatting sqref="F17:U20">
    <cfRule type="expression" dxfId="68" priority="13">
      <formula>OR(WEEKDAY(F17,2)&gt;5,ISNUMBER(MATCH(F17,празд,0)))</formula>
    </cfRule>
    <cfRule type="expression" dxfId="67" priority="14">
      <formula>ISNUMBER(MATCH(F17,допнер,0))</formula>
    </cfRule>
  </conditionalFormatting>
  <conditionalFormatting sqref="F30:U33">
    <cfRule type="cellIs" dxfId="66" priority="7" operator="equal">
      <formula>"ДО"</formula>
    </cfRule>
    <cfRule type="cellIs" dxfId="65" priority="8" operator="equal">
      <formula>"К"</formula>
    </cfRule>
    <cfRule type="cellIs" dxfId="64" priority="9" operator="equal">
      <formula>"ОД"</formula>
    </cfRule>
    <cfRule type="cellIs" dxfId="63" priority="10" operator="equal">
      <formula>"ОТ"</formula>
    </cfRule>
    <cfRule type="cellIs" dxfId="62" priority="11" operator="equal">
      <formula>"Б"</formula>
    </cfRule>
    <cfRule type="cellIs" dxfId="61" priority="12" operator="equal">
      <formula>"В"</formula>
    </cfRule>
  </conditionalFormatting>
  <conditionalFormatting sqref="F34:U37">
    <cfRule type="cellIs" dxfId="60" priority="1" operator="equal">
      <formula>"ДО"</formula>
    </cfRule>
    <cfRule type="cellIs" dxfId="59" priority="2" operator="equal">
      <formula>"К"</formula>
    </cfRule>
    <cfRule type="cellIs" dxfId="58" priority="3" operator="equal">
      <formula>"ОД"</formula>
    </cfRule>
    <cfRule type="cellIs" dxfId="57" priority="4" operator="equal">
      <formula>"ОТ"</formula>
    </cfRule>
    <cfRule type="cellIs" dxfId="56" priority="5" operator="equal">
      <formula>"Б"</formula>
    </cfRule>
    <cfRule type="cellIs" dxfId="55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B1:AK62"/>
  <sheetViews>
    <sheetView topLeftCell="A16" zoomScale="85" zoomScaleNormal="85" zoomScaleSheetLayoutView="85" workbookViewId="0">
      <selection activeCell="AD22" sqref="AD22:AH3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87">
        <v>301008</v>
      </c>
      <c r="AG5" s="188"/>
      <c r="AH5" s="18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190">
        <v>11356728</v>
      </c>
      <c r="AG6" s="191"/>
      <c r="AH6" s="192"/>
    </row>
    <row r="7" spans="2:35" s="4" customFormat="1" ht="15.75" x14ac:dyDescent="0.2">
      <c r="B7" s="5"/>
      <c r="C7" s="159" t="s">
        <v>5</v>
      </c>
      <c r="D7" s="6"/>
      <c r="E7" s="193" t="s">
        <v>66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02" t="s">
        <v>82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05" t="s">
        <v>29</v>
      </c>
      <c r="N12" s="206"/>
      <c r="O12" s="206"/>
      <c r="P12" s="206"/>
      <c r="Q12" s="206"/>
      <c r="R12" s="206"/>
      <c r="S12" s="206"/>
      <c r="T12" s="206"/>
      <c r="U12" s="206"/>
      <c r="V12" s="206"/>
      <c r="W12" s="196" t="s">
        <v>7</v>
      </c>
      <c r="X12" s="196"/>
      <c r="Y12" s="196"/>
      <c r="Z12" s="199" t="s">
        <v>8</v>
      </c>
      <c r="AA12" s="199"/>
      <c r="AB12" s="145"/>
      <c r="AC12" s="194" t="s">
        <v>9</v>
      </c>
      <c r="AD12" s="194"/>
      <c r="AE12" s="194"/>
      <c r="AF12" s="19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197"/>
      <c r="X13" s="197"/>
      <c r="Y13" s="197"/>
      <c r="Z13" s="200"/>
      <c r="AA13" s="200"/>
      <c r="AB13" s="145"/>
      <c r="AC13" s="195" t="s">
        <v>10</v>
      </c>
      <c r="AD13" s="195"/>
      <c r="AE13" s="195" t="s">
        <v>11</v>
      </c>
      <c r="AF13" s="19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3"/>
      <c r="X14" s="203"/>
      <c r="Y14" s="203"/>
      <c r="Z14" s="201">
        <f>AE14</f>
        <v>42308</v>
      </c>
      <c r="AA14" s="201"/>
      <c r="AB14" s="143"/>
      <c r="AC14" s="201">
        <f>DATE('Выбери месяц'!$I$8,VLOOKUP('Выбери месяц'!$H$8,всяки!$A$1:$B$12,2,0),1)</f>
        <v>42278</v>
      </c>
      <c r="AD14" s="201"/>
      <c r="AE14" s="204">
        <f>EOMONTH(AC14,0)</f>
        <v>42308</v>
      </c>
      <c r="AF14" s="20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198"/>
      <c r="X15" s="198"/>
      <c r="Y15" s="198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0" t="s">
        <v>12</v>
      </c>
      <c r="C16" s="243" t="s">
        <v>30</v>
      </c>
      <c r="D16" s="240" t="s">
        <v>13</v>
      </c>
      <c r="E16" s="248" t="s">
        <v>68</v>
      </c>
      <c r="F16" s="251" t="s">
        <v>14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3"/>
      <c r="V16" s="251" t="s">
        <v>15</v>
      </c>
      <c r="W16" s="254"/>
      <c r="X16" s="255" t="s">
        <v>16</v>
      </c>
      <c r="Y16" s="256"/>
      <c r="Z16" s="256"/>
      <c r="AA16" s="256"/>
      <c r="AB16" s="252"/>
      <c r="AC16" s="253"/>
      <c r="AD16" s="285" t="s">
        <v>17</v>
      </c>
      <c r="AE16" s="286"/>
      <c r="AF16" s="286"/>
      <c r="AG16" s="286"/>
      <c r="AH16" s="287"/>
    </row>
    <row r="17" spans="2:37" ht="18" customHeight="1" x14ac:dyDescent="0.2">
      <c r="B17" s="241"/>
      <c r="C17" s="244"/>
      <c r="D17" s="246"/>
      <c r="E17" s="249"/>
      <c r="F17" s="238">
        <f>DATE('Выбери месяц'!$I$8,VLOOKUP('Выбери месяц'!$H$8,всяки!$A$1:$B$12,2,0),1)</f>
        <v>42278</v>
      </c>
      <c r="G17" s="234">
        <f>DATE('Выбери месяц'!$I$8,VLOOKUP('Выбери месяц'!$H$8,всяки!$A$1:$B$12,2,0),1+COLUMN(A:A))</f>
        <v>42279</v>
      </c>
      <c r="H17" s="234">
        <f>DATE('Выбери месяц'!$I$8,VLOOKUP('Выбери месяц'!$H$8,всяки!$A$1:$B$12,2,0),1+COLUMN(B:B))</f>
        <v>42280</v>
      </c>
      <c r="I17" s="234">
        <f>DATE('Выбери месяц'!$I$8,VLOOKUP('Выбери месяц'!$H$8,всяки!$A$1:$B$12,2,0),1+COLUMN(C:C))</f>
        <v>42281</v>
      </c>
      <c r="J17" s="234">
        <f>DATE('Выбери месяц'!$I$8,VLOOKUP('Выбери месяц'!$H$8,всяки!$A$1:$B$12,2,0),1+COLUMN(D:D))</f>
        <v>42282</v>
      </c>
      <c r="K17" s="234">
        <f>DATE('Выбери месяц'!$I$8,VLOOKUP('Выбери месяц'!$H$8,всяки!$A$1:$B$12,2,0),1+COLUMN(E:E))</f>
        <v>42283</v>
      </c>
      <c r="L17" s="234">
        <f>DATE('Выбери месяц'!$I$8,VLOOKUP('Выбери месяц'!$H$8,всяки!$A$1:$B$12,2,0),1+COLUMN(F:F))</f>
        <v>42284</v>
      </c>
      <c r="M17" s="234">
        <f>DATE('Выбери месяц'!$I$8,VLOOKUP('Выбери месяц'!$H$8,всяки!$A$1:$B$12,2,0),1+COLUMN(G:G))</f>
        <v>42285</v>
      </c>
      <c r="N17" s="234">
        <f>DATE('Выбери месяц'!$I$8,VLOOKUP('Выбери месяц'!$H$8,всяки!$A$1:$B$12,2,0),1+COLUMN(H:H))</f>
        <v>42286</v>
      </c>
      <c r="O17" s="234">
        <f>DATE('Выбери месяц'!$I$8,VLOOKUP('Выбери месяц'!$H$8,всяки!$A$1:$B$12,2,0),1+COLUMN(I:I))</f>
        <v>42287</v>
      </c>
      <c r="P17" s="234">
        <f>DATE('Выбери месяц'!$I$8,VLOOKUP('Выбери месяц'!$H$8,всяки!$A$1:$B$12,2,0),1+COLUMN(J:J))</f>
        <v>42288</v>
      </c>
      <c r="Q17" s="234">
        <f>DATE('Выбери месяц'!$I$8,VLOOKUP('Выбери месяц'!$H$8,всяки!$A$1:$B$12,2,0),1+COLUMN(K:K))</f>
        <v>42289</v>
      </c>
      <c r="R17" s="234">
        <f>DATE('Выбери месяц'!$I$8,VLOOKUP('Выбери месяц'!$H$8,всяки!$A$1:$B$12,2,0),1+COLUMN(L:L))</f>
        <v>42290</v>
      </c>
      <c r="S17" s="234">
        <f>DATE('Выбери месяц'!$I$8,VLOOKUP('Выбери месяц'!$H$8,всяки!$A$1:$B$12,2,0),1+COLUMN(M:M))</f>
        <v>42291</v>
      </c>
      <c r="T17" s="234">
        <f>DATE('Выбери месяц'!$I$8,VLOOKUP('Выбери месяц'!$H$8,всяки!$A$1:$B$12,2,0),1+COLUMN(N:N))</f>
        <v>42292</v>
      </c>
      <c r="U17" s="270" t="s">
        <v>38</v>
      </c>
      <c r="V17" s="221" t="s">
        <v>18</v>
      </c>
      <c r="W17" s="212" t="s">
        <v>19</v>
      </c>
      <c r="X17" s="210" t="s">
        <v>20</v>
      </c>
      <c r="Y17" s="211"/>
      <c r="Z17" s="211"/>
      <c r="AA17" s="211"/>
      <c r="AB17" s="211"/>
      <c r="AC17" s="212"/>
      <c r="AD17" s="275" t="s">
        <v>21</v>
      </c>
      <c r="AE17" s="215" t="s">
        <v>71</v>
      </c>
      <c r="AF17" s="279" t="s">
        <v>21</v>
      </c>
      <c r="AG17" s="280"/>
      <c r="AH17" s="207" t="s">
        <v>71</v>
      </c>
    </row>
    <row r="18" spans="2:37" ht="17.25" customHeight="1" x14ac:dyDescent="0.2">
      <c r="B18" s="241"/>
      <c r="C18" s="244"/>
      <c r="D18" s="246"/>
      <c r="E18" s="249"/>
      <c r="F18" s="239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70"/>
      <c r="V18" s="222"/>
      <c r="W18" s="212"/>
      <c r="X18" s="210" t="s">
        <v>23</v>
      </c>
      <c r="Y18" s="211"/>
      <c r="Z18" s="211"/>
      <c r="AA18" s="211"/>
      <c r="AB18" s="211"/>
      <c r="AC18" s="212"/>
      <c r="AD18" s="276"/>
      <c r="AE18" s="216"/>
      <c r="AF18" s="281"/>
      <c r="AG18" s="282"/>
      <c r="AH18" s="208"/>
    </row>
    <row r="19" spans="2:37" ht="19.5" customHeight="1" x14ac:dyDescent="0.2">
      <c r="B19" s="241"/>
      <c r="C19" s="244"/>
      <c r="D19" s="246"/>
      <c r="E19" s="249"/>
      <c r="F19" s="238">
        <f>DATE('Выбери месяц'!$I$8,VLOOKUP('Выбери месяц'!$H$8,всяки!$A$1:$B$12,2,0),16)</f>
        <v>42293</v>
      </c>
      <c r="G19" s="234">
        <f>DATE('Выбери месяц'!$I$8,VLOOKUP('Выбери месяц'!$H$8,всяки!$A$1:$B$12,2,0),16+COLUMN(A:A))</f>
        <v>42294</v>
      </c>
      <c r="H19" s="234">
        <f>DATE('Выбери месяц'!$I$8,VLOOKUP('Выбери месяц'!$H$8,всяки!$A$1:$B$12,2,0),16+COLUMN(B:B))</f>
        <v>42295</v>
      </c>
      <c r="I19" s="234">
        <f>DATE('Выбери месяц'!$I$8,VLOOKUP('Выбери месяц'!$H$8,всяки!$A$1:$B$12,2,0),16+COLUMN(C:C))</f>
        <v>42296</v>
      </c>
      <c r="J19" s="234">
        <f>DATE('Выбери месяц'!$I$8,VLOOKUP('Выбери месяц'!$H$8,всяки!$A$1:$B$12,2,0),16+COLUMN(D:D))</f>
        <v>42297</v>
      </c>
      <c r="K19" s="234">
        <f>DATE('Выбери месяц'!$I$8,VLOOKUP('Выбери месяц'!$H$8,всяки!$A$1:$B$12,2,0),16+COLUMN(E:E))</f>
        <v>42298</v>
      </c>
      <c r="L19" s="234">
        <f>DATE('Выбери месяц'!$I$8,VLOOKUP('Выбери месяц'!$H$8,всяки!$A$1:$B$12,2,0),16+COLUMN(F:F))</f>
        <v>42299</v>
      </c>
      <c r="M19" s="234">
        <f>DATE('Выбери месяц'!$I$8,VLOOKUP('Выбери месяц'!$H$8,всяки!$A$1:$B$12,2,0),16+COLUMN(G:G))</f>
        <v>42300</v>
      </c>
      <c r="N19" s="234">
        <f>DATE('Выбери месяц'!$I$8,VLOOKUP('Выбери месяц'!$H$8,всяки!$A$1:$B$12,2,0),16+COLUMN(H:H))</f>
        <v>42301</v>
      </c>
      <c r="O19" s="234">
        <f>DATE('Выбери месяц'!$I$8,VLOOKUP('Выбери месяц'!$H$8,всяки!$A$1:$B$12,2,0),16+COLUMN(I:I))</f>
        <v>42302</v>
      </c>
      <c r="P19" s="234">
        <f>DATE('Выбери месяц'!$I$8,VLOOKUP('Выбери месяц'!$H$8,всяки!$A$1:$B$12,2,0),16+COLUMN(J:J))</f>
        <v>42303</v>
      </c>
      <c r="Q19" s="234">
        <f>DATE('Выбери месяц'!$I$8,VLOOKUP('Выбери месяц'!$H$8,всяки!$A$1:$B$12,2,0),16+COLUMN(K:K))</f>
        <v>42304</v>
      </c>
      <c r="R19" s="234">
        <f>DATE('Выбери месяц'!$I$8,VLOOKUP('Выбери месяц'!$H$8,всяки!$A$1:$B$12,2,0),16+COLUMN(L:L))</f>
        <v>42305</v>
      </c>
      <c r="S19" s="234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42306</v>
      </c>
      <c r="T19" s="234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>42307</v>
      </c>
      <c r="U19" s="236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>42308</v>
      </c>
      <c r="V19" s="219" t="s">
        <v>22</v>
      </c>
      <c r="W19" s="220"/>
      <c r="X19" s="273" t="s">
        <v>24</v>
      </c>
      <c r="Y19" s="213" t="s">
        <v>25</v>
      </c>
      <c r="Z19" s="215" t="s">
        <v>26</v>
      </c>
      <c r="AA19" s="217" t="s">
        <v>24</v>
      </c>
      <c r="AB19" s="213" t="s">
        <v>25</v>
      </c>
      <c r="AC19" s="207" t="s">
        <v>26</v>
      </c>
      <c r="AD19" s="276"/>
      <c r="AE19" s="216"/>
      <c r="AF19" s="281"/>
      <c r="AG19" s="282"/>
      <c r="AH19" s="208"/>
    </row>
    <row r="20" spans="2:37" ht="19.5" customHeight="1" x14ac:dyDescent="0.2">
      <c r="B20" s="242"/>
      <c r="C20" s="245"/>
      <c r="D20" s="247"/>
      <c r="E20" s="250"/>
      <c r="F20" s="239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7"/>
      <c r="V20" s="219" t="s">
        <v>27</v>
      </c>
      <c r="W20" s="220"/>
      <c r="X20" s="274"/>
      <c r="Y20" s="214"/>
      <c r="Z20" s="216"/>
      <c r="AA20" s="218"/>
      <c r="AB20" s="214"/>
      <c r="AC20" s="208"/>
      <c r="AD20" s="277"/>
      <c r="AE20" s="278"/>
      <c r="AF20" s="283"/>
      <c r="AG20" s="284"/>
      <c r="AH20" s="209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7">
        <v>4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1">
        <v>12</v>
      </c>
      <c r="AG21" s="272"/>
      <c r="AH21" s="142">
        <v>13</v>
      </c>
      <c r="AI21" s="89"/>
      <c r="AJ21" s="90"/>
      <c r="AK21" s="90"/>
    </row>
    <row r="22" spans="2:37" ht="18" customHeight="1" thickTop="1" x14ac:dyDescent="0.2">
      <c r="B22" s="223">
        <f>IF(D22&gt;0,COUNTIF($D$22:D22,"&gt;0"),"")</f>
        <v>1</v>
      </c>
      <c r="C22" s="226" t="str">
        <f>IFERROR(INDEX(INDEX(Структура!$A$1:$H$30,0,MATCH('Сектор ТО'!$F$8,Структура!$A$1:$G$1,0)+1),TRUNC(ROW(A4)/4)+1,0),"")</f>
        <v xml:space="preserve">Хабаров С.Н., начальник </v>
      </c>
      <c r="D22" s="228">
        <f>IFERROR(HLOOKUP('Сектор ТО'!$F$8,Структура!$A$1:$H$30,TRUNC(ROW(A4)/4)+1,0),"")</f>
        <v>431</v>
      </c>
      <c r="E22" s="230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В</v>
      </c>
      <c r="I22" s="109" t="str">
        <f t="shared" si="0"/>
        <v>В</v>
      </c>
      <c r="J22" s="109" t="str">
        <f t="shared" si="0"/>
        <v>Я</v>
      </c>
      <c r="K22" s="109" t="str">
        <f t="shared" si="0"/>
        <v>Я</v>
      </c>
      <c r="L22" s="109" t="str">
        <f t="shared" si="0"/>
        <v>Я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В</v>
      </c>
      <c r="P22" s="109" t="str">
        <f t="shared" si="0"/>
        <v>В</v>
      </c>
      <c r="Q22" s="109" t="str">
        <f t="shared" si="0"/>
        <v>Я</v>
      </c>
      <c r="R22" s="109" t="str">
        <f t="shared" si="0"/>
        <v>Я</v>
      </c>
      <c r="S22" s="109" t="str">
        <f t="shared" si="0"/>
        <v>Я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2">
        <f>SUM(V24,V22)</f>
        <v>22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7" t="str">
        <f>IF(SUMPRODUCT(--ISNUMBER(SEARCH("К",F22:U25)))&gt;0,"К","")</f>
        <v/>
      </c>
      <c r="AG22" s="258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4"/>
      <c r="C23" s="227"/>
      <c r="D23" s="229"/>
      <c r="E23" s="231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 t="str">
        <f t="shared" si="1"/>
        <v/>
      </c>
      <c r="I23" s="112" t="str">
        <f t="shared" si="1"/>
        <v/>
      </c>
      <c r="J23" s="110">
        <f t="shared" si="1"/>
        <v>8</v>
      </c>
      <c r="K23" s="110">
        <f t="shared" si="1"/>
        <v>8</v>
      </c>
      <c r="L23" s="110">
        <f t="shared" si="1"/>
        <v>8</v>
      </c>
      <c r="M23" s="110">
        <f t="shared" si="1"/>
        <v>8</v>
      </c>
      <c r="N23" s="110">
        <f t="shared" si="1"/>
        <v>8</v>
      </c>
      <c r="O23" s="110" t="str">
        <f t="shared" si="1"/>
        <v/>
      </c>
      <c r="P23" s="110" t="str">
        <f t="shared" si="1"/>
        <v/>
      </c>
      <c r="Q23" s="110">
        <f t="shared" si="1"/>
        <v>8</v>
      </c>
      <c r="R23" s="110">
        <f t="shared" si="1"/>
        <v>8</v>
      </c>
      <c r="S23" s="110">
        <f t="shared" si="1"/>
        <v>8</v>
      </c>
      <c r="T23" s="110">
        <f t="shared" si="1"/>
        <v>8</v>
      </c>
      <c r="U23" s="105" t="s">
        <v>28</v>
      </c>
      <c r="V23" s="123">
        <f>SUM(F23:U23)</f>
        <v>88</v>
      </c>
      <c r="W23" s="233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59"/>
      <c r="AG23" s="260"/>
      <c r="AH23" s="177"/>
      <c r="AI23" s="91"/>
      <c r="AJ23" s="91"/>
    </row>
    <row r="24" spans="2:37" ht="18" customHeight="1" x14ac:dyDescent="0.2">
      <c r="B24" s="224"/>
      <c r="C24" s="227"/>
      <c r="D24" s="229"/>
      <c r="E24" s="231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В</v>
      </c>
      <c r="H24" s="112" t="str">
        <f t="shared" si="2"/>
        <v>В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Я</v>
      </c>
      <c r="L24" s="112" t="str">
        <f t="shared" si="2"/>
        <v>Я</v>
      </c>
      <c r="M24" s="112" t="str">
        <f t="shared" si="2"/>
        <v>Я</v>
      </c>
      <c r="N24" s="112" t="str">
        <f t="shared" si="2"/>
        <v>В</v>
      </c>
      <c r="O24" s="112" t="str">
        <f t="shared" si="2"/>
        <v>В</v>
      </c>
      <c r="P24" s="112" t="str">
        <f t="shared" si="2"/>
        <v>Я</v>
      </c>
      <c r="Q24" s="112" t="str">
        <f t="shared" si="2"/>
        <v>Я</v>
      </c>
      <c r="R24" s="112" t="str">
        <f t="shared" si="2"/>
        <v>Я</v>
      </c>
      <c r="S24" s="112" t="str">
        <f t="shared" si="2"/>
        <v>Я</v>
      </c>
      <c r="T24" s="112" t="str">
        <f t="shared" si="2"/>
        <v>Я</v>
      </c>
      <c r="U24" s="106" t="str">
        <f t="shared" si="2"/>
        <v>В</v>
      </c>
      <c r="V24" s="124">
        <f>COUNTIF(F24:U24,"Я")*1+COUNTIF(F24:U24,"РВ")*1</f>
        <v>11</v>
      </c>
      <c r="W24" s="261">
        <f>SUM(V25,V23)</f>
        <v>176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3"/>
      <c r="AG24" s="264"/>
      <c r="AH24" s="173"/>
      <c r="AI24" s="91"/>
      <c r="AJ24" s="91"/>
    </row>
    <row r="25" spans="2:37" ht="18" customHeight="1" thickBot="1" x14ac:dyDescent="0.25">
      <c r="B25" s="225"/>
      <c r="C25" s="227"/>
      <c r="D25" s="229"/>
      <c r="E25" s="231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 t="str">
        <f t="shared" si="3"/>
        <v/>
      </c>
      <c r="H25" s="113" t="str">
        <f t="shared" si="3"/>
        <v/>
      </c>
      <c r="I25" s="113">
        <f t="shared" si="3"/>
        <v>8</v>
      </c>
      <c r="J25" s="114">
        <f t="shared" si="3"/>
        <v>8</v>
      </c>
      <c r="K25" s="114">
        <f t="shared" si="3"/>
        <v>8</v>
      </c>
      <c r="L25" s="114">
        <f t="shared" si="3"/>
        <v>8</v>
      </c>
      <c r="M25" s="114">
        <f t="shared" si="3"/>
        <v>8</v>
      </c>
      <c r="N25" s="114" t="str">
        <f t="shared" si="3"/>
        <v/>
      </c>
      <c r="O25" s="114" t="str">
        <f t="shared" si="3"/>
        <v/>
      </c>
      <c r="P25" s="114">
        <f t="shared" si="3"/>
        <v>8</v>
      </c>
      <c r="Q25" s="114">
        <f t="shared" si="3"/>
        <v>8</v>
      </c>
      <c r="R25" s="114">
        <f t="shared" si="3"/>
        <v>8</v>
      </c>
      <c r="S25" s="114">
        <f t="shared" si="3"/>
        <v>8</v>
      </c>
      <c r="T25" s="114">
        <f t="shared" si="3"/>
        <v>8</v>
      </c>
      <c r="U25" s="115" t="str">
        <f t="shared" si="3"/>
        <v/>
      </c>
      <c r="V25" s="123">
        <f>SUM(F25:U25)</f>
        <v>88</v>
      </c>
      <c r="W25" s="262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5"/>
      <c r="AG25" s="266"/>
      <c r="AH25" s="174"/>
      <c r="AI25" s="91"/>
      <c r="AJ25" s="91"/>
    </row>
    <row r="26" spans="2:37" ht="18" customHeight="1" thickTop="1" x14ac:dyDescent="0.2">
      <c r="B26" s="223">
        <f>IF(D26&gt;0,COUNTIF($D$22:D26,"&gt;0"),"")</f>
        <v>2</v>
      </c>
      <c r="C26" s="226" t="str">
        <f>IFERROR(INDEX(INDEX(Структура!$A$1:$H$30,0,MATCH('Сектор ТО'!$F$8,Структура!$A$1:$G$1,0)+1),TRUNC(ROW(A8)/4)+1,0),"")</f>
        <v>Лопанова М.О., Главный специалист</v>
      </c>
      <c r="D26" s="228">
        <f>IFERROR(HLOOKUP('Сектор ТО'!$F$8,Структура!$A$1:$H$30,TRUNC(ROW(A8)/4)+1,0),"")</f>
        <v>384</v>
      </c>
      <c r="E26" s="28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В</v>
      </c>
      <c r="I26" s="109" t="str">
        <f t="shared" si="4"/>
        <v>В</v>
      </c>
      <c r="J26" s="109" t="str">
        <f t="shared" si="4"/>
        <v>Я</v>
      </c>
      <c r="K26" s="109" t="str">
        <f t="shared" si="4"/>
        <v>Я</v>
      </c>
      <c r="L26" s="109" t="str">
        <f t="shared" si="4"/>
        <v>Я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В</v>
      </c>
      <c r="P26" s="109" t="str">
        <f t="shared" si="4"/>
        <v>В</v>
      </c>
      <c r="Q26" s="109" t="str">
        <f t="shared" si="4"/>
        <v>Я</v>
      </c>
      <c r="R26" s="109" t="str">
        <f t="shared" si="4"/>
        <v>Я</v>
      </c>
      <c r="S26" s="109" t="str">
        <f t="shared" si="4"/>
        <v>Я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291">
        <f>SUM(V28,V26)</f>
        <v>22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04" t="str">
        <f>IF(SUMPRODUCT(--ISNUMBER(SEARCH("К",F26:U29)))&gt;0,"К","")</f>
        <v/>
      </c>
      <c r="AG26" s="305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4"/>
      <c r="C27" s="227"/>
      <c r="D27" s="229"/>
      <c r="E27" s="28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 t="str">
        <f t="shared" si="5"/>
        <v/>
      </c>
      <c r="I27" s="112" t="str">
        <f t="shared" si="5"/>
        <v/>
      </c>
      <c r="J27" s="112">
        <f t="shared" si="5"/>
        <v>8</v>
      </c>
      <c r="K27" s="112">
        <f t="shared" si="5"/>
        <v>8</v>
      </c>
      <c r="L27" s="112">
        <f t="shared" si="5"/>
        <v>8</v>
      </c>
      <c r="M27" s="112">
        <f t="shared" si="5"/>
        <v>8</v>
      </c>
      <c r="N27" s="112">
        <f t="shared" si="5"/>
        <v>8</v>
      </c>
      <c r="O27" s="112" t="str">
        <f t="shared" si="5"/>
        <v/>
      </c>
      <c r="P27" s="112" t="str">
        <f t="shared" si="5"/>
        <v/>
      </c>
      <c r="Q27" s="112">
        <f t="shared" si="5"/>
        <v>8</v>
      </c>
      <c r="R27" s="112">
        <f t="shared" si="5"/>
        <v>8</v>
      </c>
      <c r="S27" s="112">
        <f t="shared" si="5"/>
        <v>8</v>
      </c>
      <c r="T27" s="112">
        <f t="shared" si="5"/>
        <v>8</v>
      </c>
      <c r="U27" s="105" t="s">
        <v>28</v>
      </c>
      <c r="V27" s="123">
        <f>SUM(F27:U27)</f>
        <v>88</v>
      </c>
      <c r="W27" s="233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59"/>
      <c r="AG27" s="260"/>
      <c r="AH27" s="177"/>
      <c r="AI27" s="91"/>
      <c r="AJ27" s="91"/>
    </row>
    <row r="28" spans="2:37" ht="18" customHeight="1" x14ac:dyDescent="0.2">
      <c r="B28" s="224"/>
      <c r="C28" s="227"/>
      <c r="D28" s="229"/>
      <c r="E28" s="28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В</v>
      </c>
      <c r="H28" s="112" t="str">
        <f t="shared" si="6"/>
        <v>В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Я</v>
      </c>
      <c r="L28" s="112" t="str">
        <f t="shared" si="6"/>
        <v>Я</v>
      </c>
      <c r="M28" s="112" t="str">
        <f t="shared" si="6"/>
        <v>Я</v>
      </c>
      <c r="N28" s="112" t="str">
        <f t="shared" si="6"/>
        <v>В</v>
      </c>
      <c r="O28" s="112" t="str">
        <f t="shared" si="6"/>
        <v>В</v>
      </c>
      <c r="P28" s="112" t="str">
        <f t="shared" si="6"/>
        <v>Я</v>
      </c>
      <c r="Q28" s="112" t="str">
        <f t="shared" si="6"/>
        <v>Я</v>
      </c>
      <c r="R28" s="112" t="str">
        <f t="shared" si="6"/>
        <v>Я</v>
      </c>
      <c r="S28" s="112" t="str">
        <f t="shared" si="6"/>
        <v>Я</v>
      </c>
      <c r="T28" s="112" t="str">
        <f t="shared" si="6"/>
        <v>Я</v>
      </c>
      <c r="U28" s="106" t="str">
        <f t="shared" si="6"/>
        <v>В</v>
      </c>
      <c r="V28" s="124">
        <f>COUNTIF(F28:U28,"Я")*1+COUNTIF(F28:U28,"РВ")*1</f>
        <v>11</v>
      </c>
      <c r="W28" s="261">
        <f>SUM(V29,V27)</f>
        <v>176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3"/>
      <c r="AG28" s="264"/>
      <c r="AH28" s="173"/>
      <c r="AI28" s="91"/>
      <c r="AJ28" s="91"/>
    </row>
    <row r="29" spans="2:37" ht="18" customHeight="1" thickBot="1" x14ac:dyDescent="0.25">
      <c r="B29" s="225"/>
      <c r="C29" s="227"/>
      <c r="D29" s="229"/>
      <c r="E29" s="29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 t="str">
        <f t="shared" si="7"/>
        <v/>
      </c>
      <c r="H29" s="98" t="str">
        <f t="shared" si="7"/>
        <v/>
      </c>
      <c r="I29" s="98">
        <f t="shared" si="7"/>
        <v>8</v>
      </c>
      <c r="J29" s="98">
        <f t="shared" si="7"/>
        <v>8</v>
      </c>
      <c r="K29" s="98">
        <f t="shared" si="7"/>
        <v>8</v>
      </c>
      <c r="L29" s="98">
        <f t="shared" si="7"/>
        <v>8</v>
      </c>
      <c r="M29" s="98">
        <f t="shared" si="7"/>
        <v>8</v>
      </c>
      <c r="N29" s="98" t="str">
        <f t="shared" si="7"/>
        <v/>
      </c>
      <c r="O29" s="98" t="str">
        <f t="shared" si="7"/>
        <v/>
      </c>
      <c r="P29" s="98">
        <f t="shared" si="7"/>
        <v>8</v>
      </c>
      <c r="Q29" s="98">
        <f t="shared" si="7"/>
        <v>8</v>
      </c>
      <c r="R29" s="98">
        <f t="shared" si="7"/>
        <v>8</v>
      </c>
      <c r="S29" s="98">
        <f t="shared" si="7"/>
        <v>8</v>
      </c>
      <c r="T29" s="98">
        <f t="shared" si="7"/>
        <v>8</v>
      </c>
      <c r="U29" s="111" t="str">
        <f t="shared" si="7"/>
        <v/>
      </c>
      <c r="V29" s="126">
        <f>SUM(F29:U29)</f>
        <v>88</v>
      </c>
      <c r="W29" s="299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06"/>
      <c r="AG29" s="307"/>
      <c r="AH29" s="176"/>
    </row>
    <row r="30" spans="2:37" ht="18" customHeight="1" thickTop="1" x14ac:dyDescent="0.2">
      <c r="B30" s="223" t="str">
        <f>IF(D30&gt;0,COUNTIF($D$22:D30,"&gt;0"),"")</f>
        <v/>
      </c>
      <c r="C30" s="226">
        <f>IFERROR(INDEX(INDEX(Структура!$A$1:$H$30,0,MATCH('Сектор ТО'!$F$8,Структура!$A$1:$G$1,0)+1),TRUNC(ROW(A12)/4)+1,0),"")</f>
        <v>0</v>
      </c>
      <c r="D30" s="228">
        <f>IFERROR(HLOOKUP('Сектор ТО'!$F$8,Структура!$A$1:$H$30,TRUNC(ROW(A12)/4)+1,0),"")</f>
        <v>0</v>
      </c>
      <c r="E30" s="28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В</v>
      </c>
      <c r="I30" s="109" t="str">
        <f t="shared" si="8"/>
        <v>В</v>
      </c>
      <c r="J30" s="109" t="str">
        <f t="shared" si="8"/>
        <v>Я</v>
      </c>
      <c r="K30" s="109" t="str">
        <f t="shared" si="8"/>
        <v>Я</v>
      </c>
      <c r="L30" s="109" t="str">
        <f t="shared" si="8"/>
        <v>Я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В</v>
      </c>
      <c r="P30" s="109" t="str">
        <f t="shared" si="8"/>
        <v>В</v>
      </c>
      <c r="Q30" s="109" t="str">
        <f t="shared" si="8"/>
        <v>Я</v>
      </c>
      <c r="R30" s="109" t="str">
        <f t="shared" si="8"/>
        <v>Я</v>
      </c>
      <c r="S30" s="109" t="str">
        <f t="shared" si="8"/>
        <v>Я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291">
        <f>SUM(V32,V30)</f>
        <v>22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04" t="str">
        <f>IF(SUMPRODUCT(--ISNUMBER(SEARCH("К",F30:U33)))&gt;0,"К","")</f>
        <v/>
      </c>
      <c r="AG30" s="305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4"/>
      <c r="C31" s="227"/>
      <c r="D31" s="229"/>
      <c r="E31" s="28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 t="str">
        <f t="shared" si="9"/>
        <v/>
      </c>
      <c r="I31" s="112" t="str">
        <f t="shared" si="9"/>
        <v/>
      </c>
      <c r="J31" s="112">
        <f t="shared" si="9"/>
        <v>8</v>
      </c>
      <c r="K31" s="112">
        <f t="shared" si="9"/>
        <v>8</v>
      </c>
      <c r="L31" s="112">
        <f t="shared" si="9"/>
        <v>8</v>
      </c>
      <c r="M31" s="112">
        <f t="shared" si="9"/>
        <v>8</v>
      </c>
      <c r="N31" s="112">
        <f t="shared" si="9"/>
        <v>8</v>
      </c>
      <c r="O31" s="112" t="str">
        <f t="shared" si="9"/>
        <v/>
      </c>
      <c r="P31" s="112" t="str">
        <f t="shared" si="9"/>
        <v/>
      </c>
      <c r="Q31" s="112">
        <f t="shared" si="9"/>
        <v>8</v>
      </c>
      <c r="R31" s="112">
        <f t="shared" si="9"/>
        <v>8</v>
      </c>
      <c r="S31" s="112">
        <f t="shared" si="9"/>
        <v>8</v>
      </c>
      <c r="T31" s="112">
        <f t="shared" si="9"/>
        <v>8</v>
      </c>
      <c r="U31" s="105" t="s">
        <v>28</v>
      </c>
      <c r="V31" s="123">
        <f>SUM(F31:U31)</f>
        <v>88</v>
      </c>
      <c r="W31" s="233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59"/>
      <c r="AG31" s="260"/>
      <c r="AH31" s="177"/>
      <c r="AI31" s="91"/>
      <c r="AJ31" s="91"/>
    </row>
    <row r="32" spans="2:37" ht="18" customHeight="1" x14ac:dyDescent="0.2">
      <c r="B32" s="224"/>
      <c r="C32" s="227"/>
      <c r="D32" s="229"/>
      <c r="E32" s="28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В</v>
      </c>
      <c r="H32" s="112" t="str">
        <f t="shared" si="10"/>
        <v>В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Я</v>
      </c>
      <c r="L32" s="112" t="str">
        <f t="shared" si="10"/>
        <v>Я</v>
      </c>
      <c r="M32" s="112" t="str">
        <f t="shared" si="10"/>
        <v>Я</v>
      </c>
      <c r="N32" s="112" t="str">
        <f t="shared" si="10"/>
        <v>В</v>
      </c>
      <c r="O32" s="112" t="str">
        <f t="shared" si="10"/>
        <v>В</v>
      </c>
      <c r="P32" s="112" t="str">
        <f t="shared" si="10"/>
        <v>Я</v>
      </c>
      <c r="Q32" s="112" t="str">
        <f t="shared" si="10"/>
        <v>Я</v>
      </c>
      <c r="R32" s="112" t="str">
        <f t="shared" si="10"/>
        <v>Я</v>
      </c>
      <c r="S32" s="112" t="str">
        <f t="shared" si="10"/>
        <v>Я</v>
      </c>
      <c r="T32" s="112" t="str">
        <f t="shared" si="10"/>
        <v>Я</v>
      </c>
      <c r="U32" s="106" t="str">
        <f t="shared" si="10"/>
        <v>В</v>
      </c>
      <c r="V32" s="124">
        <f>COUNTIF(F32:U32,"Я")*1+COUNTIF(F32:U32,"РВ")*1</f>
        <v>11</v>
      </c>
      <c r="W32" s="261">
        <f>SUM(V33,V31)</f>
        <v>176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3"/>
      <c r="AG32" s="264"/>
      <c r="AH32" s="173"/>
      <c r="AI32" s="91"/>
      <c r="AJ32" s="91"/>
    </row>
    <row r="33" spans="2:36" ht="18" customHeight="1" thickBot="1" x14ac:dyDescent="0.25">
      <c r="B33" s="225"/>
      <c r="C33" s="227"/>
      <c r="D33" s="229"/>
      <c r="E33" s="298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 t="str">
        <f t="shared" si="11"/>
        <v/>
      </c>
      <c r="H33" s="98" t="str">
        <f t="shared" si="11"/>
        <v/>
      </c>
      <c r="I33" s="98">
        <f t="shared" si="11"/>
        <v>8</v>
      </c>
      <c r="J33" s="98">
        <f t="shared" si="11"/>
        <v>8</v>
      </c>
      <c r="K33" s="98">
        <f t="shared" si="11"/>
        <v>8</v>
      </c>
      <c r="L33" s="98">
        <f t="shared" si="11"/>
        <v>8</v>
      </c>
      <c r="M33" s="98">
        <f t="shared" si="11"/>
        <v>8</v>
      </c>
      <c r="N33" s="98" t="str">
        <f t="shared" si="11"/>
        <v/>
      </c>
      <c r="O33" s="98" t="str">
        <f t="shared" si="11"/>
        <v/>
      </c>
      <c r="P33" s="98">
        <f t="shared" si="11"/>
        <v>8</v>
      </c>
      <c r="Q33" s="98">
        <f t="shared" si="11"/>
        <v>8</v>
      </c>
      <c r="R33" s="98">
        <f t="shared" si="11"/>
        <v>8</v>
      </c>
      <c r="S33" s="98">
        <f t="shared" si="11"/>
        <v>8</v>
      </c>
      <c r="T33" s="98">
        <f t="shared" si="11"/>
        <v>8</v>
      </c>
      <c r="U33" s="111" t="str">
        <f t="shared" si="11"/>
        <v/>
      </c>
      <c r="V33" s="126">
        <f>SUM(F33:U33)</f>
        <v>88</v>
      </c>
      <c r="W33" s="299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06"/>
      <c r="AG33" s="307"/>
      <c r="AH33" s="176"/>
    </row>
    <row r="34" spans="2:36" ht="18" customHeight="1" thickTop="1" x14ac:dyDescent="0.2">
      <c r="B34" s="223" t="str">
        <f>IF(D34&gt;0,COUNTIF($D$22:D34,"&gt;0"),"")</f>
        <v/>
      </c>
      <c r="C34" s="226">
        <f>IFERROR(INDEX(INDEX(Структура!$A$1:$H$30,0,MATCH('Сектор ТО'!$F$8,Структура!$A$1:$G$1,0)+1),TRUNC(ROW(A16)/4)+1,0),"")</f>
        <v>0</v>
      </c>
      <c r="D34" s="228">
        <f>IFERROR(HLOOKUP('Сектор ТО'!$F$8,Структура!$A$1:$H$30,TRUNC(ROW(A16)/4)+1,0),"")</f>
        <v>0</v>
      </c>
      <c r="E34" s="303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В</v>
      </c>
      <c r="I34" s="109" t="str">
        <f t="shared" si="12"/>
        <v>В</v>
      </c>
      <c r="J34" s="109" t="str">
        <f t="shared" si="12"/>
        <v>Я</v>
      </c>
      <c r="K34" s="109" t="str">
        <f t="shared" si="12"/>
        <v>Я</v>
      </c>
      <c r="L34" s="109" t="str">
        <f t="shared" si="12"/>
        <v>Я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В</v>
      </c>
      <c r="P34" s="109" t="str">
        <f t="shared" si="12"/>
        <v>В</v>
      </c>
      <c r="Q34" s="109" t="str">
        <f t="shared" si="12"/>
        <v>Я</v>
      </c>
      <c r="R34" s="109" t="str">
        <f t="shared" si="12"/>
        <v>Я</v>
      </c>
      <c r="S34" s="109" t="str">
        <f t="shared" si="12"/>
        <v>Я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2">
        <f>SUM(V36,V34)</f>
        <v>22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7" t="str">
        <f>IF(SUMPRODUCT(--ISNUMBER(SEARCH("К",F34:U37)))&gt;0,"К","")</f>
        <v/>
      </c>
      <c r="AG34" s="258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4"/>
      <c r="C35" s="227"/>
      <c r="D35" s="229"/>
      <c r="E35" s="28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 t="str">
        <f t="shared" si="13"/>
        <v/>
      </c>
      <c r="I35" s="112" t="str">
        <f t="shared" si="13"/>
        <v/>
      </c>
      <c r="J35" s="112">
        <f t="shared" si="13"/>
        <v>8</v>
      </c>
      <c r="K35" s="112">
        <f t="shared" si="13"/>
        <v>8</v>
      </c>
      <c r="L35" s="112">
        <f t="shared" si="13"/>
        <v>8</v>
      </c>
      <c r="M35" s="112">
        <f t="shared" si="13"/>
        <v>8</v>
      </c>
      <c r="N35" s="112">
        <f t="shared" si="13"/>
        <v>8</v>
      </c>
      <c r="O35" s="112" t="str">
        <f t="shared" si="13"/>
        <v/>
      </c>
      <c r="P35" s="112" t="str">
        <f t="shared" si="13"/>
        <v/>
      </c>
      <c r="Q35" s="112">
        <f t="shared" si="13"/>
        <v>8</v>
      </c>
      <c r="R35" s="112">
        <f t="shared" si="13"/>
        <v>8</v>
      </c>
      <c r="S35" s="112">
        <f t="shared" si="13"/>
        <v>8</v>
      </c>
      <c r="T35" s="112">
        <f t="shared" si="13"/>
        <v>8</v>
      </c>
      <c r="U35" s="105" t="s">
        <v>28</v>
      </c>
      <c r="V35" s="123">
        <f>SUM(F35:U35)</f>
        <v>88</v>
      </c>
      <c r="W35" s="233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59"/>
      <c r="AG35" s="260"/>
      <c r="AH35" s="177"/>
      <c r="AI35" s="91"/>
      <c r="AJ35" s="91"/>
    </row>
    <row r="36" spans="2:36" ht="18" customHeight="1" x14ac:dyDescent="0.2">
      <c r="B36" s="224"/>
      <c r="C36" s="227"/>
      <c r="D36" s="229"/>
      <c r="E36" s="28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В</v>
      </c>
      <c r="H36" s="112" t="str">
        <f t="shared" si="14"/>
        <v>В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Я</v>
      </c>
      <c r="L36" s="112" t="str">
        <f t="shared" si="14"/>
        <v>Я</v>
      </c>
      <c r="M36" s="112" t="str">
        <f t="shared" si="14"/>
        <v>Я</v>
      </c>
      <c r="N36" s="112" t="str">
        <f t="shared" si="14"/>
        <v>В</v>
      </c>
      <c r="O36" s="112" t="str">
        <f t="shared" si="14"/>
        <v>В</v>
      </c>
      <c r="P36" s="112" t="str">
        <f t="shared" si="14"/>
        <v>Я</v>
      </c>
      <c r="Q36" s="112" t="str">
        <f t="shared" si="14"/>
        <v>Я</v>
      </c>
      <c r="R36" s="112" t="str">
        <f t="shared" si="14"/>
        <v>Я</v>
      </c>
      <c r="S36" s="112" t="str">
        <f t="shared" si="14"/>
        <v>Я</v>
      </c>
      <c r="T36" s="112" t="str">
        <f t="shared" si="14"/>
        <v>Я</v>
      </c>
      <c r="U36" s="106" t="str">
        <f t="shared" si="14"/>
        <v>В</v>
      </c>
      <c r="V36" s="124">
        <f>COUNTIF(F36:U36,"Я")*1+COUNTIF(F36:U36,"РВ")*1</f>
        <v>11</v>
      </c>
      <c r="W36" s="261">
        <f>SUM(V37,V35)</f>
        <v>176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3"/>
      <c r="AG36" s="264"/>
      <c r="AH36" s="173"/>
      <c r="AI36" s="91"/>
      <c r="AJ36" s="91"/>
    </row>
    <row r="37" spans="2:36" ht="22.5" customHeight="1" thickBot="1" x14ac:dyDescent="0.25">
      <c r="B37" s="300"/>
      <c r="C37" s="301"/>
      <c r="D37" s="302"/>
      <c r="E37" s="29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 t="str">
        <f t="shared" si="15"/>
        <v/>
      </c>
      <c r="H37" s="98" t="str">
        <f t="shared" si="15"/>
        <v/>
      </c>
      <c r="I37" s="98">
        <f t="shared" si="15"/>
        <v>8</v>
      </c>
      <c r="J37" s="98">
        <f t="shared" si="15"/>
        <v>8</v>
      </c>
      <c r="K37" s="98">
        <f t="shared" si="15"/>
        <v>8</v>
      </c>
      <c r="L37" s="98">
        <f t="shared" si="15"/>
        <v>8</v>
      </c>
      <c r="M37" s="98">
        <f t="shared" si="15"/>
        <v>8</v>
      </c>
      <c r="N37" s="98" t="str">
        <f t="shared" si="15"/>
        <v/>
      </c>
      <c r="O37" s="98" t="str">
        <f t="shared" si="15"/>
        <v/>
      </c>
      <c r="P37" s="98">
        <f t="shared" si="15"/>
        <v>8</v>
      </c>
      <c r="Q37" s="98">
        <f t="shared" si="15"/>
        <v>8</v>
      </c>
      <c r="R37" s="98">
        <f t="shared" si="15"/>
        <v>8</v>
      </c>
      <c r="S37" s="98">
        <f t="shared" si="15"/>
        <v>8</v>
      </c>
      <c r="T37" s="98">
        <f t="shared" si="15"/>
        <v>8</v>
      </c>
      <c r="U37" s="111" t="str">
        <f t="shared" si="15"/>
        <v/>
      </c>
      <c r="V37" s="126">
        <f>SUM(F37:U37)</f>
        <v>88</v>
      </c>
      <c r="W37" s="299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06"/>
      <c r="AG37" s="307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92" t="s">
        <v>85</v>
      </c>
      <c r="E39" s="292"/>
      <c r="F39" s="292"/>
      <c r="G39" s="292"/>
      <c r="H39" s="292"/>
    </row>
    <row r="40" spans="2:36" x14ac:dyDescent="0.2">
      <c r="C40" s="86" t="s">
        <v>31</v>
      </c>
      <c r="D40" s="293"/>
      <c r="E40" s="293"/>
      <c r="F40" s="293"/>
      <c r="G40" s="293"/>
      <c r="H40" s="293"/>
      <c r="I40" s="33"/>
      <c r="J40" s="294"/>
      <c r="K40" s="294"/>
      <c r="L40" s="294"/>
      <c r="M40" s="33"/>
      <c r="N40" s="295" t="s">
        <v>86</v>
      </c>
      <c r="O40" s="295"/>
      <c r="P40" s="295"/>
      <c r="Q40" s="295"/>
      <c r="S40" s="33" t="s">
        <v>36</v>
      </c>
      <c r="W40" s="296" t="s">
        <v>69</v>
      </c>
      <c r="X40" s="296"/>
      <c r="Y40" s="296"/>
    </row>
    <row r="41" spans="2:36" ht="14.25" x14ac:dyDescent="0.2">
      <c r="D41" s="297" t="s">
        <v>32</v>
      </c>
      <c r="E41" s="297"/>
      <c r="F41" s="297"/>
      <c r="G41" s="297"/>
      <c r="H41" s="297"/>
      <c r="J41" s="308" t="s">
        <v>33</v>
      </c>
      <c r="K41" s="308"/>
      <c r="L41" s="308"/>
      <c r="N41" s="297" t="s">
        <v>34</v>
      </c>
      <c r="O41" s="309"/>
      <c r="P41" s="309"/>
      <c r="Q41" s="309"/>
      <c r="S41" s="33" t="s">
        <v>37</v>
      </c>
      <c r="T41" s="33"/>
      <c r="U41" s="33"/>
      <c r="V41" s="87"/>
      <c r="W41" s="295"/>
      <c r="X41" s="295"/>
      <c r="Y41" s="295"/>
      <c r="Z41" s="34"/>
      <c r="AA41" s="294"/>
      <c r="AB41" s="294"/>
      <c r="AC41" s="87"/>
      <c r="AD41" s="295" t="s">
        <v>87</v>
      </c>
      <c r="AE41" s="295"/>
      <c r="AF41" s="295"/>
      <c r="AG41" s="310">
        <f>N42</f>
        <v>42310</v>
      </c>
      <c r="AH41" s="310"/>
    </row>
    <row r="42" spans="2:36" ht="14.25" customHeight="1" x14ac:dyDescent="0.2">
      <c r="N42" s="311">
        <f>WORKDAY(EOMONTH(DATE('Выбери месяц'!$I$8,VLOOKUP('Выбери месяц'!$H$8,всяки!$A$1:$B$12,2,0),1),0),1,всяки!$G$3:$G$18)</f>
        <v>42310</v>
      </c>
      <c r="O42" s="311"/>
      <c r="P42" s="311"/>
      <c r="Q42" s="311"/>
      <c r="S42" s="88"/>
      <c r="T42" s="88"/>
      <c r="U42" s="88"/>
      <c r="V42" s="308" t="s">
        <v>32</v>
      </c>
      <c r="W42" s="309"/>
      <c r="X42" s="309"/>
      <c r="Y42" s="309"/>
      <c r="AA42" s="297" t="s">
        <v>33</v>
      </c>
      <c r="AB42" s="309"/>
      <c r="AD42" s="308" t="s">
        <v>34</v>
      </c>
      <c r="AE42" s="308"/>
      <c r="AF42" s="308"/>
    </row>
    <row r="43" spans="2:36" ht="19.5" customHeight="1" x14ac:dyDescent="0.2">
      <c r="S43" s="313" t="s">
        <v>35</v>
      </c>
      <c r="T43" s="313"/>
      <c r="U43" s="313"/>
      <c r="V43" s="313"/>
      <c r="W43" s="295" t="s">
        <v>70</v>
      </c>
      <c r="X43" s="295"/>
      <c r="Y43" s="295"/>
      <c r="Z43" s="34"/>
      <c r="AA43" s="294"/>
      <c r="AB43" s="294"/>
      <c r="AC43" s="33"/>
      <c r="AD43" s="295" t="s">
        <v>88</v>
      </c>
      <c r="AE43" s="295"/>
      <c r="AF43" s="295"/>
      <c r="AG43" s="310">
        <f>N42</f>
        <v>42310</v>
      </c>
      <c r="AH43" s="310"/>
    </row>
    <row r="44" spans="2:36" ht="14.25" x14ac:dyDescent="0.2">
      <c r="V44" s="308" t="s">
        <v>32</v>
      </c>
      <c r="W44" s="309"/>
      <c r="X44" s="309"/>
      <c r="Y44" s="309"/>
      <c r="AA44" s="297" t="s">
        <v>33</v>
      </c>
      <c r="AB44" s="309"/>
      <c r="AD44" s="308" t="s">
        <v>34</v>
      </c>
      <c r="AE44" s="308"/>
      <c r="AF44" s="308"/>
    </row>
    <row r="45" spans="2:36" x14ac:dyDescent="0.2">
      <c r="C45" s="55"/>
      <c r="D45" s="55"/>
    </row>
    <row r="47" spans="2:36" x14ac:dyDescent="0.2">
      <c r="E47" s="48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</row>
    <row r="48" spans="2:36" x14ac:dyDescent="0.2">
      <c r="E48" s="48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54" priority="15" operator="equal">
      <formula>"ДО"</formula>
    </cfRule>
    <cfRule type="cellIs" dxfId="53" priority="16" operator="equal">
      <formula>"К"</formula>
    </cfRule>
    <cfRule type="cellIs" dxfId="52" priority="17" operator="equal">
      <formula>"ОД"</formula>
    </cfRule>
    <cfRule type="cellIs" dxfId="51" priority="18" operator="equal">
      <formula>"ОТ"</formula>
    </cfRule>
    <cfRule type="cellIs" dxfId="50" priority="19" operator="equal">
      <formula>"Б"</formula>
    </cfRule>
    <cfRule type="cellIs" dxfId="49" priority="20" operator="equal">
      <formula>"В"</formula>
    </cfRule>
  </conditionalFormatting>
  <conditionalFormatting sqref="F17:U20">
    <cfRule type="expression" dxfId="48" priority="13">
      <formula>OR(WEEKDAY(F17,2)&gt;5,ISNUMBER(MATCH(F17,празд,0)))</formula>
    </cfRule>
    <cfRule type="expression" dxfId="47" priority="14">
      <formula>ISNUMBER(MATCH(F17,допнер,0))</formula>
    </cfRule>
  </conditionalFormatting>
  <conditionalFormatting sqref="F30:U33">
    <cfRule type="cellIs" dxfId="46" priority="7" operator="equal">
      <formula>"ДО"</formula>
    </cfRule>
    <cfRule type="cellIs" dxfId="45" priority="8" operator="equal">
      <formula>"К"</formula>
    </cfRule>
    <cfRule type="cellIs" dxfId="44" priority="9" operator="equal">
      <formula>"ОД"</formula>
    </cfRule>
    <cfRule type="cellIs" dxfId="43" priority="10" operator="equal">
      <formula>"ОТ"</formula>
    </cfRule>
    <cfRule type="cellIs" dxfId="42" priority="11" operator="equal">
      <formula>"Б"</formula>
    </cfRule>
    <cfRule type="cellIs" dxfId="41" priority="12" operator="equal">
      <formula>"В"</formula>
    </cfRule>
  </conditionalFormatting>
  <conditionalFormatting sqref="F34:U37">
    <cfRule type="cellIs" dxfId="40" priority="1" operator="equal">
      <formula>"ДО"</formula>
    </cfRule>
    <cfRule type="cellIs" dxfId="39" priority="2" operator="equal">
      <formula>"К"</formula>
    </cfRule>
    <cfRule type="cellIs" dxfId="38" priority="3" operator="equal">
      <formula>"ОД"</formula>
    </cfRule>
    <cfRule type="cellIs" dxfId="37" priority="4" operator="equal">
      <formula>"ОТ"</formula>
    </cfRule>
    <cfRule type="cellIs" dxfId="36" priority="5" operator="equal">
      <formula>"Б"</formula>
    </cfRule>
    <cfRule type="cellIs" dxfId="35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B1:AK62"/>
  <sheetViews>
    <sheetView topLeftCell="A16" zoomScale="85" zoomScaleNormal="85" zoomScaleSheetLayoutView="85" workbookViewId="0">
      <selection activeCell="AD22" sqref="AD22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187">
        <v>301008</v>
      </c>
      <c r="AG5" s="188"/>
      <c r="AH5" s="18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190">
        <v>11356728</v>
      </c>
      <c r="AG6" s="191"/>
      <c r="AH6" s="192"/>
    </row>
    <row r="7" spans="2:35" s="4" customFormat="1" ht="15.75" x14ac:dyDescent="0.2">
      <c r="B7" s="5"/>
      <c r="C7" s="159" t="s">
        <v>5</v>
      </c>
      <c r="D7" s="6"/>
      <c r="E7" s="193" t="s">
        <v>66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02" t="s">
        <v>83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05" t="s">
        <v>29</v>
      </c>
      <c r="N12" s="206"/>
      <c r="O12" s="206"/>
      <c r="P12" s="206"/>
      <c r="Q12" s="206"/>
      <c r="R12" s="206"/>
      <c r="S12" s="206"/>
      <c r="T12" s="206"/>
      <c r="U12" s="206"/>
      <c r="V12" s="206"/>
      <c r="W12" s="196" t="s">
        <v>7</v>
      </c>
      <c r="X12" s="196"/>
      <c r="Y12" s="196"/>
      <c r="Z12" s="199" t="s">
        <v>8</v>
      </c>
      <c r="AA12" s="199"/>
      <c r="AB12" s="145"/>
      <c r="AC12" s="194" t="s">
        <v>9</v>
      </c>
      <c r="AD12" s="194"/>
      <c r="AE12" s="194"/>
      <c r="AF12" s="194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197"/>
      <c r="X13" s="197"/>
      <c r="Y13" s="197"/>
      <c r="Z13" s="200"/>
      <c r="AA13" s="200"/>
      <c r="AB13" s="145"/>
      <c r="AC13" s="195" t="s">
        <v>10</v>
      </c>
      <c r="AD13" s="195"/>
      <c r="AE13" s="195" t="s">
        <v>11</v>
      </c>
      <c r="AF13" s="195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3"/>
      <c r="X14" s="203"/>
      <c r="Y14" s="203"/>
      <c r="Z14" s="201">
        <f>AE14</f>
        <v>42308</v>
      </c>
      <c r="AA14" s="201"/>
      <c r="AB14" s="143"/>
      <c r="AC14" s="201">
        <f>DATE('Выбери месяц'!$I$8,VLOOKUP('Выбери месяц'!$H$8,всяки!$A$1:$B$12,2,0),1)</f>
        <v>42278</v>
      </c>
      <c r="AD14" s="201"/>
      <c r="AE14" s="204">
        <f>EOMONTH(AC14,0)</f>
        <v>42308</v>
      </c>
      <c r="AF14" s="204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198"/>
      <c r="X15" s="198"/>
      <c r="Y15" s="198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0" t="s">
        <v>12</v>
      </c>
      <c r="C16" s="243" t="s">
        <v>30</v>
      </c>
      <c r="D16" s="240" t="s">
        <v>13</v>
      </c>
      <c r="E16" s="248" t="s">
        <v>68</v>
      </c>
      <c r="F16" s="251" t="s">
        <v>14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3"/>
      <c r="V16" s="251" t="s">
        <v>15</v>
      </c>
      <c r="W16" s="254"/>
      <c r="X16" s="255" t="s">
        <v>16</v>
      </c>
      <c r="Y16" s="256"/>
      <c r="Z16" s="256"/>
      <c r="AA16" s="256"/>
      <c r="AB16" s="252"/>
      <c r="AC16" s="253"/>
      <c r="AD16" s="285" t="s">
        <v>17</v>
      </c>
      <c r="AE16" s="286"/>
      <c r="AF16" s="286"/>
      <c r="AG16" s="286"/>
      <c r="AH16" s="287"/>
    </row>
    <row r="17" spans="2:37" ht="18" customHeight="1" x14ac:dyDescent="0.2">
      <c r="B17" s="241"/>
      <c r="C17" s="244"/>
      <c r="D17" s="246"/>
      <c r="E17" s="249"/>
      <c r="F17" s="238">
        <f>DATE('Выбери месяц'!$I$8,VLOOKUP('Выбери месяц'!$H$8,всяки!$A$1:$B$12,2,0),1)</f>
        <v>42278</v>
      </c>
      <c r="G17" s="234">
        <f>DATE('Выбери месяц'!$I$8,VLOOKUP('Выбери месяц'!$H$8,всяки!$A$1:$B$12,2,0),1+COLUMN(A:A))</f>
        <v>42279</v>
      </c>
      <c r="H17" s="234">
        <f>DATE('Выбери месяц'!$I$8,VLOOKUP('Выбери месяц'!$H$8,всяки!$A$1:$B$12,2,0),1+COLUMN(B:B))</f>
        <v>42280</v>
      </c>
      <c r="I17" s="234">
        <f>DATE('Выбери месяц'!$I$8,VLOOKUP('Выбери месяц'!$H$8,всяки!$A$1:$B$12,2,0),1+COLUMN(C:C))</f>
        <v>42281</v>
      </c>
      <c r="J17" s="234">
        <f>DATE('Выбери месяц'!$I$8,VLOOKUP('Выбери месяц'!$H$8,всяки!$A$1:$B$12,2,0),1+COLUMN(D:D))</f>
        <v>42282</v>
      </c>
      <c r="K17" s="234">
        <f>DATE('Выбери месяц'!$I$8,VLOOKUP('Выбери месяц'!$H$8,всяки!$A$1:$B$12,2,0),1+COLUMN(E:E))</f>
        <v>42283</v>
      </c>
      <c r="L17" s="234">
        <f>DATE('Выбери месяц'!$I$8,VLOOKUP('Выбери месяц'!$H$8,всяки!$A$1:$B$12,2,0),1+COLUMN(F:F))</f>
        <v>42284</v>
      </c>
      <c r="M17" s="234">
        <f>DATE('Выбери месяц'!$I$8,VLOOKUP('Выбери месяц'!$H$8,всяки!$A$1:$B$12,2,0),1+COLUMN(G:G))</f>
        <v>42285</v>
      </c>
      <c r="N17" s="234">
        <f>DATE('Выбери месяц'!$I$8,VLOOKUP('Выбери месяц'!$H$8,всяки!$A$1:$B$12,2,0),1+COLUMN(H:H))</f>
        <v>42286</v>
      </c>
      <c r="O17" s="234">
        <f>DATE('Выбери месяц'!$I$8,VLOOKUP('Выбери месяц'!$H$8,всяки!$A$1:$B$12,2,0),1+COLUMN(I:I))</f>
        <v>42287</v>
      </c>
      <c r="P17" s="234">
        <f>DATE('Выбери месяц'!$I$8,VLOOKUP('Выбери месяц'!$H$8,всяки!$A$1:$B$12,2,0),1+COLUMN(J:J))</f>
        <v>42288</v>
      </c>
      <c r="Q17" s="234">
        <f>DATE('Выбери месяц'!$I$8,VLOOKUP('Выбери месяц'!$H$8,всяки!$A$1:$B$12,2,0),1+COLUMN(K:K))</f>
        <v>42289</v>
      </c>
      <c r="R17" s="234">
        <f>DATE('Выбери месяц'!$I$8,VLOOKUP('Выбери месяц'!$H$8,всяки!$A$1:$B$12,2,0),1+COLUMN(L:L))</f>
        <v>42290</v>
      </c>
      <c r="S17" s="234">
        <f>DATE('Выбери месяц'!$I$8,VLOOKUP('Выбери месяц'!$H$8,всяки!$A$1:$B$12,2,0),1+COLUMN(M:M))</f>
        <v>42291</v>
      </c>
      <c r="T17" s="234">
        <f>DATE('Выбери месяц'!$I$8,VLOOKUP('Выбери месяц'!$H$8,всяки!$A$1:$B$12,2,0),1+COLUMN(N:N))</f>
        <v>42292</v>
      </c>
      <c r="U17" s="270" t="s">
        <v>38</v>
      </c>
      <c r="V17" s="221" t="s">
        <v>18</v>
      </c>
      <c r="W17" s="212" t="s">
        <v>19</v>
      </c>
      <c r="X17" s="210" t="s">
        <v>20</v>
      </c>
      <c r="Y17" s="211"/>
      <c r="Z17" s="211"/>
      <c r="AA17" s="211"/>
      <c r="AB17" s="211"/>
      <c r="AC17" s="212"/>
      <c r="AD17" s="275" t="s">
        <v>21</v>
      </c>
      <c r="AE17" s="215" t="s">
        <v>71</v>
      </c>
      <c r="AF17" s="279" t="s">
        <v>21</v>
      </c>
      <c r="AG17" s="280"/>
      <c r="AH17" s="207" t="s">
        <v>71</v>
      </c>
    </row>
    <row r="18" spans="2:37" ht="17.25" customHeight="1" x14ac:dyDescent="0.2">
      <c r="B18" s="241"/>
      <c r="C18" s="244"/>
      <c r="D18" s="246"/>
      <c r="E18" s="249"/>
      <c r="F18" s="239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70"/>
      <c r="V18" s="222"/>
      <c r="W18" s="212"/>
      <c r="X18" s="210" t="s">
        <v>23</v>
      </c>
      <c r="Y18" s="211"/>
      <c r="Z18" s="211"/>
      <c r="AA18" s="211"/>
      <c r="AB18" s="211"/>
      <c r="AC18" s="212"/>
      <c r="AD18" s="276"/>
      <c r="AE18" s="216"/>
      <c r="AF18" s="281"/>
      <c r="AG18" s="282"/>
      <c r="AH18" s="208"/>
    </row>
    <row r="19" spans="2:37" ht="19.5" customHeight="1" x14ac:dyDescent="0.2">
      <c r="B19" s="241"/>
      <c r="C19" s="244"/>
      <c r="D19" s="246"/>
      <c r="E19" s="249"/>
      <c r="F19" s="238">
        <f>DATE('Выбери месяц'!$I$8,VLOOKUP('Выбери месяц'!$H$8,всяки!$A$1:$B$12,2,0),16)</f>
        <v>42293</v>
      </c>
      <c r="G19" s="234">
        <f>DATE('Выбери месяц'!$I$8,VLOOKUP('Выбери месяц'!$H$8,всяки!$A$1:$B$12,2,0),16+COLUMN(A:A))</f>
        <v>42294</v>
      </c>
      <c r="H19" s="234">
        <f>DATE('Выбери месяц'!$I$8,VLOOKUP('Выбери месяц'!$H$8,всяки!$A$1:$B$12,2,0),16+COLUMN(B:B))</f>
        <v>42295</v>
      </c>
      <c r="I19" s="234">
        <f>DATE('Выбери месяц'!$I$8,VLOOKUP('Выбери месяц'!$H$8,всяки!$A$1:$B$12,2,0),16+COLUMN(C:C))</f>
        <v>42296</v>
      </c>
      <c r="J19" s="234">
        <f>DATE('Выбери месяц'!$I$8,VLOOKUP('Выбери месяц'!$H$8,всяки!$A$1:$B$12,2,0),16+COLUMN(D:D))</f>
        <v>42297</v>
      </c>
      <c r="K19" s="234">
        <f>DATE('Выбери месяц'!$I$8,VLOOKUP('Выбери месяц'!$H$8,всяки!$A$1:$B$12,2,0),16+COLUMN(E:E))</f>
        <v>42298</v>
      </c>
      <c r="L19" s="234">
        <f>DATE('Выбери месяц'!$I$8,VLOOKUP('Выбери месяц'!$H$8,всяки!$A$1:$B$12,2,0),16+COLUMN(F:F))</f>
        <v>42299</v>
      </c>
      <c r="M19" s="234">
        <f>DATE('Выбери месяц'!$I$8,VLOOKUP('Выбери месяц'!$H$8,всяки!$A$1:$B$12,2,0),16+COLUMN(G:G))</f>
        <v>42300</v>
      </c>
      <c r="N19" s="234">
        <f>DATE('Выбери месяц'!$I$8,VLOOKUP('Выбери месяц'!$H$8,всяки!$A$1:$B$12,2,0),16+COLUMN(H:H))</f>
        <v>42301</v>
      </c>
      <c r="O19" s="234">
        <f>DATE('Выбери месяц'!$I$8,VLOOKUP('Выбери месяц'!$H$8,всяки!$A$1:$B$12,2,0),16+COLUMN(I:I))</f>
        <v>42302</v>
      </c>
      <c r="P19" s="234">
        <f>DATE('Выбери месяц'!$I$8,VLOOKUP('Выбери месяц'!$H$8,всяки!$A$1:$B$12,2,0),16+COLUMN(J:J))</f>
        <v>42303</v>
      </c>
      <c r="Q19" s="234">
        <f>DATE('Выбери месяц'!$I$8,VLOOKUP('Выбери месяц'!$H$8,всяки!$A$1:$B$12,2,0),16+COLUMN(K:K))</f>
        <v>42304</v>
      </c>
      <c r="R19" s="234">
        <f>DATE('Выбери месяц'!$I$8,VLOOKUP('Выбери месяц'!$H$8,всяки!$A$1:$B$12,2,0),16+COLUMN(L:L))</f>
        <v>42305</v>
      </c>
      <c r="S19" s="234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42306</v>
      </c>
      <c r="T19" s="234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>42307</v>
      </c>
      <c r="U19" s="236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>42308</v>
      </c>
      <c r="V19" s="219" t="s">
        <v>22</v>
      </c>
      <c r="W19" s="220"/>
      <c r="X19" s="273" t="s">
        <v>24</v>
      </c>
      <c r="Y19" s="213" t="s">
        <v>25</v>
      </c>
      <c r="Z19" s="215" t="s">
        <v>26</v>
      </c>
      <c r="AA19" s="217" t="s">
        <v>24</v>
      </c>
      <c r="AB19" s="213" t="s">
        <v>25</v>
      </c>
      <c r="AC19" s="207" t="s">
        <v>26</v>
      </c>
      <c r="AD19" s="276"/>
      <c r="AE19" s="216"/>
      <c r="AF19" s="281"/>
      <c r="AG19" s="282"/>
      <c r="AH19" s="208"/>
    </row>
    <row r="20" spans="2:37" ht="19.5" customHeight="1" x14ac:dyDescent="0.2">
      <c r="B20" s="242"/>
      <c r="C20" s="245"/>
      <c r="D20" s="247"/>
      <c r="E20" s="250"/>
      <c r="F20" s="239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7"/>
      <c r="V20" s="219" t="s">
        <v>27</v>
      </c>
      <c r="W20" s="220"/>
      <c r="X20" s="274"/>
      <c r="Y20" s="214"/>
      <c r="Z20" s="216"/>
      <c r="AA20" s="218"/>
      <c r="AB20" s="214"/>
      <c r="AC20" s="208"/>
      <c r="AD20" s="277"/>
      <c r="AE20" s="278"/>
      <c r="AF20" s="283"/>
      <c r="AG20" s="284"/>
      <c r="AH20" s="209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7">
        <v>4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1">
        <v>12</v>
      </c>
      <c r="AG21" s="272"/>
      <c r="AH21" s="142">
        <v>13</v>
      </c>
      <c r="AI21" s="89"/>
      <c r="AJ21" s="90"/>
      <c r="AK21" s="90"/>
    </row>
    <row r="22" spans="2:37" ht="18" customHeight="1" thickTop="1" x14ac:dyDescent="0.2">
      <c r="B22" s="223">
        <f>IF(D22&gt;0,COUNTIF($D$22:D22,"&gt;0"),"")</f>
        <v>1</v>
      </c>
      <c r="C22" s="226" t="str">
        <f>IFERROR(INDEX(INDEX(Структура!$A$1:$H$30,0,MATCH('Сектор АХО'!$F$8,Структура!$A$1:$G$1,0)+1),TRUNC(ROW(A4)/4)+1,0),"")</f>
        <v>Мерзляков И.В., Слесарь-ремонтник 5 разряда</v>
      </c>
      <c r="D22" s="228">
        <f>IFERROR(HLOOKUP('Сектор АХО'!$F$8,Структура!$A$1:$H$30,TRUNC(ROW(A4)/4)+1,0),"")</f>
        <v>544</v>
      </c>
      <c r="E22" s="230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В</v>
      </c>
      <c r="I22" s="109" t="str">
        <f t="shared" si="0"/>
        <v>В</v>
      </c>
      <c r="J22" s="109" t="str">
        <f t="shared" si="0"/>
        <v>Я</v>
      </c>
      <c r="K22" s="109" t="str">
        <f t="shared" si="0"/>
        <v>Я</v>
      </c>
      <c r="L22" s="109" t="str">
        <f t="shared" si="0"/>
        <v>Я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В</v>
      </c>
      <c r="P22" s="109" t="str">
        <f t="shared" si="0"/>
        <v>В</v>
      </c>
      <c r="Q22" s="109" t="str">
        <f t="shared" si="0"/>
        <v>Я</v>
      </c>
      <c r="R22" s="109" t="str">
        <f t="shared" si="0"/>
        <v>Я</v>
      </c>
      <c r="S22" s="109" t="str">
        <f t="shared" si="0"/>
        <v>Я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314">
        <f>SUM(V24,V22)</f>
        <v>22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85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7" t="str">
        <f>IF(SUMPRODUCT(--ISNUMBER(SEARCH("К",F22:U25)))&gt;0,"К","")</f>
        <v/>
      </c>
      <c r="AG22" s="258"/>
      <c r="AH22" s="184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4"/>
      <c r="C23" s="227"/>
      <c r="D23" s="229"/>
      <c r="E23" s="231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 t="str">
        <f t="shared" si="1"/>
        <v/>
      </c>
      <c r="I23" s="112" t="str">
        <f t="shared" si="1"/>
        <v/>
      </c>
      <c r="J23" s="110">
        <f t="shared" si="1"/>
        <v>8</v>
      </c>
      <c r="K23" s="110">
        <f t="shared" si="1"/>
        <v>8</v>
      </c>
      <c r="L23" s="110">
        <f t="shared" si="1"/>
        <v>8</v>
      </c>
      <c r="M23" s="110">
        <f t="shared" si="1"/>
        <v>8</v>
      </c>
      <c r="N23" s="110">
        <f t="shared" si="1"/>
        <v>8</v>
      </c>
      <c r="O23" s="110" t="str">
        <f t="shared" si="1"/>
        <v/>
      </c>
      <c r="P23" s="110" t="str">
        <f t="shared" si="1"/>
        <v/>
      </c>
      <c r="Q23" s="110">
        <f t="shared" si="1"/>
        <v>8</v>
      </c>
      <c r="R23" s="110">
        <f t="shared" si="1"/>
        <v>8</v>
      </c>
      <c r="S23" s="110">
        <f t="shared" si="1"/>
        <v>8</v>
      </c>
      <c r="T23" s="110">
        <f t="shared" si="1"/>
        <v>8</v>
      </c>
      <c r="U23" s="105" t="s">
        <v>28</v>
      </c>
      <c r="V23" s="123">
        <f>SUM(F23:U23)</f>
        <v>88</v>
      </c>
      <c r="W23" s="315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85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59"/>
      <c r="AG23" s="260"/>
      <c r="AH23" s="183"/>
      <c r="AI23" s="91"/>
      <c r="AJ23" s="91"/>
    </row>
    <row r="24" spans="2:37" ht="18" customHeight="1" x14ac:dyDescent="0.2">
      <c r="B24" s="224"/>
      <c r="C24" s="227"/>
      <c r="D24" s="229"/>
      <c r="E24" s="231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В</v>
      </c>
      <c r="H24" s="112" t="str">
        <f t="shared" si="2"/>
        <v>В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Я</v>
      </c>
      <c r="L24" s="112" t="str">
        <f t="shared" si="2"/>
        <v>Я</v>
      </c>
      <c r="M24" s="112" t="str">
        <f t="shared" si="2"/>
        <v>Я</v>
      </c>
      <c r="N24" s="112" t="str">
        <f t="shared" si="2"/>
        <v>В</v>
      </c>
      <c r="O24" s="112" t="str">
        <f t="shared" si="2"/>
        <v>В</v>
      </c>
      <c r="P24" s="112" t="str">
        <f t="shared" si="2"/>
        <v>Я</v>
      </c>
      <c r="Q24" s="112" t="str">
        <f t="shared" si="2"/>
        <v>Я</v>
      </c>
      <c r="R24" s="112" t="str">
        <f t="shared" si="2"/>
        <v>Я</v>
      </c>
      <c r="S24" s="112" t="str">
        <f t="shared" si="2"/>
        <v>Я</v>
      </c>
      <c r="T24" s="112" t="str">
        <f t="shared" si="2"/>
        <v>Я</v>
      </c>
      <c r="U24" s="106" t="str">
        <f t="shared" si="2"/>
        <v>В</v>
      </c>
      <c r="V24" s="124">
        <f>COUNTIF(F24:U24,"Я")*1+COUNTIF(F24:U24,"РВ")*1</f>
        <v>11</v>
      </c>
      <c r="W24" s="316">
        <f>SUM(V25,V23)</f>
        <v>176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85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3"/>
      <c r="AG24" s="264"/>
      <c r="AH24" s="173"/>
      <c r="AI24" s="91"/>
      <c r="AJ24" s="91"/>
    </row>
    <row r="25" spans="2:37" ht="18" customHeight="1" thickBot="1" x14ac:dyDescent="0.25">
      <c r="B25" s="225"/>
      <c r="C25" s="227"/>
      <c r="D25" s="229"/>
      <c r="E25" s="231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 t="str">
        <f t="shared" si="3"/>
        <v/>
      </c>
      <c r="H25" s="113" t="str">
        <f t="shared" si="3"/>
        <v/>
      </c>
      <c r="I25" s="113">
        <f t="shared" si="3"/>
        <v>8</v>
      </c>
      <c r="J25" s="114">
        <f t="shared" si="3"/>
        <v>8</v>
      </c>
      <c r="K25" s="114">
        <f t="shared" si="3"/>
        <v>8</v>
      </c>
      <c r="L25" s="114">
        <f t="shared" si="3"/>
        <v>8</v>
      </c>
      <c r="M25" s="114">
        <f t="shared" si="3"/>
        <v>8</v>
      </c>
      <c r="N25" s="114" t="str">
        <f t="shared" si="3"/>
        <v/>
      </c>
      <c r="O25" s="114" t="str">
        <f t="shared" si="3"/>
        <v/>
      </c>
      <c r="P25" s="114">
        <f t="shared" si="3"/>
        <v>8</v>
      </c>
      <c r="Q25" s="114">
        <f t="shared" si="3"/>
        <v>8</v>
      </c>
      <c r="R25" s="114">
        <f t="shared" si="3"/>
        <v>8</v>
      </c>
      <c r="S25" s="114">
        <f t="shared" si="3"/>
        <v>8</v>
      </c>
      <c r="T25" s="114">
        <f t="shared" si="3"/>
        <v>8</v>
      </c>
      <c r="U25" s="115" t="str">
        <f t="shared" si="3"/>
        <v/>
      </c>
      <c r="V25" s="123">
        <f>SUM(F25:U25)</f>
        <v>88</v>
      </c>
      <c r="W25" s="319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85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5"/>
      <c r="AG25" s="266"/>
      <c r="AH25" s="174"/>
      <c r="AI25" s="91"/>
      <c r="AJ25" s="91"/>
    </row>
    <row r="26" spans="2:37" ht="18" customHeight="1" thickTop="1" x14ac:dyDescent="0.2">
      <c r="B26" s="223" t="str">
        <f>IF(D26&gt;0,COUNTIF($D$22:D26,"&gt;0"),"")</f>
        <v/>
      </c>
      <c r="C26" s="226">
        <f>IFERROR(INDEX(INDEX(Структура!$A$1:$H$30,0,MATCH('Сектор АХО'!$F$8,Структура!$A$1:$G$1,0)+1),TRUNC(ROW(A8)/4)+1,0),"")</f>
        <v>0</v>
      </c>
      <c r="D26" s="228">
        <f>IFERROR(HLOOKUP('Сектор АХО'!$F$8,Структура!$A$1:$H$30,TRUNC(ROW(A8)/4)+1,0),"")</f>
        <v>0</v>
      </c>
      <c r="E26" s="288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В</v>
      </c>
      <c r="I26" s="109" t="str">
        <f t="shared" si="4"/>
        <v>В</v>
      </c>
      <c r="J26" s="109" t="str">
        <f t="shared" si="4"/>
        <v>Я</v>
      </c>
      <c r="K26" s="109" t="str">
        <f t="shared" si="4"/>
        <v>Я</v>
      </c>
      <c r="L26" s="109" t="str">
        <f t="shared" si="4"/>
        <v>Я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В</v>
      </c>
      <c r="P26" s="109" t="str">
        <f t="shared" si="4"/>
        <v>В</v>
      </c>
      <c r="Q26" s="109" t="str">
        <f t="shared" si="4"/>
        <v>Я</v>
      </c>
      <c r="R26" s="109" t="str">
        <f t="shared" si="4"/>
        <v>Я</v>
      </c>
      <c r="S26" s="109" t="str">
        <f t="shared" si="4"/>
        <v>Я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18">
        <f>SUM(V28,V26)</f>
        <v>22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04" t="str">
        <f>IF(SUMPRODUCT(--ISNUMBER(SEARCH("К",F26:U29)))&gt;0,"К","")</f>
        <v/>
      </c>
      <c r="AG26" s="305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4"/>
      <c r="C27" s="227"/>
      <c r="D27" s="229"/>
      <c r="E27" s="289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 t="str">
        <f t="shared" si="5"/>
        <v/>
      </c>
      <c r="I27" s="112" t="str">
        <f t="shared" si="5"/>
        <v/>
      </c>
      <c r="J27" s="112">
        <f t="shared" si="5"/>
        <v>8</v>
      </c>
      <c r="K27" s="112">
        <f t="shared" si="5"/>
        <v>8</v>
      </c>
      <c r="L27" s="112">
        <f t="shared" si="5"/>
        <v>8</v>
      </c>
      <c r="M27" s="112">
        <f t="shared" si="5"/>
        <v>8</v>
      </c>
      <c r="N27" s="112">
        <f t="shared" si="5"/>
        <v>8</v>
      </c>
      <c r="O27" s="112" t="str">
        <f t="shared" si="5"/>
        <v/>
      </c>
      <c r="P27" s="112" t="str">
        <f t="shared" si="5"/>
        <v/>
      </c>
      <c r="Q27" s="112">
        <f t="shared" si="5"/>
        <v>8</v>
      </c>
      <c r="R27" s="112">
        <f t="shared" si="5"/>
        <v>8</v>
      </c>
      <c r="S27" s="112">
        <f t="shared" si="5"/>
        <v>8</v>
      </c>
      <c r="T27" s="112">
        <f t="shared" si="5"/>
        <v>8</v>
      </c>
      <c r="U27" s="105" t="s">
        <v>28</v>
      </c>
      <c r="V27" s="123">
        <f>SUM(F27:U27)</f>
        <v>88</v>
      </c>
      <c r="W27" s="315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59"/>
      <c r="AG27" s="260"/>
      <c r="AH27" s="183"/>
      <c r="AI27" s="91"/>
      <c r="AJ27" s="91"/>
    </row>
    <row r="28" spans="2:37" ht="18" customHeight="1" x14ac:dyDescent="0.2">
      <c r="B28" s="224"/>
      <c r="C28" s="227"/>
      <c r="D28" s="229"/>
      <c r="E28" s="289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В</v>
      </c>
      <c r="H28" s="112" t="str">
        <f t="shared" si="6"/>
        <v>В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Я</v>
      </c>
      <c r="L28" s="112" t="str">
        <f t="shared" si="6"/>
        <v>Я</v>
      </c>
      <c r="M28" s="112" t="str">
        <f t="shared" si="6"/>
        <v>Я</v>
      </c>
      <c r="N28" s="112" t="str">
        <f t="shared" si="6"/>
        <v>В</v>
      </c>
      <c r="O28" s="112" t="str">
        <f t="shared" si="6"/>
        <v>В</v>
      </c>
      <c r="P28" s="112" t="str">
        <f t="shared" si="6"/>
        <v>Я</v>
      </c>
      <c r="Q28" s="112" t="str">
        <f t="shared" si="6"/>
        <v>Я</v>
      </c>
      <c r="R28" s="112" t="str">
        <f t="shared" si="6"/>
        <v>Я</v>
      </c>
      <c r="S28" s="112" t="str">
        <f t="shared" si="6"/>
        <v>Я</v>
      </c>
      <c r="T28" s="112" t="str">
        <f t="shared" si="6"/>
        <v>Я</v>
      </c>
      <c r="U28" s="106" t="str">
        <f t="shared" si="6"/>
        <v>В</v>
      </c>
      <c r="V28" s="124">
        <f>COUNTIF(F28:U28,"Я")*1+COUNTIF(F28:U28,"РВ")*1</f>
        <v>11</v>
      </c>
      <c r="W28" s="316">
        <f>SUM(V29,V27)</f>
        <v>176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3"/>
      <c r="AG28" s="264"/>
      <c r="AH28" s="173"/>
      <c r="AI28" s="91"/>
      <c r="AJ28" s="91"/>
    </row>
    <row r="29" spans="2:37" ht="18" customHeight="1" thickBot="1" x14ac:dyDescent="0.25">
      <c r="B29" s="225"/>
      <c r="C29" s="227"/>
      <c r="D29" s="229"/>
      <c r="E29" s="290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 t="str">
        <f t="shared" si="7"/>
        <v/>
      </c>
      <c r="H29" s="98" t="str">
        <f t="shared" si="7"/>
        <v/>
      </c>
      <c r="I29" s="98">
        <f t="shared" si="7"/>
        <v>8</v>
      </c>
      <c r="J29" s="98">
        <f t="shared" si="7"/>
        <v>8</v>
      </c>
      <c r="K29" s="98">
        <f t="shared" si="7"/>
        <v>8</v>
      </c>
      <c r="L29" s="98">
        <f t="shared" si="7"/>
        <v>8</v>
      </c>
      <c r="M29" s="98">
        <f t="shared" si="7"/>
        <v>8</v>
      </c>
      <c r="N29" s="98" t="str">
        <f t="shared" si="7"/>
        <v/>
      </c>
      <c r="O29" s="98" t="str">
        <f t="shared" si="7"/>
        <v/>
      </c>
      <c r="P29" s="98">
        <f t="shared" si="7"/>
        <v>8</v>
      </c>
      <c r="Q29" s="98">
        <f t="shared" si="7"/>
        <v>8</v>
      </c>
      <c r="R29" s="98">
        <f t="shared" si="7"/>
        <v>8</v>
      </c>
      <c r="S29" s="98">
        <f t="shared" si="7"/>
        <v>8</v>
      </c>
      <c r="T29" s="98">
        <f t="shared" si="7"/>
        <v>8</v>
      </c>
      <c r="U29" s="111" t="str">
        <f t="shared" si="7"/>
        <v/>
      </c>
      <c r="V29" s="126">
        <f>SUM(F29:U29)</f>
        <v>88</v>
      </c>
      <c r="W29" s="317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85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06"/>
      <c r="AG29" s="307"/>
      <c r="AH29" s="176"/>
    </row>
    <row r="30" spans="2:37" ht="18" customHeight="1" thickTop="1" x14ac:dyDescent="0.2">
      <c r="B30" s="223" t="str">
        <f>IF(D30&gt;0,COUNTIF($D$22:D30,"&gt;0"),"")</f>
        <v/>
      </c>
      <c r="C30" s="226">
        <f>IFERROR(INDEX(INDEX(Структура!$A$1:$H$30,0,MATCH('Сектор АХО'!$F$8,Структура!$A$1:$G$1,0)+1),TRUNC(ROW(A12)/4)+1,0),"")</f>
        <v>0</v>
      </c>
      <c r="D30" s="228">
        <f>IFERROR(HLOOKUP('Сектор АХО'!$F$8,Структура!$A$1:$H$30,TRUNC(ROW(A12)/4)+1,0),"")</f>
        <v>0</v>
      </c>
      <c r="E30" s="289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В</v>
      </c>
      <c r="I30" s="109" t="str">
        <f t="shared" si="8"/>
        <v>В</v>
      </c>
      <c r="J30" s="109" t="str">
        <f t="shared" si="8"/>
        <v>Я</v>
      </c>
      <c r="K30" s="109" t="str">
        <f t="shared" si="8"/>
        <v>Я</v>
      </c>
      <c r="L30" s="109" t="str">
        <f t="shared" si="8"/>
        <v>Я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В</v>
      </c>
      <c r="P30" s="109" t="str">
        <f t="shared" si="8"/>
        <v>В</v>
      </c>
      <c r="Q30" s="109" t="str">
        <f t="shared" si="8"/>
        <v>Я</v>
      </c>
      <c r="R30" s="109" t="str">
        <f t="shared" si="8"/>
        <v>Я</v>
      </c>
      <c r="S30" s="109" t="str">
        <f t="shared" si="8"/>
        <v>Я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18">
        <f>SUM(V32,V30)</f>
        <v>22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04" t="str">
        <f>IF(SUMPRODUCT(--ISNUMBER(SEARCH("К",F30:U33)))&gt;0,"К","")</f>
        <v/>
      </c>
      <c r="AG30" s="305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4"/>
      <c r="C31" s="227"/>
      <c r="D31" s="229"/>
      <c r="E31" s="289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 t="str">
        <f t="shared" si="9"/>
        <v/>
      </c>
      <c r="I31" s="112" t="str">
        <f t="shared" si="9"/>
        <v/>
      </c>
      <c r="J31" s="112">
        <f t="shared" si="9"/>
        <v>8</v>
      </c>
      <c r="K31" s="112">
        <f t="shared" si="9"/>
        <v>8</v>
      </c>
      <c r="L31" s="112">
        <f t="shared" si="9"/>
        <v>8</v>
      </c>
      <c r="M31" s="112">
        <f t="shared" si="9"/>
        <v>8</v>
      </c>
      <c r="N31" s="112">
        <f t="shared" si="9"/>
        <v>8</v>
      </c>
      <c r="O31" s="112" t="str">
        <f t="shared" si="9"/>
        <v/>
      </c>
      <c r="P31" s="112" t="str">
        <f t="shared" si="9"/>
        <v/>
      </c>
      <c r="Q31" s="112">
        <f t="shared" si="9"/>
        <v>8</v>
      </c>
      <c r="R31" s="112">
        <f t="shared" si="9"/>
        <v>8</v>
      </c>
      <c r="S31" s="112">
        <f t="shared" si="9"/>
        <v>8</v>
      </c>
      <c r="T31" s="112">
        <f t="shared" si="9"/>
        <v>8</v>
      </c>
      <c r="U31" s="105" t="s">
        <v>28</v>
      </c>
      <c r="V31" s="123">
        <f>SUM(F31:U31)</f>
        <v>88</v>
      </c>
      <c r="W31" s="315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59"/>
      <c r="AG31" s="260"/>
      <c r="AH31" s="183"/>
      <c r="AI31" s="91"/>
      <c r="AJ31" s="91"/>
    </row>
    <row r="32" spans="2:37" ht="18" customHeight="1" x14ac:dyDescent="0.2">
      <c r="B32" s="224"/>
      <c r="C32" s="227"/>
      <c r="D32" s="229"/>
      <c r="E32" s="289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В</v>
      </c>
      <c r="H32" s="112" t="str">
        <f t="shared" si="10"/>
        <v>В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Я</v>
      </c>
      <c r="L32" s="112" t="str">
        <f t="shared" si="10"/>
        <v>Я</v>
      </c>
      <c r="M32" s="112" t="str">
        <f t="shared" si="10"/>
        <v>Я</v>
      </c>
      <c r="N32" s="112" t="str">
        <f t="shared" si="10"/>
        <v>В</v>
      </c>
      <c r="O32" s="112" t="str">
        <f t="shared" si="10"/>
        <v>В</v>
      </c>
      <c r="P32" s="112" t="str">
        <f t="shared" si="10"/>
        <v>Я</v>
      </c>
      <c r="Q32" s="112" t="str">
        <f t="shared" si="10"/>
        <v>Я</v>
      </c>
      <c r="R32" s="112" t="str">
        <f t="shared" si="10"/>
        <v>Я</v>
      </c>
      <c r="S32" s="112" t="str">
        <f t="shared" si="10"/>
        <v>Я</v>
      </c>
      <c r="T32" s="112" t="str">
        <f t="shared" si="10"/>
        <v>Я</v>
      </c>
      <c r="U32" s="106" t="str">
        <f t="shared" si="10"/>
        <v>В</v>
      </c>
      <c r="V32" s="124">
        <f>COUNTIF(F32:U32,"Я")*1+COUNTIF(F32:U32,"РВ")*1</f>
        <v>11</v>
      </c>
      <c r="W32" s="316">
        <f>SUM(V33,V31)</f>
        <v>176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3"/>
      <c r="AG32" s="264"/>
      <c r="AH32" s="173"/>
      <c r="AI32" s="91"/>
      <c r="AJ32" s="91"/>
    </row>
    <row r="33" spans="2:36" ht="18" customHeight="1" thickBot="1" x14ac:dyDescent="0.25">
      <c r="B33" s="225"/>
      <c r="C33" s="227"/>
      <c r="D33" s="229"/>
      <c r="E33" s="298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 t="str">
        <f t="shared" si="11"/>
        <v/>
      </c>
      <c r="H33" s="98" t="str">
        <f t="shared" si="11"/>
        <v/>
      </c>
      <c r="I33" s="98">
        <f t="shared" si="11"/>
        <v>8</v>
      </c>
      <c r="J33" s="98">
        <f t="shared" si="11"/>
        <v>8</v>
      </c>
      <c r="K33" s="98">
        <f t="shared" si="11"/>
        <v>8</v>
      </c>
      <c r="L33" s="98">
        <f t="shared" si="11"/>
        <v>8</v>
      </c>
      <c r="M33" s="98">
        <f t="shared" si="11"/>
        <v>8</v>
      </c>
      <c r="N33" s="98" t="str">
        <f t="shared" si="11"/>
        <v/>
      </c>
      <c r="O33" s="98" t="str">
        <f t="shared" si="11"/>
        <v/>
      </c>
      <c r="P33" s="98">
        <f t="shared" si="11"/>
        <v>8</v>
      </c>
      <c r="Q33" s="98">
        <f t="shared" si="11"/>
        <v>8</v>
      </c>
      <c r="R33" s="98">
        <f t="shared" si="11"/>
        <v>8</v>
      </c>
      <c r="S33" s="98">
        <f t="shared" si="11"/>
        <v>8</v>
      </c>
      <c r="T33" s="98">
        <f t="shared" si="11"/>
        <v>8</v>
      </c>
      <c r="U33" s="111" t="str">
        <f t="shared" si="11"/>
        <v/>
      </c>
      <c r="V33" s="126">
        <f>SUM(F33:U33)</f>
        <v>88</v>
      </c>
      <c r="W33" s="317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06"/>
      <c r="AG33" s="307"/>
      <c r="AH33" s="176"/>
    </row>
    <row r="34" spans="2:36" ht="18" customHeight="1" thickTop="1" x14ac:dyDescent="0.2">
      <c r="B34" s="223" t="str">
        <f>IF(D34&gt;0,COUNTIF($D$22:D34,"&gt;0"),"")</f>
        <v/>
      </c>
      <c r="C34" s="226">
        <f>IFERROR(INDEX(INDEX(Структура!$A$1:$H$30,0,MATCH('Сектор АХО'!$F$8,Структура!$A$1:$G$1,0)+1),TRUNC(ROW(A16)/4)+1,0),"")</f>
        <v>0</v>
      </c>
      <c r="D34" s="228">
        <f>IFERROR(HLOOKUP('Сектор АХО'!$F$8,Структура!$A$1:$H$30,TRUNC(ROW(A16)/4)+1,0),"")</f>
        <v>0</v>
      </c>
      <c r="E34" s="303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В</v>
      </c>
      <c r="I34" s="109" t="str">
        <f t="shared" si="12"/>
        <v>В</v>
      </c>
      <c r="J34" s="109" t="str">
        <f t="shared" si="12"/>
        <v>Я</v>
      </c>
      <c r="K34" s="109" t="str">
        <f t="shared" si="12"/>
        <v>Я</v>
      </c>
      <c r="L34" s="109" t="str">
        <f t="shared" si="12"/>
        <v>Я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В</v>
      </c>
      <c r="P34" s="109" t="str">
        <f t="shared" si="12"/>
        <v>В</v>
      </c>
      <c r="Q34" s="109" t="str">
        <f t="shared" si="12"/>
        <v>Я</v>
      </c>
      <c r="R34" s="109" t="str">
        <f t="shared" si="12"/>
        <v>Я</v>
      </c>
      <c r="S34" s="109" t="str">
        <f t="shared" si="12"/>
        <v>Я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314">
        <f>SUM(V36,V34)</f>
        <v>22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85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7" t="str">
        <f>IF(SUMPRODUCT(--ISNUMBER(SEARCH("К",F34:U37)))&gt;0,"К","")</f>
        <v/>
      </c>
      <c r="AG34" s="258"/>
      <c r="AH34" s="184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4"/>
      <c r="C35" s="227"/>
      <c r="D35" s="229"/>
      <c r="E35" s="289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 t="str">
        <f t="shared" si="13"/>
        <v/>
      </c>
      <c r="I35" s="112" t="str">
        <f t="shared" si="13"/>
        <v/>
      </c>
      <c r="J35" s="112">
        <f t="shared" si="13"/>
        <v>8</v>
      </c>
      <c r="K35" s="112">
        <f t="shared" si="13"/>
        <v>8</v>
      </c>
      <c r="L35" s="112">
        <f t="shared" si="13"/>
        <v>8</v>
      </c>
      <c r="M35" s="112">
        <f t="shared" si="13"/>
        <v>8</v>
      </c>
      <c r="N35" s="112">
        <f t="shared" si="13"/>
        <v>8</v>
      </c>
      <c r="O35" s="112" t="str">
        <f t="shared" si="13"/>
        <v/>
      </c>
      <c r="P35" s="112" t="str">
        <f t="shared" si="13"/>
        <v/>
      </c>
      <c r="Q35" s="112">
        <f t="shared" si="13"/>
        <v>8</v>
      </c>
      <c r="R35" s="112">
        <f t="shared" si="13"/>
        <v>8</v>
      </c>
      <c r="S35" s="112">
        <f t="shared" si="13"/>
        <v>8</v>
      </c>
      <c r="T35" s="112">
        <f t="shared" si="13"/>
        <v>8</v>
      </c>
      <c r="U35" s="105" t="s">
        <v>28</v>
      </c>
      <c r="V35" s="123">
        <f>SUM(F35:U35)</f>
        <v>88</v>
      </c>
      <c r="W35" s="315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85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59"/>
      <c r="AG35" s="260"/>
      <c r="AH35" s="183"/>
      <c r="AI35" s="91"/>
      <c r="AJ35" s="91"/>
    </row>
    <row r="36" spans="2:36" ht="18" customHeight="1" x14ac:dyDescent="0.2">
      <c r="B36" s="224"/>
      <c r="C36" s="227"/>
      <c r="D36" s="229"/>
      <c r="E36" s="289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В</v>
      </c>
      <c r="H36" s="112" t="str">
        <f t="shared" si="14"/>
        <v>В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Я</v>
      </c>
      <c r="L36" s="112" t="str">
        <f t="shared" si="14"/>
        <v>Я</v>
      </c>
      <c r="M36" s="112" t="str">
        <f t="shared" si="14"/>
        <v>Я</v>
      </c>
      <c r="N36" s="112" t="str">
        <f t="shared" si="14"/>
        <v>В</v>
      </c>
      <c r="O36" s="112" t="str">
        <f t="shared" si="14"/>
        <v>В</v>
      </c>
      <c r="P36" s="112" t="str">
        <f t="shared" si="14"/>
        <v>Я</v>
      </c>
      <c r="Q36" s="112" t="str">
        <f t="shared" si="14"/>
        <v>Я</v>
      </c>
      <c r="R36" s="112" t="str">
        <f t="shared" si="14"/>
        <v>Я</v>
      </c>
      <c r="S36" s="112" t="str">
        <f t="shared" si="14"/>
        <v>Я</v>
      </c>
      <c r="T36" s="112" t="str">
        <f t="shared" si="14"/>
        <v>Я</v>
      </c>
      <c r="U36" s="106" t="str">
        <f t="shared" si="14"/>
        <v>В</v>
      </c>
      <c r="V36" s="124">
        <f>COUNTIF(F36:U36,"Я")*1+COUNTIF(F36:U36,"РВ")*1</f>
        <v>11</v>
      </c>
      <c r="W36" s="316">
        <f>SUM(V37,V35)</f>
        <v>176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85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3"/>
      <c r="AG36" s="264"/>
      <c r="AH36" s="173"/>
      <c r="AI36" s="91"/>
      <c r="AJ36" s="91"/>
    </row>
    <row r="37" spans="2:36" ht="22.5" customHeight="1" thickBot="1" x14ac:dyDescent="0.25">
      <c r="B37" s="300"/>
      <c r="C37" s="301"/>
      <c r="D37" s="302"/>
      <c r="E37" s="290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 t="str">
        <f t="shared" si="15"/>
        <v/>
      </c>
      <c r="H37" s="98" t="str">
        <f t="shared" si="15"/>
        <v/>
      </c>
      <c r="I37" s="98">
        <f t="shared" si="15"/>
        <v>8</v>
      </c>
      <c r="J37" s="98">
        <f t="shared" si="15"/>
        <v>8</v>
      </c>
      <c r="K37" s="98">
        <f t="shared" si="15"/>
        <v>8</v>
      </c>
      <c r="L37" s="98">
        <f t="shared" si="15"/>
        <v>8</v>
      </c>
      <c r="M37" s="98">
        <f t="shared" si="15"/>
        <v>8</v>
      </c>
      <c r="N37" s="98" t="str">
        <f t="shared" si="15"/>
        <v/>
      </c>
      <c r="O37" s="98" t="str">
        <f t="shared" si="15"/>
        <v/>
      </c>
      <c r="P37" s="98">
        <f t="shared" si="15"/>
        <v>8</v>
      </c>
      <c r="Q37" s="98">
        <f t="shared" si="15"/>
        <v>8</v>
      </c>
      <c r="R37" s="98">
        <f t="shared" si="15"/>
        <v>8</v>
      </c>
      <c r="S37" s="98">
        <f t="shared" si="15"/>
        <v>8</v>
      </c>
      <c r="T37" s="98">
        <f t="shared" si="15"/>
        <v>8</v>
      </c>
      <c r="U37" s="111" t="str">
        <f t="shared" si="15"/>
        <v/>
      </c>
      <c r="V37" s="126">
        <f>SUM(F37:U37)</f>
        <v>88</v>
      </c>
      <c r="W37" s="317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06"/>
      <c r="AG37" s="307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292" t="s">
        <v>85</v>
      </c>
      <c r="E39" s="292"/>
      <c r="F39" s="292"/>
      <c r="G39" s="292"/>
      <c r="H39" s="292"/>
    </row>
    <row r="40" spans="2:36" x14ac:dyDescent="0.2">
      <c r="C40" s="86" t="s">
        <v>31</v>
      </c>
      <c r="D40" s="293"/>
      <c r="E40" s="293"/>
      <c r="F40" s="293"/>
      <c r="G40" s="293"/>
      <c r="H40" s="293"/>
      <c r="I40" s="33"/>
      <c r="J40" s="294"/>
      <c r="K40" s="294"/>
      <c r="L40" s="294"/>
      <c r="M40" s="33"/>
      <c r="N40" s="295" t="s">
        <v>86</v>
      </c>
      <c r="O40" s="295"/>
      <c r="P40" s="295"/>
      <c r="Q40" s="295"/>
      <c r="S40" s="33" t="s">
        <v>36</v>
      </c>
      <c r="W40" s="296" t="s">
        <v>69</v>
      </c>
      <c r="X40" s="296"/>
      <c r="Y40" s="296"/>
    </row>
    <row r="41" spans="2:36" ht="14.25" x14ac:dyDescent="0.2">
      <c r="D41" s="297" t="s">
        <v>32</v>
      </c>
      <c r="E41" s="297"/>
      <c r="F41" s="297"/>
      <c r="G41" s="297"/>
      <c r="H41" s="297"/>
      <c r="J41" s="308" t="s">
        <v>33</v>
      </c>
      <c r="K41" s="308"/>
      <c r="L41" s="308"/>
      <c r="N41" s="297" t="s">
        <v>34</v>
      </c>
      <c r="O41" s="309"/>
      <c r="P41" s="309"/>
      <c r="Q41" s="309"/>
      <c r="S41" s="33" t="s">
        <v>37</v>
      </c>
      <c r="T41" s="33"/>
      <c r="U41" s="33"/>
      <c r="V41" s="87"/>
      <c r="W41" s="295"/>
      <c r="X41" s="295"/>
      <c r="Y41" s="295"/>
      <c r="Z41" s="34"/>
      <c r="AA41" s="294"/>
      <c r="AB41" s="294"/>
      <c r="AC41" s="87"/>
      <c r="AD41" s="295" t="s">
        <v>87</v>
      </c>
      <c r="AE41" s="295"/>
      <c r="AF41" s="295"/>
      <c r="AG41" s="310">
        <f>N42</f>
        <v>42310</v>
      </c>
      <c r="AH41" s="310"/>
    </row>
    <row r="42" spans="2:36" ht="14.25" customHeight="1" x14ac:dyDescent="0.2">
      <c r="N42" s="311">
        <f>WORKDAY(EOMONTH(DATE('Выбери месяц'!$I$8,VLOOKUP('Выбери месяц'!$H$8,всяки!$A$1:$B$12,2,0),1),0),1,всяки!$G$3:$G$18)</f>
        <v>42310</v>
      </c>
      <c r="O42" s="311"/>
      <c r="P42" s="311"/>
      <c r="Q42" s="311"/>
      <c r="S42" s="88"/>
      <c r="T42" s="88"/>
      <c r="U42" s="88"/>
      <c r="V42" s="308" t="s">
        <v>32</v>
      </c>
      <c r="W42" s="309"/>
      <c r="X42" s="309"/>
      <c r="Y42" s="309"/>
      <c r="AA42" s="297" t="s">
        <v>33</v>
      </c>
      <c r="AB42" s="309"/>
      <c r="AD42" s="308" t="s">
        <v>34</v>
      </c>
      <c r="AE42" s="308"/>
      <c r="AF42" s="308"/>
    </row>
    <row r="43" spans="2:36" ht="19.5" customHeight="1" x14ac:dyDescent="0.2">
      <c r="S43" s="313" t="s">
        <v>35</v>
      </c>
      <c r="T43" s="313"/>
      <c r="U43" s="313"/>
      <c r="V43" s="313"/>
      <c r="W43" s="295" t="s">
        <v>70</v>
      </c>
      <c r="X43" s="295"/>
      <c r="Y43" s="295"/>
      <c r="Z43" s="34"/>
      <c r="AA43" s="294"/>
      <c r="AB43" s="294"/>
      <c r="AC43" s="33"/>
      <c r="AD43" s="295" t="s">
        <v>88</v>
      </c>
      <c r="AE43" s="295"/>
      <c r="AF43" s="295"/>
      <c r="AG43" s="310">
        <f>N42</f>
        <v>42310</v>
      </c>
      <c r="AH43" s="310"/>
    </row>
    <row r="44" spans="2:36" ht="14.25" x14ac:dyDescent="0.2">
      <c r="V44" s="308" t="s">
        <v>32</v>
      </c>
      <c r="W44" s="309"/>
      <c r="X44" s="309"/>
      <c r="Y44" s="309"/>
      <c r="AA44" s="297" t="s">
        <v>33</v>
      </c>
      <c r="AB44" s="309"/>
      <c r="AD44" s="308" t="s">
        <v>34</v>
      </c>
      <c r="AE44" s="308"/>
      <c r="AF44" s="308"/>
    </row>
    <row r="45" spans="2:36" x14ac:dyDescent="0.2">
      <c r="C45" s="55"/>
      <c r="D45" s="55"/>
    </row>
    <row r="47" spans="2:36" x14ac:dyDescent="0.2">
      <c r="E47" s="48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</row>
    <row r="48" spans="2:36" x14ac:dyDescent="0.2">
      <c r="E48" s="48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34" priority="15" operator="equal">
      <formula>"ДО"</formula>
    </cfRule>
    <cfRule type="cellIs" dxfId="33" priority="16" operator="equal">
      <formula>"К"</formula>
    </cfRule>
    <cfRule type="cellIs" dxfId="32" priority="17" operator="equal">
      <formula>"ОД"</formula>
    </cfRule>
    <cfRule type="cellIs" dxfId="31" priority="18" operator="equal">
      <formula>"ОТ"</formula>
    </cfRule>
    <cfRule type="cellIs" dxfId="30" priority="19" operator="equal">
      <formula>"Б"</formula>
    </cfRule>
    <cfRule type="cellIs" dxfId="29" priority="20" operator="equal">
      <formula>"В"</formula>
    </cfRule>
  </conditionalFormatting>
  <conditionalFormatting sqref="F17:U20">
    <cfRule type="expression" dxfId="28" priority="13">
      <formula>OR(WEEKDAY(F17,2)&gt;5,ISNUMBER(MATCH(F17,празд,0)))</formula>
    </cfRule>
    <cfRule type="expression" dxfId="27" priority="14">
      <formula>ISNUMBER(MATCH(F17,допнер,0))</formula>
    </cfRule>
  </conditionalFormatting>
  <conditionalFormatting sqref="F30:U33">
    <cfRule type="cellIs" dxfId="26" priority="7" operator="equal">
      <formula>"ДО"</formula>
    </cfRule>
    <cfRule type="cellIs" dxfId="25" priority="8" operator="equal">
      <formula>"К"</formula>
    </cfRule>
    <cfRule type="cellIs" dxfId="24" priority="9" operator="equal">
      <formula>"ОД"</formula>
    </cfRule>
    <cfRule type="cellIs" dxfId="23" priority="10" operator="equal">
      <formula>"ОТ"</formula>
    </cfRule>
    <cfRule type="cellIs" dxfId="22" priority="11" operator="equal">
      <formula>"Б"</formula>
    </cfRule>
    <cfRule type="cellIs" dxfId="21" priority="12" operator="equal">
      <formula>"В"</formula>
    </cfRule>
  </conditionalFormatting>
  <conditionalFormatting sqref="F34:U37">
    <cfRule type="cellIs" dxfId="20" priority="1" operator="equal">
      <formula>"ДО"</formula>
    </cfRule>
    <cfRule type="cellIs" dxfId="19" priority="2" operator="equal">
      <formula>"К"</formula>
    </cfRule>
    <cfRule type="cellIs" dxfId="18" priority="3" operator="equal">
      <formula>"ОД"</formula>
    </cfRule>
    <cfRule type="cellIs" dxfId="17" priority="4" operator="equal">
      <formula>"ОТ"</formula>
    </cfRule>
    <cfRule type="cellIs" dxfId="16" priority="5" operator="equal">
      <formula>"Б"</formula>
    </cfRule>
    <cfRule type="cellIs" dxfId="15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activeCell="H20" sqref="H2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59" t="s">
        <v>40</v>
      </c>
      <c r="B1" s="59">
        <v>1</v>
      </c>
      <c r="C1" s="59">
        <v>2010</v>
      </c>
      <c r="E1" s="59" t="s">
        <v>41</v>
      </c>
      <c r="F1" s="59" t="s">
        <v>42</v>
      </c>
      <c r="G1" s="59" t="s">
        <v>43</v>
      </c>
      <c r="H1" s="59" t="s">
        <v>44</v>
      </c>
      <c r="I1" s="60" t="s">
        <v>45</v>
      </c>
    </row>
    <row r="2" spans="1:9" ht="13.5" x14ac:dyDescent="0.25">
      <c r="A2" s="59" t="s">
        <v>46</v>
      </c>
      <c r="B2" s="59">
        <v>2</v>
      </c>
      <c r="C2" s="59">
        <v>2011</v>
      </c>
      <c r="E2" s="61"/>
      <c r="F2" s="62"/>
      <c r="G2" s="62"/>
      <c r="H2" s="62"/>
      <c r="I2" s="63"/>
    </row>
    <row r="3" spans="1:9" ht="15.75" x14ac:dyDescent="0.2">
      <c r="A3" s="59" t="s">
        <v>47</v>
      </c>
      <c r="B3" s="59">
        <v>3</v>
      </c>
      <c r="C3" s="59">
        <v>2012</v>
      </c>
      <c r="E3" s="64" t="s">
        <v>48</v>
      </c>
      <c r="F3" s="65"/>
      <c r="G3" s="66">
        <v>42005</v>
      </c>
      <c r="H3" s="67">
        <v>42128</v>
      </c>
      <c r="I3" s="68"/>
    </row>
    <row r="4" spans="1:9" ht="15.75" x14ac:dyDescent="0.2">
      <c r="A4" s="59" t="s">
        <v>49</v>
      </c>
      <c r="B4" s="59">
        <v>4</v>
      </c>
      <c r="C4" s="59">
        <v>2013</v>
      </c>
      <c r="E4" s="64" t="s">
        <v>48</v>
      </c>
      <c r="F4" s="65"/>
      <c r="G4" s="66">
        <v>42006</v>
      </c>
      <c r="H4" s="67">
        <v>42135</v>
      </c>
      <c r="I4" s="68"/>
    </row>
    <row r="5" spans="1:9" ht="15.75" x14ac:dyDescent="0.2">
      <c r="A5" s="59" t="s">
        <v>50</v>
      </c>
      <c r="B5" s="59">
        <v>5</v>
      </c>
      <c r="C5" s="59">
        <v>2014</v>
      </c>
      <c r="E5" s="64" t="s">
        <v>48</v>
      </c>
      <c r="F5" s="65"/>
      <c r="G5" s="66">
        <v>42007</v>
      </c>
      <c r="H5" s="67"/>
      <c r="I5" s="68"/>
    </row>
    <row r="6" spans="1:9" ht="15.75" x14ac:dyDescent="0.25">
      <c r="A6" s="59" t="s">
        <v>51</v>
      </c>
      <c r="B6" s="59">
        <v>6</v>
      </c>
      <c r="C6" s="59">
        <v>2015</v>
      </c>
      <c r="E6" s="64" t="s">
        <v>48</v>
      </c>
      <c r="F6" s="65"/>
      <c r="G6" s="66">
        <v>42008</v>
      </c>
      <c r="H6" s="77"/>
      <c r="I6" s="68"/>
    </row>
    <row r="7" spans="1:9" ht="15.75" x14ac:dyDescent="0.2">
      <c r="A7" s="59" t="s">
        <v>52</v>
      </c>
      <c r="B7" s="59">
        <v>7</v>
      </c>
      <c r="C7" s="59">
        <v>2016</v>
      </c>
      <c r="E7" s="64" t="s">
        <v>48</v>
      </c>
      <c r="F7" s="65"/>
      <c r="G7" s="66">
        <v>42009</v>
      </c>
      <c r="H7" s="64"/>
      <c r="I7" s="69"/>
    </row>
    <row r="8" spans="1:9" ht="15.75" x14ac:dyDescent="0.2">
      <c r="A8" s="59" t="s">
        <v>53</v>
      </c>
      <c r="B8" s="59">
        <v>8</v>
      </c>
      <c r="C8" s="59">
        <v>2017</v>
      </c>
      <c r="E8" s="64" t="s">
        <v>48</v>
      </c>
      <c r="F8" s="65"/>
      <c r="G8" s="66">
        <v>42010</v>
      </c>
      <c r="H8" s="64"/>
      <c r="I8" s="70"/>
    </row>
    <row r="9" spans="1:9" ht="15.75" x14ac:dyDescent="0.2">
      <c r="A9" s="59" t="s">
        <v>54</v>
      </c>
      <c r="B9" s="59">
        <v>9</v>
      </c>
      <c r="C9" s="59">
        <v>2018</v>
      </c>
      <c r="E9" s="64" t="s">
        <v>55</v>
      </c>
      <c r="F9" s="65"/>
      <c r="G9" s="66">
        <v>42011</v>
      </c>
      <c r="H9" s="67"/>
      <c r="I9" s="70"/>
    </row>
    <row r="10" spans="1:9" ht="15.75" x14ac:dyDescent="0.2">
      <c r="A10" s="59" t="s">
        <v>56</v>
      </c>
      <c r="B10" s="59">
        <v>10</v>
      </c>
      <c r="C10" s="59">
        <v>2019</v>
      </c>
      <c r="E10" s="64" t="s">
        <v>48</v>
      </c>
      <c r="F10" s="65"/>
      <c r="G10" s="66">
        <v>42012</v>
      </c>
      <c r="H10" s="64"/>
      <c r="I10" s="71"/>
    </row>
    <row r="11" spans="1:9" ht="15.75" x14ac:dyDescent="0.2">
      <c r="A11" s="59" t="s">
        <v>57</v>
      </c>
      <c r="B11" s="59">
        <v>11</v>
      </c>
      <c r="C11" s="59">
        <v>2020</v>
      </c>
      <c r="E11" s="64"/>
      <c r="F11" s="65"/>
      <c r="G11" s="66"/>
      <c r="H11" s="64"/>
      <c r="I11" s="71"/>
    </row>
    <row r="12" spans="1:9" ht="15.75" x14ac:dyDescent="0.2">
      <c r="A12" s="59" t="s">
        <v>58</v>
      </c>
      <c r="B12" s="59">
        <v>12</v>
      </c>
      <c r="C12" s="59">
        <v>2021</v>
      </c>
      <c r="E12" s="64" t="s">
        <v>59</v>
      </c>
      <c r="F12" s="65">
        <f t="shared" ref="F12:F18" si="0">G12-1</f>
        <v>42057</v>
      </c>
      <c r="G12" s="66">
        <v>42058</v>
      </c>
      <c r="H12" s="64"/>
      <c r="I12" s="71"/>
    </row>
    <row r="13" spans="1:9" ht="15.75" x14ac:dyDescent="0.2">
      <c r="E13" s="64" t="s">
        <v>60</v>
      </c>
      <c r="F13" s="65">
        <f t="shared" si="0"/>
        <v>42070</v>
      </c>
      <c r="G13" s="66">
        <v>42071</v>
      </c>
      <c r="H13" s="64"/>
      <c r="I13" s="71"/>
    </row>
    <row r="14" spans="1:9" ht="15.75" x14ac:dyDescent="0.2">
      <c r="E14" s="64" t="s">
        <v>61</v>
      </c>
      <c r="F14" s="65">
        <f t="shared" si="0"/>
        <v>42124</v>
      </c>
      <c r="G14" s="66">
        <v>42125</v>
      </c>
      <c r="H14" s="64"/>
      <c r="I14" s="71"/>
    </row>
    <row r="15" spans="1:9" ht="15.75" x14ac:dyDescent="0.2">
      <c r="E15" s="64" t="s">
        <v>62</v>
      </c>
      <c r="F15" s="65">
        <f t="shared" si="0"/>
        <v>42132</v>
      </c>
      <c r="G15" s="66">
        <v>42133</v>
      </c>
      <c r="H15" s="64"/>
      <c r="I15" s="72"/>
    </row>
    <row r="16" spans="1:9" ht="15.75" x14ac:dyDescent="0.2">
      <c r="E16" s="64" t="s">
        <v>63</v>
      </c>
      <c r="F16" s="65">
        <f t="shared" si="0"/>
        <v>42166</v>
      </c>
      <c r="G16" s="66">
        <v>42167</v>
      </c>
      <c r="H16" s="64"/>
      <c r="I16" s="72"/>
    </row>
    <row r="17" spans="5:9" ht="15.75" x14ac:dyDescent="0.2">
      <c r="E17" s="64" t="s">
        <v>64</v>
      </c>
      <c r="F17" s="65">
        <f t="shared" si="0"/>
        <v>42311</v>
      </c>
      <c r="G17" s="66">
        <v>42312</v>
      </c>
      <c r="H17" s="64"/>
      <c r="I17" s="72"/>
    </row>
    <row r="18" spans="5:9" ht="15.75" x14ac:dyDescent="0.25">
      <c r="E18" s="73"/>
      <c r="F18" s="65">
        <f t="shared" si="0"/>
        <v>42369</v>
      </c>
      <c r="G18" s="66">
        <v>42370</v>
      </c>
      <c r="H18" s="74"/>
      <c r="I18" s="72"/>
    </row>
    <row r="19" spans="5:9" ht="13.5" x14ac:dyDescent="0.25">
      <c r="E19" s="73"/>
      <c r="F19" s="73"/>
      <c r="G19" s="73"/>
      <c r="H19" s="76"/>
      <c r="I19" s="75"/>
    </row>
    <row r="20" spans="5:9" ht="13.5" x14ac:dyDescent="0.25">
      <c r="E20" s="73"/>
      <c r="F20" s="73"/>
      <c r="G20" s="73"/>
      <c r="H20" s="74"/>
      <c r="I20" s="72"/>
    </row>
    <row r="21" spans="5:9" ht="13.5" x14ac:dyDescent="0.25">
      <c r="E21" s="73"/>
      <c r="F21" s="73"/>
      <c r="G21" s="73"/>
      <c r="H21" s="74"/>
      <c r="I21" s="72"/>
    </row>
    <row r="22" spans="5:9" ht="13.5" x14ac:dyDescent="0.25">
      <c r="E22" s="73"/>
      <c r="F22" s="73"/>
      <c r="G22" s="73"/>
      <c r="H22" s="74"/>
      <c r="I22" s="72"/>
    </row>
    <row r="23" spans="5:9" ht="13.5" x14ac:dyDescent="0.25">
      <c r="E23" s="73"/>
      <c r="F23" s="73"/>
      <c r="G23" s="73"/>
      <c r="H23" s="74"/>
      <c r="I23" s="72"/>
    </row>
  </sheetData>
  <phoneticPr fontId="21" type="noConversion"/>
  <conditionalFormatting sqref="G3:G17">
    <cfRule type="cellIs" dxfId="14" priority="5" stopIfTrue="1" operator="equal">
      <formula>0</formula>
    </cfRule>
  </conditionalFormatting>
  <conditionalFormatting sqref="F3:F18">
    <cfRule type="cellIs" dxfId="13" priority="6" stopIfTrue="1" operator="lessThanOrEqual">
      <formula>0</formula>
    </cfRule>
  </conditionalFormatting>
  <conditionalFormatting sqref="G18">
    <cfRule type="cellIs" dxfId="12" priority="2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8"/>
  <sheetViews>
    <sheetView zoomScale="85" zoomScaleNormal="85" workbookViewId="0">
      <selection activeCell="F4" sqref="F4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0" t="s">
        <v>89</v>
      </c>
      <c r="B1" s="320"/>
      <c r="C1" s="321" t="s">
        <v>84</v>
      </c>
      <c r="D1" s="322"/>
      <c r="E1" s="325" t="s">
        <v>82</v>
      </c>
      <c r="F1" s="326"/>
      <c r="G1" s="323" t="s">
        <v>83</v>
      </c>
      <c r="H1" s="324"/>
    </row>
    <row r="2" spans="1:8" ht="68.25" customHeight="1" x14ac:dyDescent="0.2">
      <c r="A2" s="154">
        <v>498</v>
      </c>
      <c r="B2" s="94" t="s">
        <v>72</v>
      </c>
      <c r="C2" s="155">
        <v>521</v>
      </c>
      <c r="D2" s="155" t="s">
        <v>76</v>
      </c>
      <c r="E2" s="155">
        <v>431</v>
      </c>
      <c r="F2" s="156" t="s">
        <v>81</v>
      </c>
      <c r="G2" s="155">
        <v>544</v>
      </c>
      <c r="H2" s="155" t="s">
        <v>80</v>
      </c>
    </row>
    <row r="3" spans="1:8" ht="47.25" x14ac:dyDescent="0.2">
      <c r="A3" s="154">
        <v>273</v>
      </c>
      <c r="B3" s="94" t="s">
        <v>73</v>
      </c>
      <c r="C3" s="155">
        <v>572</v>
      </c>
      <c r="D3" s="155" t="s">
        <v>77</v>
      </c>
      <c r="E3" s="157">
        <v>384</v>
      </c>
      <c r="F3" s="156" t="s">
        <v>90</v>
      </c>
      <c r="G3" s="155"/>
      <c r="H3" s="155"/>
    </row>
    <row r="4" spans="1:8" ht="102" customHeight="1" x14ac:dyDescent="0.2">
      <c r="A4" s="154">
        <v>347</v>
      </c>
      <c r="B4" s="94" t="s">
        <v>74</v>
      </c>
      <c r="C4" s="155">
        <v>591</v>
      </c>
      <c r="D4" s="155" t="s">
        <v>78</v>
      </c>
      <c r="E4" s="158"/>
      <c r="F4" s="158"/>
      <c r="G4" s="155"/>
      <c r="H4" s="155"/>
    </row>
    <row r="5" spans="1:8" ht="93" customHeight="1" x14ac:dyDescent="0.2">
      <c r="A5" s="154">
        <v>536</v>
      </c>
      <c r="B5" s="95" t="s">
        <v>75</v>
      </c>
      <c r="C5" s="155">
        <v>584</v>
      </c>
      <c r="D5" s="155" t="s">
        <v>79</v>
      </c>
      <c r="E5" s="158"/>
      <c r="F5" s="158"/>
      <c r="G5" s="155"/>
      <c r="H5" s="155"/>
    </row>
    <row r="6" spans="1:8" s="148" customFormat="1" ht="19.5" customHeight="1" x14ac:dyDescent="0.2">
      <c r="A6" s="162"/>
      <c r="B6" s="162"/>
      <c r="C6" s="162"/>
      <c r="D6" s="162"/>
      <c r="E6" s="162"/>
      <c r="F6" s="162"/>
      <c r="G6" s="162"/>
      <c r="H6" s="162"/>
    </row>
    <row r="7" spans="1:8" s="148" customFormat="1" ht="18.75" x14ac:dyDescent="0.2">
      <c r="A7" s="162"/>
      <c r="B7" s="162"/>
      <c r="C7" s="162"/>
      <c r="D7" s="162"/>
      <c r="E7" s="162"/>
      <c r="F7" s="162"/>
      <c r="G7" s="162"/>
      <c r="H7" s="162"/>
    </row>
    <row r="8" spans="1:8" s="148" customFormat="1" ht="18.75" x14ac:dyDescent="0.2">
      <c r="A8" s="162"/>
      <c r="B8" s="162"/>
      <c r="C8" s="162"/>
      <c r="D8" s="162"/>
      <c r="E8" s="162"/>
      <c r="F8" s="162"/>
      <c r="G8" s="162"/>
      <c r="H8" s="162"/>
    </row>
    <row r="9" spans="1:8" s="148" customFormat="1" ht="13.5" customHeight="1" x14ac:dyDescent="0.2">
      <c r="B9" s="163"/>
      <c r="C9" s="163"/>
      <c r="D9" s="163"/>
      <c r="E9" s="163"/>
      <c r="F9" s="163"/>
      <c r="G9" s="163"/>
      <c r="H9" s="163"/>
    </row>
    <row r="10" spans="1:8" s="148" customFormat="1" ht="19.5" customHeight="1" x14ac:dyDescent="0.2">
      <c r="A10" s="163"/>
      <c r="B10" s="163"/>
      <c r="C10" s="163"/>
      <c r="D10" s="163"/>
      <c r="E10" s="163"/>
      <c r="F10" s="163"/>
      <c r="G10" s="163"/>
      <c r="H10" s="163"/>
    </row>
    <row r="11" spans="1:8" s="148" customFormat="1" ht="18.75" x14ac:dyDescent="0.2">
      <c r="A11" s="163"/>
      <c r="B11" s="163"/>
      <c r="C11" s="163"/>
      <c r="D11" s="163"/>
      <c r="E11" s="163"/>
      <c r="F11" s="163"/>
      <c r="G11" s="163"/>
      <c r="H11" s="163"/>
    </row>
    <row r="12" spans="1:8" s="148" customFormat="1" ht="18.75" x14ac:dyDescent="0.2">
      <c r="A12" s="163"/>
      <c r="B12" s="163"/>
      <c r="C12" s="163"/>
      <c r="D12" s="163"/>
      <c r="E12" s="163"/>
      <c r="F12" s="163"/>
      <c r="G12" s="163"/>
      <c r="H12" s="163"/>
    </row>
    <row r="13" spans="1:8" s="148" customFormat="1" ht="18.75" x14ac:dyDescent="0.2">
      <c r="A13" s="163"/>
      <c r="B13" s="163"/>
      <c r="C13" s="163"/>
      <c r="D13" s="163"/>
      <c r="E13" s="163"/>
      <c r="F13" s="163"/>
      <c r="G13" s="163"/>
      <c r="H13" s="163"/>
    </row>
    <row r="14" spans="1:8" s="148" customFormat="1" ht="19.5" customHeight="1" x14ac:dyDescent="0.2">
      <c r="A14" s="163"/>
      <c r="B14" s="163"/>
      <c r="C14" s="163"/>
      <c r="D14" s="163"/>
      <c r="E14" s="163"/>
      <c r="F14" s="163"/>
      <c r="G14" s="163"/>
      <c r="H14" s="163"/>
    </row>
    <row r="15" spans="1:8" s="148" customFormat="1" ht="18.75" x14ac:dyDescent="0.2">
      <c r="A15" s="163"/>
      <c r="B15" s="163"/>
      <c r="C15" s="163"/>
      <c r="D15" s="163"/>
      <c r="E15" s="163"/>
      <c r="F15" s="163"/>
      <c r="G15" s="163"/>
      <c r="H15" s="163"/>
    </row>
    <row r="16" spans="1:8" s="148" customFormat="1" ht="18.75" x14ac:dyDescent="0.2">
      <c r="A16" s="163"/>
      <c r="B16" s="163"/>
      <c r="C16" s="163"/>
      <c r="D16" s="163"/>
      <c r="E16" s="163"/>
      <c r="F16" s="163"/>
      <c r="G16" s="163"/>
      <c r="H16" s="163"/>
    </row>
    <row r="17" spans="1:8" s="148" customFormat="1" ht="18.75" x14ac:dyDescent="0.2">
      <c r="A17" s="163"/>
      <c r="B17" s="163"/>
      <c r="C17" s="163"/>
      <c r="D17" s="163"/>
      <c r="E17" s="163"/>
      <c r="F17" s="163"/>
      <c r="G17" s="163"/>
      <c r="H17" s="163"/>
    </row>
    <row r="18" spans="1:8" s="148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2015-10-05T11:19:59Z</cp:lastPrinted>
  <dcterms:created xsi:type="dcterms:W3CDTF">2009-01-14T08:47:39Z</dcterms:created>
  <dcterms:modified xsi:type="dcterms:W3CDTF">2015-11-25T08:22:43Z</dcterms:modified>
</cp:coreProperties>
</file>