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9440" windowHeight="11760" activeTab="1"/>
  </bookViews>
  <sheets>
    <sheet name="Выбери месяц" sheetId="6" r:id="rId1"/>
    <sheet name="график смен по 12ч" sheetId="4" r:id="rId2"/>
    <sheet name="Табель" sheetId="9" r:id="rId3"/>
    <sheet name="Структура" sheetId="7" r:id="rId4"/>
    <sheet name="всяки" sheetId="5" r:id="rId5"/>
  </sheets>
  <externalReferences>
    <externalReference r:id="rId6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3">всяки!$I$3:$I$23</definedName>
    <definedName name="выхрабд" localSheetId="2">всяки!$I$3:$I$23</definedName>
    <definedName name="выхрабд">всяки!$I$3:$I$23</definedName>
    <definedName name="год" localSheetId="0">всяки!$C$1:$C$12</definedName>
    <definedName name="год" localSheetId="3">всяки!$C$1:$C$12</definedName>
    <definedName name="год" localSheetId="2">всяки!$C$1:$C$12</definedName>
    <definedName name="год">всяки!$C$1:$C$12</definedName>
    <definedName name="допнер" localSheetId="0">всяки!$H$3:$H$23</definedName>
    <definedName name="допнер" localSheetId="3">всяки!$H$3:$H$23</definedName>
    <definedName name="допнер" localSheetId="2">всяки!$H$3:$H$23</definedName>
    <definedName name="допнер">всяки!$H$3:$H$23</definedName>
    <definedName name="_xlnm.Print_Titles" localSheetId="2">Табель!$16:$21</definedName>
    <definedName name="месяц" localSheetId="0">всяки!$A$1:$A$12</definedName>
    <definedName name="месяц" localSheetId="3">всяки!$A$1:$A$12</definedName>
    <definedName name="месяц" localSheetId="2">всяки!$A$1:$A$12</definedName>
    <definedName name="месяц">всяки!$A$1:$A$12</definedName>
    <definedName name="празд" localSheetId="0">всяки!$G$3:$G$23</definedName>
    <definedName name="празд" localSheetId="3">всяки!$G$3:$G$23</definedName>
    <definedName name="празд" localSheetId="2">всяки!$G$3:$G$23</definedName>
    <definedName name="празд">всяки!$G$3:$G$23</definedName>
    <definedName name="предпр" localSheetId="3">всяки!$F$3:$F$23</definedName>
    <definedName name="предпр" localSheetId="2">всяки!$F$3:$F$23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U44" i="9" l="1"/>
  <c r="U45" i="9" s="1"/>
  <c r="T44" i="9"/>
  <c r="T45" i="9" s="1"/>
  <c r="S44" i="9"/>
  <c r="S45" i="9" s="1"/>
  <c r="R44" i="9"/>
  <c r="R45" i="9" s="1"/>
  <c r="Q44" i="9"/>
  <c r="Q45" i="9" s="1"/>
  <c r="P44" i="9"/>
  <c r="P45" i="9" s="1"/>
  <c r="O44" i="9"/>
  <c r="O45" i="9" s="1"/>
  <c r="N44" i="9"/>
  <c r="N45" i="9" s="1"/>
  <c r="M44" i="9"/>
  <c r="M45" i="9" s="1"/>
  <c r="L44" i="9"/>
  <c r="L45" i="9" s="1"/>
  <c r="K44" i="9"/>
  <c r="K45" i="9" s="1"/>
  <c r="J44" i="9"/>
  <c r="J45" i="9" s="1"/>
  <c r="I44" i="9"/>
  <c r="I45" i="9" s="1"/>
  <c r="H44" i="9"/>
  <c r="H45" i="9" s="1"/>
  <c r="G44" i="9"/>
  <c r="G45" i="9" s="1"/>
  <c r="F44" i="9"/>
  <c r="F45" i="9" s="1"/>
  <c r="T42" i="9"/>
  <c r="T43" i="9" s="1"/>
  <c r="S42" i="9"/>
  <c r="S43" i="9" s="1"/>
  <c r="R42" i="9"/>
  <c r="R43" i="9" s="1"/>
  <c r="Q42" i="9"/>
  <c r="Q43" i="9" s="1"/>
  <c r="P42" i="9"/>
  <c r="P43" i="9" s="1"/>
  <c r="O42" i="9"/>
  <c r="O43" i="9" s="1"/>
  <c r="N42" i="9"/>
  <c r="N43" i="9" s="1"/>
  <c r="M42" i="9"/>
  <c r="M43" i="9" s="1"/>
  <c r="L42" i="9"/>
  <c r="L43" i="9" s="1"/>
  <c r="K42" i="9"/>
  <c r="K43" i="9" s="1"/>
  <c r="J42" i="9"/>
  <c r="J43" i="9" s="1"/>
  <c r="I42" i="9"/>
  <c r="I43" i="9" s="1"/>
  <c r="H42" i="9"/>
  <c r="H43" i="9" s="1"/>
  <c r="G42" i="9"/>
  <c r="G43" i="9" s="1"/>
  <c r="F42" i="9"/>
  <c r="F43" i="9" s="1"/>
  <c r="U40" i="9"/>
  <c r="U41" i="9" s="1"/>
  <c r="T40" i="9"/>
  <c r="T41" i="9" s="1"/>
  <c r="S40" i="9"/>
  <c r="S41" i="9" s="1"/>
  <c r="R40" i="9"/>
  <c r="R41" i="9" s="1"/>
  <c r="Q40" i="9"/>
  <c r="Q41" i="9" s="1"/>
  <c r="P40" i="9"/>
  <c r="P41" i="9" s="1"/>
  <c r="O40" i="9"/>
  <c r="O41" i="9" s="1"/>
  <c r="N40" i="9"/>
  <c r="N41" i="9" s="1"/>
  <c r="M40" i="9"/>
  <c r="M41" i="9" s="1"/>
  <c r="L40" i="9"/>
  <c r="L41" i="9" s="1"/>
  <c r="K40" i="9"/>
  <c r="K41" i="9" s="1"/>
  <c r="J40" i="9"/>
  <c r="J41" i="9" s="1"/>
  <c r="I40" i="9"/>
  <c r="I41" i="9" s="1"/>
  <c r="H40" i="9"/>
  <c r="H41" i="9" s="1"/>
  <c r="G40" i="9"/>
  <c r="G41" i="9" s="1"/>
  <c r="F40" i="9"/>
  <c r="F41" i="9" s="1"/>
  <c r="T38" i="9"/>
  <c r="T39" i="9" s="1"/>
  <c r="S38" i="9"/>
  <c r="S39" i="9" s="1"/>
  <c r="R38" i="9"/>
  <c r="R39" i="9" s="1"/>
  <c r="Q38" i="9"/>
  <c r="Q39" i="9" s="1"/>
  <c r="P38" i="9"/>
  <c r="P39" i="9" s="1"/>
  <c r="O38" i="9"/>
  <c r="O39" i="9" s="1"/>
  <c r="N38" i="9"/>
  <c r="N39" i="9" s="1"/>
  <c r="M38" i="9"/>
  <c r="M39" i="9" s="1"/>
  <c r="L38" i="9"/>
  <c r="L39" i="9" s="1"/>
  <c r="K38" i="9"/>
  <c r="K39" i="9" s="1"/>
  <c r="J38" i="9"/>
  <c r="J39" i="9" s="1"/>
  <c r="I38" i="9"/>
  <c r="I39" i="9" s="1"/>
  <c r="H38" i="9"/>
  <c r="H39" i="9" s="1"/>
  <c r="G38" i="9"/>
  <c r="G39" i="9" s="1"/>
  <c r="F38" i="9"/>
  <c r="F39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S35" i="9"/>
  <c r="Q35" i="9"/>
  <c r="T34" i="9"/>
  <c r="T35" i="9" s="1"/>
  <c r="S34" i="9"/>
  <c r="R34" i="9"/>
  <c r="R35" i="9" s="1"/>
  <c r="Q34" i="9"/>
  <c r="P34" i="9"/>
  <c r="P35" i="9" s="1"/>
  <c r="O34" i="9"/>
  <c r="O35" i="9" s="1"/>
  <c r="N34" i="9"/>
  <c r="N35" i="9" s="1"/>
  <c r="M34" i="9"/>
  <c r="M35" i="9" s="1"/>
  <c r="L34" i="9"/>
  <c r="L35" i="9" s="1"/>
  <c r="K34" i="9"/>
  <c r="K35" i="9" s="1"/>
  <c r="J34" i="9"/>
  <c r="J35" i="9" s="1"/>
  <c r="I34" i="9"/>
  <c r="I35" i="9" s="1"/>
  <c r="H34" i="9"/>
  <c r="H35" i="9" s="1"/>
  <c r="G34" i="9"/>
  <c r="G35" i="9" s="1"/>
  <c r="F34" i="9"/>
  <c r="F35" i="9" s="1"/>
  <c r="U32" i="9"/>
  <c r="U33" i="9" s="1"/>
  <c r="T32" i="9"/>
  <c r="T33" i="9" s="1"/>
  <c r="S32" i="9"/>
  <c r="S33" i="9" s="1"/>
  <c r="R32" i="9"/>
  <c r="R33" i="9" s="1"/>
  <c r="Q32" i="9"/>
  <c r="Q33" i="9" s="1"/>
  <c r="P32" i="9"/>
  <c r="P33" i="9" s="1"/>
  <c r="O32" i="9"/>
  <c r="O33" i="9" s="1"/>
  <c r="N32" i="9"/>
  <c r="N33" i="9" s="1"/>
  <c r="M32" i="9"/>
  <c r="M33" i="9" s="1"/>
  <c r="L32" i="9"/>
  <c r="L33" i="9" s="1"/>
  <c r="K32" i="9"/>
  <c r="K33" i="9" s="1"/>
  <c r="J32" i="9"/>
  <c r="J33" i="9" s="1"/>
  <c r="I32" i="9"/>
  <c r="I33" i="9" s="1"/>
  <c r="H32" i="9"/>
  <c r="H33" i="9" s="1"/>
  <c r="G32" i="9"/>
  <c r="G33" i="9" s="1"/>
  <c r="F32" i="9"/>
  <c r="F33" i="9" s="1"/>
  <c r="S31" i="9"/>
  <c r="Q31" i="9"/>
  <c r="O31" i="9"/>
  <c r="M31" i="9"/>
  <c r="K31" i="9"/>
  <c r="I31" i="9"/>
  <c r="T30" i="9"/>
  <c r="T31" i="9" s="1"/>
  <c r="S30" i="9"/>
  <c r="R30" i="9"/>
  <c r="R31" i="9" s="1"/>
  <c r="Q30" i="9"/>
  <c r="P30" i="9"/>
  <c r="P31" i="9" s="1"/>
  <c r="O30" i="9"/>
  <c r="N30" i="9"/>
  <c r="N31" i="9" s="1"/>
  <c r="M30" i="9"/>
  <c r="L30" i="9"/>
  <c r="L31" i="9" s="1"/>
  <c r="K30" i="9"/>
  <c r="J30" i="9"/>
  <c r="J31" i="9" s="1"/>
  <c r="I30" i="9"/>
  <c r="H30" i="9"/>
  <c r="H31" i="9" s="1"/>
  <c r="G30" i="9"/>
  <c r="G31" i="9" s="1"/>
  <c r="F30" i="9"/>
  <c r="F31" i="9" s="1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F29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F27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F28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F26" i="9"/>
  <c r="D13" i="4"/>
  <c r="E13" i="4" s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/>
  <c r="AA13" i="4" s="1"/>
  <c r="AB13" i="4" s="1"/>
  <c r="AC13" i="4" s="1"/>
  <c r="AD13" i="4" s="1"/>
  <c r="AE13" i="4" s="1"/>
  <c r="AF13" i="4" s="1"/>
  <c r="AG13" i="4" s="1"/>
  <c r="D14" i="4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D15" i="4"/>
  <c r="E15" i="4" s="1"/>
  <c r="F15" i="4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D16" i="4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D17" i="4"/>
  <c r="E17" i="4" s="1"/>
  <c r="F17" i="4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D12" i="4"/>
  <c r="D46" i="9" l="1"/>
  <c r="C46" i="9" s="1"/>
  <c r="D42" i="9"/>
  <c r="C42" i="9" s="1"/>
  <c r="D38" i="9"/>
  <c r="C38" i="9" s="1"/>
  <c r="D22" i="9"/>
  <c r="C22" i="9" s="1"/>
  <c r="D26" i="9"/>
  <c r="C26" i="9" s="1"/>
  <c r="D30" i="9"/>
  <c r="C30" i="9" s="1"/>
  <c r="D34" i="9"/>
  <c r="C34" i="9" s="1"/>
  <c r="B46" i="9" l="1"/>
  <c r="B42" i="9"/>
  <c r="B38" i="9"/>
  <c r="B22" i="9"/>
  <c r="B26" i="9" s="1"/>
  <c r="X10" i="4" l="1"/>
  <c r="Y10" i="4"/>
  <c r="Z10" i="4"/>
  <c r="AA10" i="4"/>
  <c r="AB10" i="4"/>
  <c r="AC10" i="4"/>
  <c r="AD10" i="4"/>
  <c r="AE10" i="4"/>
  <c r="AF10" i="4"/>
  <c r="AG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H17" i="9"/>
  <c r="H46" i="9" s="1"/>
  <c r="H47" i="9" s="1"/>
  <c r="I17" i="9"/>
  <c r="I46" i="9" s="1"/>
  <c r="I47" i="9" s="1"/>
  <c r="J17" i="9"/>
  <c r="J46" i="9" s="1"/>
  <c r="J47" i="9" s="1"/>
  <c r="K17" i="9"/>
  <c r="K46" i="9" s="1"/>
  <c r="K47" i="9" s="1"/>
  <c r="L17" i="9"/>
  <c r="L46" i="9" s="1"/>
  <c r="L47" i="9" s="1"/>
  <c r="M17" i="9"/>
  <c r="M46" i="9" s="1"/>
  <c r="M47" i="9" s="1"/>
  <c r="N17" i="9"/>
  <c r="N46" i="9" s="1"/>
  <c r="N47" i="9" s="1"/>
  <c r="O17" i="9"/>
  <c r="O46" i="9" s="1"/>
  <c r="O47" i="9" s="1"/>
  <c r="P17" i="9"/>
  <c r="P46" i="9" s="1"/>
  <c r="P47" i="9" s="1"/>
  <c r="Q17" i="9"/>
  <c r="Q46" i="9" s="1"/>
  <c r="Q47" i="9" s="1"/>
  <c r="R17" i="9"/>
  <c r="R46" i="9" s="1"/>
  <c r="R47" i="9" s="1"/>
  <c r="S17" i="9"/>
  <c r="S46" i="9" s="1"/>
  <c r="S47" i="9" s="1"/>
  <c r="T17" i="9"/>
  <c r="T46" i="9" s="1"/>
  <c r="T47" i="9" s="1"/>
  <c r="H19" i="9"/>
  <c r="H48" i="9" s="1"/>
  <c r="H49" i="9" s="1"/>
  <c r="I19" i="9"/>
  <c r="I48" i="9" s="1"/>
  <c r="I49" i="9" s="1"/>
  <c r="J19" i="9"/>
  <c r="J48" i="9" s="1"/>
  <c r="J49" i="9" s="1"/>
  <c r="K19" i="9"/>
  <c r="K48" i="9" s="1"/>
  <c r="K49" i="9" s="1"/>
  <c r="L19" i="9"/>
  <c r="L48" i="9" s="1"/>
  <c r="L49" i="9" s="1"/>
  <c r="M19" i="9"/>
  <c r="M48" i="9" s="1"/>
  <c r="M49" i="9" s="1"/>
  <c r="N19" i="9"/>
  <c r="N48" i="9" s="1"/>
  <c r="N49" i="9" s="1"/>
  <c r="O19" i="9"/>
  <c r="O48" i="9" s="1"/>
  <c r="O49" i="9" s="1"/>
  <c r="P19" i="9"/>
  <c r="P48" i="9" s="1"/>
  <c r="P49" i="9" s="1"/>
  <c r="Q19" i="9"/>
  <c r="Q48" i="9" s="1"/>
  <c r="Q49" i="9" s="1"/>
  <c r="R19" i="9"/>
  <c r="R48" i="9" s="1"/>
  <c r="R49" i="9" s="1"/>
  <c r="S19" i="9"/>
  <c r="S48" i="9" s="1"/>
  <c r="S49" i="9" s="1"/>
  <c r="T19" i="9"/>
  <c r="T48" i="9" s="1"/>
  <c r="T49" i="9" s="1"/>
  <c r="U19" i="9"/>
  <c r="U48" i="9" s="1"/>
  <c r="U49" i="9" s="1"/>
  <c r="G19" i="9"/>
  <c r="G48" i="9" s="1"/>
  <c r="G49" i="9" s="1"/>
  <c r="F19" i="9"/>
  <c r="F48" i="9" s="1"/>
  <c r="F17" i="9"/>
  <c r="F46" i="9" s="1"/>
  <c r="G17" i="9"/>
  <c r="G46" i="9" s="1"/>
  <c r="G47" i="9" s="1"/>
  <c r="V48" i="9" l="1"/>
  <c r="F49" i="9"/>
  <c r="V49" i="9" s="1"/>
  <c r="F47" i="9"/>
  <c r="V47" i="9" s="1"/>
  <c r="V46" i="9"/>
  <c r="AG52" i="9"/>
  <c r="C21" i="9"/>
  <c r="J24" i="9"/>
  <c r="J25" i="9" s="1"/>
  <c r="AE14" i="9"/>
  <c r="Z14" i="9" s="1"/>
  <c r="V41" i="9" l="1"/>
  <c r="W40" i="9" s="1"/>
  <c r="V39" i="9"/>
  <c r="AF38" i="9"/>
  <c r="AH38" i="9" s="1" a="1"/>
  <c r="AH38" i="9" s="1"/>
  <c r="AD46" i="9"/>
  <c r="AE46" i="9" s="1" a="1"/>
  <c r="AE46" i="9" s="1"/>
  <c r="AD47" i="9"/>
  <c r="AE47" i="9" s="1" a="1"/>
  <c r="AE47" i="9" s="1"/>
  <c r="AD48" i="9"/>
  <c r="AE48" i="9" s="1" a="1"/>
  <c r="AE48" i="9" s="1"/>
  <c r="W48" i="9"/>
  <c r="AF46" i="9"/>
  <c r="AH46" i="9" s="1" a="1"/>
  <c r="AH46" i="9" s="1"/>
  <c r="AD49" i="9"/>
  <c r="AE49" i="9" s="1" a="1"/>
  <c r="AE49" i="9" s="1"/>
  <c r="W46" i="9"/>
  <c r="AD41" i="9"/>
  <c r="AE41" i="9" s="1" a="1"/>
  <c r="AE41" i="9" s="1"/>
  <c r="AD40" i="9"/>
  <c r="AE40" i="9" s="1" a="1"/>
  <c r="AE40" i="9" s="1"/>
  <c r="V38" i="9"/>
  <c r="V40" i="9"/>
  <c r="V43" i="9"/>
  <c r="V42" i="9"/>
  <c r="V44" i="9"/>
  <c r="V45" i="9"/>
  <c r="AD38" i="9"/>
  <c r="AE38" i="9" s="1" a="1"/>
  <c r="AE38" i="9" s="1"/>
  <c r="AG54" i="9"/>
  <c r="AD39" i="9"/>
  <c r="AE39" i="9" s="1" a="1"/>
  <c r="AE39" i="9" s="1"/>
  <c r="B34" i="9"/>
  <c r="B30" i="9"/>
  <c r="W44" i="9" l="1"/>
  <c r="W38" i="9"/>
  <c r="W42" i="9"/>
  <c r="AD42" i="9"/>
  <c r="AE42" i="9" s="1" a="1"/>
  <c r="AE42" i="9" s="1"/>
  <c r="AD43" i="9"/>
  <c r="AE43" i="9" s="1" a="1"/>
  <c r="AE43" i="9" s="1"/>
  <c r="AD44" i="9"/>
  <c r="AE44" i="9" s="1" a="1"/>
  <c r="AE44" i="9" s="1"/>
  <c r="AF42" i="9"/>
  <c r="AH42" i="9" s="1" a="1"/>
  <c r="AH42" i="9" s="1"/>
  <c r="AD45" i="9"/>
  <c r="AE45" i="9" s="1" a="1"/>
  <c r="AE45" i="9" s="1"/>
  <c r="B17" i="4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I14" i="4" l="1"/>
  <c r="AH13" i="4"/>
  <c r="AH15" i="4"/>
  <c r="AH14" i="4"/>
  <c r="AI15" i="4"/>
  <c r="AI13" i="4"/>
  <c r="C11" i="4" l="1"/>
  <c r="D11" i="4"/>
  <c r="D10" i="4" l="1"/>
  <c r="C10" i="4"/>
  <c r="F17" i="5" l="1"/>
  <c r="M22" i="9" l="1"/>
  <c r="M23" i="9" s="1"/>
  <c r="R24" i="9"/>
  <c r="R25" i="9" s="1"/>
  <c r="S22" i="9"/>
  <c r="S23" i="9" s="1"/>
  <c r="I22" i="9"/>
  <c r="I23" i="9" s="1"/>
  <c r="N24" i="9"/>
  <c r="N25" i="9" s="1"/>
  <c r="Q22" i="9"/>
  <c r="Q23" i="9" s="1"/>
  <c r="G22" i="9"/>
  <c r="G23" i="9" s="1"/>
  <c r="O22" i="9"/>
  <c r="O23" i="9" s="1"/>
  <c r="F24" i="9"/>
  <c r="J22" i="9"/>
  <c r="J23" i="9" s="1"/>
  <c r="R22" i="9"/>
  <c r="R23" i="9" s="1"/>
  <c r="P24" i="9"/>
  <c r="P25" i="9" s="1"/>
  <c r="T22" i="9"/>
  <c r="T23" i="9" s="1"/>
  <c r="F22" i="9"/>
  <c r="N22" i="9"/>
  <c r="N23" i="9" s="1"/>
  <c r="H24" i="9"/>
  <c r="H25" i="9" s="1"/>
  <c r="G24" i="9"/>
  <c r="G25" i="9" s="1"/>
  <c r="I24" i="9"/>
  <c r="I25" i="9" s="1"/>
  <c r="K24" i="9"/>
  <c r="K25" i="9" s="1"/>
  <c r="M24" i="9"/>
  <c r="M25" i="9" s="1"/>
  <c r="O24" i="9"/>
  <c r="O25" i="9" s="1"/>
  <c r="Q24" i="9"/>
  <c r="Q25" i="9" s="1"/>
  <c r="S24" i="9"/>
  <c r="S25" i="9" s="1"/>
  <c r="U24" i="9"/>
  <c r="U25" i="9" s="1"/>
  <c r="K22" i="9"/>
  <c r="K23" i="9" s="1"/>
  <c r="H22" i="9"/>
  <c r="H23" i="9" s="1"/>
  <c r="P22" i="9"/>
  <c r="P23" i="9" s="1"/>
  <c r="L24" i="9"/>
  <c r="L25" i="9" s="1"/>
  <c r="L22" i="9"/>
  <c r="L23" i="9" s="1"/>
  <c r="T24" i="9"/>
  <c r="T25" i="9" s="1"/>
  <c r="V29" i="9" l="1"/>
  <c r="V37" i="9"/>
  <c r="V36" i="9"/>
  <c r="V31" i="9"/>
  <c r="V30" i="9"/>
  <c r="V35" i="9"/>
  <c r="V34" i="9"/>
  <c r="F23" i="9"/>
  <c r="V23" i="9" s="1"/>
  <c r="V22" i="9"/>
  <c r="V33" i="9"/>
  <c r="W32" i="9" s="1"/>
  <c r="V32" i="9"/>
  <c r="W30" i="9" s="1"/>
  <c r="F25" i="9"/>
  <c r="V25" i="9" s="1"/>
  <c r="W24" i="9" s="1"/>
  <c r="V24" i="9"/>
  <c r="AI16" i="4"/>
  <c r="AH16" i="4"/>
  <c r="AH17" i="4"/>
  <c r="AI17" i="4"/>
  <c r="V26" i="9" l="1"/>
  <c r="V27" i="9"/>
  <c r="AD32" i="9"/>
  <c r="AE32" i="9" s="1" a="1"/>
  <c r="AE32" i="9" s="1"/>
  <c r="AD33" i="9"/>
  <c r="AE33" i="9" s="1" a="1"/>
  <c r="AE33" i="9" s="1"/>
  <c r="W28" i="9"/>
  <c r="AD24" i="9"/>
  <c r="AE24" i="9" s="1" a="1"/>
  <c r="AE24" i="9" s="1"/>
  <c r="W36" i="9"/>
  <c r="AD25" i="9"/>
  <c r="AE25" i="9" s="1" a="1"/>
  <c r="AE25" i="9" s="1"/>
  <c r="W22" i="9"/>
  <c r="AD23" i="9"/>
  <c r="AE23" i="9" s="1" a="1"/>
  <c r="AE23" i="9" s="1"/>
  <c r="AD22" i="9"/>
  <c r="AE22" i="9" s="1" a="1"/>
  <c r="AE22" i="9" s="1"/>
  <c r="AD35" i="9"/>
  <c r="AE35" i="9" s="1" a="1"/>
  <c r="AE35" i="9" s="1"/>
  <c r="AF34" i="9"/>
  <c r="AH34" i="9" s="1" a="1"/>
  <c r="AH34" i="9" s="1"/>
  <c r="AD30" i="9"/>
  <c r="AE30" i="9" s="1" a="1"/>
  <c r="AE30" i="9" s="1"/>
  <c r="W34" i="9"/>
  <c r="AD36" i="9"/>
  <c r="AE36" i="9" s="1" a="1"/>
  <c r="AE36" i="9" s="1"/>
  <c r="AF30" i="9"/>
  <c r="AH30" i="9" s="1" a="1"/>
  <c r="AH30" i="9" s="1"/>
  <c r="AD37" i="9"/>
  <c r="AE37" i="9" s="1" a="1"/>
  <c r="AE37" i="9" s="1"/>
  <c r="AF22" i="9"/>
  <c r="AH22" i="9" s="1" a="1"/>
  <c r="AH22" i="9" s="1"/>
  <c r="AD34" i="9"/>
  <c r="AE34" i="9" s="1" a="1"/>
  <c r="AE34" i="9" s="1"/>
  <c r="AD31" i="9"/>
  <c r="AE31" i="9" s="1" a="1"/>
  <c r="AE31" i="9" s="1"/>
  <c r="AH12" i="4" l="1"/>
  <c r="AI12" i="4"/>
  <c r="V28" i="9" l="1"/>
  <c r="W26" i="9" s="1"/>
  <c r="AD28" i="9"/>
  <c r="AE28" i="9" s="1" a="1"/>
  <c r="AE28" i="9" s="1"/>
  <c r="AD26" i="9"/>
  <c r="AE26" i="9" s="1" a="1"/>
  <c r="AE26" i="9" s="1"/>
  <c r="AD27" i="9"/>
  <c r="AE27" i="9" s="1" a="1"/>
  <c r="AE27" i="9" s="1"/>
  <c r="AF26" i="9"/>
  <c r="AH26" i="9" s="1" a="1"/>
  <c r="AH26" i="9" s="1"/>
  <c r="AD29" i="9"/>
  <c r="AE29" i="9" s="1" a="1"/>
  <c r="AE29" i="9" s="1"/>
</calcChain>
</file>

<file path=xl/comments1.xml><?xml version="1.0" encoding="utf-8"?>
<comments xmlns="http://schemas.openxmlformats.org/spreadsheetml/2006/main">
  <authors>
    <author>Автор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<sst xmlns="http://schemas.openxmlformats.org/spreadsheetml/2006/main" count="146" uniqueCount="110">
  <si>
    <t>Общие условия: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</si>
  <si>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</si>
  <si>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</si>
  <si>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</si>
  <si>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</si>
  <si>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</si>
  <si>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</si>
  <si>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</si>
  <si>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</si>
  <si>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</si>
  <si>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</si>
  <si>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>январь</t>
  </si>
  <si>
    <t>УТВЕРЖДАЮ:</t>
  </si>
  <si>
    <t>№  п/п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</si>
  <si>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</si>
  <si>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</si>
  <si>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</si>
  <si>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</si>
  <si>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</si>
  <si>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</si>
  <si>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</si>
  <si>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</si>
  <si>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</si>
  <si>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</si>
  <si>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</si>
  <si>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</si>
  <si>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</si>
  <si>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</si>
  <si>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</si>
  <si>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</si>
  <si>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</si>
  <si>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</si>
  <si>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</si>
  <si>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</si>
  <si>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</si>
  <si>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</si>
  <si>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</si>
  <si>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</si>
  <si>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</si>
  <si>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</si>
  <si>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</si>
  <si>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</si>
  <si>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</si>
  <si>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</si>
  <si>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</si>
  <si>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</si>
  <si>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</si>
  <si>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</si>
  <si>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</si>
  <si>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</si>
  <si>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</si>
  <si>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</si>
  <si>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</si>
  <si>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</si>
  <si>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</si>
  <si>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</si>
  <si>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</si>
  <si>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</si>
  <si>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</si>
  <si>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</si>
  <si>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</si>
  <si>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</si>
  <si>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</si>
  <si>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</si>
  <si>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</si>
  <si>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</si>
  <si>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</si>
  <si>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</si>
  <si>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</si>
  <si>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</si>
  <si>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</si>
  <si>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</si>
  <si>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</si>
  <si>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</si>
  <si>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</si>
  <si>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</si>
  <si>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</si>
  <si>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</si>
  <si>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</si>
  <si>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</si>
  <si>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</si>
  <si>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</si>
  <si>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</si>
  <si>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</si>
  <si>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</si>
  <si>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</si>
  <si>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</si>
  <si>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</si>
  <si>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</si>
  <si>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</si>
  <si>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</si>
  <si>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</si>
  <si>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</si>
  <si>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</si>
  <si>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</si>
  <si>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</si>
  <si>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</si>
  <si>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</si>
  <si>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</si>
  <si>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</si>
  <si>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</si>
  <si>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</si>
  <si>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</si>
  <si>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</si>
  <si>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</si>
  <si>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Здесь надо чтобы отражала информацию из вкладки "График смен 12ч"</t>
  </si>
  <si>
    <t>Д- с 08.00 до 20.00</t>
  </si>
  <si>
    <t>Н- с 20.00 до 08.00</t>
  </si>
  <si>
    <t>Например так: F26 должно быть 12(День), а G22 должно быть 4(Ночь), и в Н22 должно быть 8(Ночь) И когда меняем в графике смены, в табеле тоже должно меняться.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</si>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</sst>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sz val="12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23" fillId="0" borderId="0">
      <alignment horizontal="left"/>
    </xf>
  </cellStyleXfs>
  <cellXfs count="372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1"/>
    <xf numFmtId="0" fontId="11" fillId="5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vertical="top"/>
    </xf>
    <xf numFmtId="166" fontId="14" fillId="5" borderId="1" xfId="0" applyNumberFormat="1" applyFont="1" applyFill="1" applyBorder="1" applyAlignment="1">
      <alignment vertical="top" wrapText="1"/>
    </xf>
    <xf numFmtId="14" fontId="14" fillId="5" borderId="1" xfId="0" applyNumberFormat="1" applyFont="1" applyFill="1" applyBorder="1" applyAlignment="1">
      <alignment vertical="top" wrapText="1"/>
    </xf>
    <xf numFmtId="14" fontId="14" fillId="5" borderId="1" xfId="0" applyNumberFormat="1" applyFont="1" applyFill="1" applyBorder="1" applyAlignment="1">
      <alignment vertical="top"/>
    </xf>
    <xf numFmtId="14" fontId="14" fillId="6" borderId="1" xfId="0" applyNumberFormat="1" applyFont="1" applyFill="1" applyBorder="1" applyAlignment="1">
      <alignment horizontal="center" vertical="top"/>
    </xf>
    <xf numFmtId="14" fontId="11" fillId="6" borderId="1" xfId="0" applyNumberFormat="1" applyFont="1" applyFill="1" applyBorder="1" applyAlignment="1">
      <alignment horizontal="center" vertical="top"/>
    </xf>
    <xf numFmtId="14" fontId="14" fillId="5" borderId="1" xfId="0" applyNumberFormat="1" applyFont="1" applyFill="1" applyBorder="1"/>
    <xf numFmtId="14" fontId="11" fillId="0" borderId="1" xfId="0" applyNumberFormat="1" applyFont="1" applyBorder="1" applyAlignment="1">
      <alignment vertical="top"/>
    </xf>
    <xf numFmtId="0" fontId="15" fillId="7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2" fillId="5" borderId="1" xfId="0" applyFont="1" applyFill="1" applyBorder="1"/>
    <xf numFmtId="0" fontId="11" fillId="5" borderId="1" xfId="0" applyFont="1" applyFill="1" applyBorder="1"/>
    <xf numFmtId="14" fontId="11" fillId="5" borderId="1" xfId="0" applyNumberFormat="1" applyFont="1" applyFill="1" applyBorder="1"/>
    <xf numFmtId="14" fontId="11" fillId="0" borderId="1" xfId="0" applyNumberFormat="1" applyFont="1" applyBorder="1"/>
    <xf numFmtId="0" fontId="10" fillId="8" borderId="0" xfId="1" applyFill="1"/>
    <xf numFmtId="0" fontId="17" fillId="8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0" fillId="0" borderId="0" xfId="1" applyBorder="1"/>
    <xf numFmtId="0" fontId="18" fillId="8" borderId="0" xfId="1" applyFont="1" applyFill="1"/>
    <xf numFmtId="0" fontId="18" fillId="8" borderId="0" xfId="1" applyFont="1" applyFill="1" applyBorder="1" applyAlignment="1" applyProtection="1">
      <alignment vertical="center"/>
      <protection locked="0"/>
    </xf>
    <xf numFmtId="0" fontId="16" fillId="2" borderId="8" xfId="1" applyFont="1" applyFill="1" applyBorder="1" applyAlignment="1">
      <alignment vertical="center"/>
    </xf>
    <xf numFmtId="0" fontId="16" fillId="8" borderId="0" xfId="1" applyFont="1" applyFill="1" applyBorder="1" applyAlignment="1">
      <alignment vertical="center"/>
    </xf>
    <xf numFmtId="167" fontId="0" fillId="0" borderId="14" xfId="0" applyNumberFormat="1" applyBorder="1" applyAlignment="1" applyProtection="1">
      <alignment horizontal="center" vertical="center"/>
      <protection locked="0"/>
    </xf>
    <xf numFmtId="168" fontId="0" fillId="0" borderId="14" xfId="0" applyNumberForma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2" fillId="0" borderId="0" xfId="1" applyFont="1" applyBorder="1" applyAlignment="1">
      <alignment horizontal="center" vertical="center"/>
    </xf>
    <xf numFmtId="0" fontId="24" fillId="0" borderId="0" xfId="1" applyFont="1" applyProtection="1">
      <protection locked="0"/>
    </xf>
    <xf numFmtId="0" fontId="24" fillId="0" borderId="0" xfId="1" applyFont="1" applyBorder="1" applyProtection="1">
      <protection locked="0"/>
    </xf>
    <xf numFmtId="0" fontId="25" fillId="0" borderId="0" xfId="1" applyFont="1" applyAlignment="1" applyProtection="1">
      <alignment vertical="center"/>
      <protection locked="0"/>
    </xf>
    <xf numFmtId="0" fontId="25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23" fillId="0" borderId="0" xfId="1" applyFont="1" applyAlignment="1" applyProtection="1">
      <alignment horizontal="right"/>
      <protection locked="0"/>
    </xf>
    <xf numFmtId="0" fontId="24" fillId="0" borderId="0" xfId="1" applyFont="1" applyAlignment="1" applyProtection="1">
      <alignment horizontal="right"/>
      <protection locked="0"/>
    </xf>
    <xf numFmtId="0" fontId="23" fillId="0" borderId="0" xfId="1" applyFont="1" applyBorder="1" applyAlignment="1" applyProtection="1">
      <alignment horizontal="center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NumberFormat="1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Continuous" vertical="center"/>
      <protection locked="0"/>
    </xf>
    <xf numFmtId="0" fontId="10" fillId="0" borderId="0" xfId="1" applyProtection="1">
      <protection locked="0"/>
    </xf>
    <xf numFmtId="0" fontId="24" fillId="0" borderId="0" xfId="1" applyFont="1" applyProtection="1"/>
    <xf numFmtId="0" fontId="24" fillId="0" borderId="0" xfId="1" applyFont="1" applyAlignment="1" applyProtection="1">
      <alignment horizontal="right"/>
    </xf>
    <xf numFmtId="0" fontId="24" fillId="0" borderId="0" xfId="1" applyFont="1" applyBorder="1" applyProtection="1"/>
    <xf numFmtId="0" fontId="27" fillId="0" borderId="0" xfId="1" applyFont="1" applyBorder="1" applyAlignment="1" applyProtection="1"/>
    <xf numFmtId="0" fontId="28" fillId="0" borderId="8" xfId="1" applyFont="1" applyBorder="1" applyAlignment="1" applyProtection="1">
      <alignment vertical="center"/>
    </xf>
    <xf numFmtId="0" fontId="10" fillId="0" borderId="8" xfId="1" applyFont="1" applyBorder="1" applyAlignment="1" applyProtection="1">
      <alignment vertical="center"/>
    </xf>
    <xf numFmtId="0" fontId="29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27" fillId="0" borderId="0" xfId="1" applyFont="1" applyFill="1" applyBorder="1" applyProtection="1"/>
    <xf numFmtId="49" fontId="27" fillId="0" borderId="0" xfId="1" applyNumberFormat="1" applyFont="1" applyFill="1" applyBorder="1" applyAlignment="1" applyProtection="1">
      <alignment horizontal="center" vertical="top"/>
    </xf>
    <xf numFmtId="0" fontId="10" fillId="0" borderId="0" xfId="1" applyFont="1" applyFill="1" applyProtection="1"/>
    <xf numFmtId="0" fontId="10" fillId="0" borderId="0" xfId="1" applyFont="1" applyProtection="1"/>
    <xf numFmtId="0" fontId="28" fillId="0" borderId="0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/>
    </xf>
    <xf numFmtId="49" fontId="27" fillId="0" borderId="0" xfId="1" applyNumberFormat="1" applyFont="1" applyFill="1" applyBorder="1" applyAlignment="1" applyProtection="1"/>
    <xf numFmtId="0" fontId="30" fillId="0" borderId="0" xfId="1" applyFont="1" applyBorder="1" applyProtection="1">
      <protection locked="0"/>
    </xf>
    <xf numFmtId="0" fontId="30" fillId="0" borderId="21" xfId="1" applyFont="1" applyBorder="1" applyAlignment="1" applyProtection="1">
      <alignment vertical="top"/>
      <protection locked="0"/>
    </xf>
    <xf numFmtId="0" fontId="30" fillId="0" borderId="0" xfId="1" applyFont="1" applyBorder="1" applyAlignment="1" applyProtection="1">
      <alignment vertical="top"/>
      <protection locked="0"/>
    </xf>
    <xf numFmtId="0" fontId="30" fillId="0" borderId="0" xfId="1" applyFont="1" applyFill="1" applyBorder="1" applyAlignment="1" applyProtection="1">
      <alignment vertical="top"/>
      <protection locked="0"/>
    </xf>
    <xf numFmtId="0" fontId="31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top"/>
      <protection locked="0"/>
    </xf>
    <xf numFmtId="0" fontId="32" fillId="0" borderId="0" xfId="1" applyFont="1" applyFill="1" applyBorder="1" applyAlignment="1" applyProtection="1">
      <protection locked="0"/>
    </xf>
    <xf numFmtId="0" fontId="32" fillId="0" borderId="0" xfId="1" applyFont="1" applyFill="1" applyProtection="1">
      <protection locked="0"/>
    </xf>
    <xf numFmtId="0" fontId="32" fillId="0" borderId="0" xfId="1" applyFont="1" applyFill="1" applyBorder="1" applyProtection="1">
      <protection locked="0"/>
    </xf>
    <xf numFmtId="0" fontId="10" fillId="0" borderId="0" xfId="1" applyFill="1" applyProtection="1">
      <protection locked="0"/>
    </xf>
    <xf numFmtId="0" fontId="33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Alignment="1" applyProtection="1">
      <alignment vertical="center"/>
      <protection locked="0"/>
    </xf>
    <xf numFmtId="0" fontId="10" fillId="0" borderId="0" xfId="1" applyAlignment="1" applyProtection="1">
      <alignment horizontal="center"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 wrapText="1"/>
      <protection locked="0"/>
    </xf>
    <xf numFmtId="0" fontId="34" fillId="0" borderId="22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27" fillId="0" borderId="23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Border="1" applyAlignment="1" applyProtection="1">
      <alignment vertical="center" wrapText="1"/>
      <protection locked="0"/>
    </xf>
    <xf numFmtId="0" fontId="23" fillId="0" borderId="0" xfId="1" applyFont="1" applyFill="1" applyProtection="1">
      <protection locked="0"/>
    </xf>
    <xf numFmtId="0" fontId="10" fillId="0" borderId="26" xfId="1" applyBorder="1" applyProtection="1">
      <protection locked="0"/>
    </xf>
    <xf numFmtId="0" fontId="27" fillId="0" borderId="26" xfId="1" applyFont="1" applyFill="1" applyBorder="1" applyAlignment="1" applyProtection="1">
      <alignment vertical="center" wrapText="1"/>
      <protection locked="0"/>
    </xf>
    <xf numFmtId="0" fontId="10" fillId="0" borderId="47" xfId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/>
      <protection locked="0"/>
    </xf>
    <xf numFmtId="0" fontId="10" fillId="0" borderId="55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 wrapText="1"/>
      <protection locked="0"/>
    </xf>
    <xf numFmtId="0" fontId="10" fillId="0" borderId="56" xfId="1" applyFont="1" applyFill="1" applyBorder="1" applyAlignment="1" applyProtection="1">
      <alignment horizontal="center" vertical="center"/>
      <protection locked="0"/>
    </xf>
    <xf numFmtId="0" fontId="10" fillId="0" borderId="56" xfId="1" applyFont="1" applyFill="1" applyBorder="1" applyAlignment="1" applyProtection="1">
      <alignment horizontal="center" vertical="center" wrapText="1"/>
      <protection locked="0"/>
    </xf>
    <xf numFmtId="0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39" fillId="0" borderId="0" xfId="1" applyFont="1" applyFill="1" applyBorder="1" applyProtection="1">
      <protection locked="0"/>
    </xf>
    <xf numFmtId="0" fontId="40" fillId="0" borderId="0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1" fontId="10" fillId="0" borderId="30" xfId="1" applyNumberFormat="1" applyFont="1" applyFill="1" applyBorder="1" applyAlignment="1" applyProtection="1">
      <alignment horizontal="center" vertical="center" shrinkToFit="1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33" xfId="1" applyFill="1" applyBorder="1" applyAlignment="1" applyProtection="1">
      <alignment horizontal="center" vertical="center"/>
    </xf>
    <xf numFmtId="0" fontId="10" fillId="0" borderId="33" xfId="1" applyFill="1" applyBorder="1" applyAlignment="1" applyProtection="1">
      <alignment horizontal="center" vertical="center"/>
      <protection locked="0"/>
    </xf>
    <xf numFmtId="0" fontId="10" fillId="0" borderId="2" xfId="1" applyFill="1" applyBorder="1" applyAlignment="1" applyProtection="1">
      <alignment vertical="center"/>
      <protection locked="0"/>
    </xf>
    <xf numFmtId="0" fontId="10" fillId="0" borderId="2" xfId="1" applyFill="1" applyBorder="1" applyAlignment="1" applyProtection="1">
      <alignment horizontal="center" vertical="center"/>
      <protection locked="0"/>
    </xf>
    <xf numFmtId="0" fontId="10" fillId="0" borderId="32" xfId="1" applyFill="1" applyBorder="1" applyAlignment="1" applyProtection="1">
      <alignment vertical="center"/>
      <protection locked="0"/>
    </xf>
    <xf numFmtId="0" fontId="28" fillId="0" borderId="8" xfId="1" applyFont="1" applyFill="1" applyBorder="1" applyAlignment="1" applyProtection="1">
      <alignment horizontal="center" vertical="center"/>
    </xf>
    <xf numFmtId="0" fontId="10" fillId="0" borderId="0" xfId="1" applyFill="1" applyBorder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shrinkToFit="1"/>
    </xf>
    <xf numFmtId="1" fontId="10" fillId="10" borderId="1" xfId="1" applyNumberFormat="1" applyFont="1" applyFill="1" applyBorder="1" applyAlignment="1" applyProtection="1">
      <alignment horizontal="center" vertical="center" shrinkToFit="1"/>
    </xf>
    <xf numFmtId="0" fontId="10" fillId="0" borderId="39" xfId="1" applyFont="1" applyFill="1" applyBorder="1" applyAlignment="1" applyProtection="1">
      <alignment horizontal="center" vertical="center"/>
      <protection locked="0"/>
    </xf>
    <xf numFmtId="0" fontId="10" fillId="0" borderId="36" xfId="1" applyFill="1" applyBorder="1" applyAlignment="1" applyProtection="1">
      <alignment horizontal="center" vertical="center"/>
    </xf>
    <xf numFmtId="0" fontId="10" fillId="0" borderId="38" xfId="1" applyFill="1" applyBorder="1" applyAlignment="1" applyProtection="1">
      <alignment horizontal="center" vertical="center"/>
      <protection locked="0"/>
    </xf>
    <xf numFmtId="0" fontId="10" fillId="0" borderId="1" xfId="1" applyFill="1" applyBorder="1" applyAlignment="1" applyProtection="1">
      <alignment vertical="center"/>
      <protection locked="0"/>
    </xf>
    <xf numFmtId="0" fontId="10" fillId="0" borderId="1" xfId="1" applyFill="1" applyBorder="1" applyAlignment="1" applyProtection="1">
      <alignment horizontal="center" vertical="center"/>
      <protection locked="0"/>
    </xf>
    <xf numFmtId="0" fontId="10" fillId="0" borderId="39" xfId="1" applyFill="1" applyBorder="1" applyAlignment="1" applyProtection="1">
      <alignment vertical="center"/>
      <protection locked="0"/>
    </xf>
    <xf numFmtId="0" fontId="28" fillId="0" borderId="9" xfId="1" applyFont="1" applyFill="1" applyBorder="1" applyAlignment="1" applyProtection="1">
      <alignment horizontal="center" vertical="center"/>
    </xf>
    <xf numFmtId="0" fontId="10" fillId="0" borderId="0" xfId="1" applyFill="1" applyBorder="1" applyAlignment="1" applyProtection="1">
      <alignment vertical="center" wrapText="1"/>
      <protection locked="0"/>
    </xf>
    <xf numFmtId="1" fontId="10" fillId="0" borderId="39" xfId="1" applyNumberFormat="1" applyFont="1" applyFill="1" applyBorder="1" applyAlignment="1" applyProtection="1">
      <alignment horizontal="center" vertical="center" shrinkToFit="1"/>
    </xf>
    <xf numFmtId="0" fontId="10" fillId="0" borderId="38" xfId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  <protection locked="0"/>
    </xf>
    <xf numFmtId="1" fontId="10" fillId="0" borderId="24" xfId="1" applyNumberFormat="1" applyFont="1" applyFill="1" applyBorder="1" applyAlignment="1" applyProtection="1">
      <alignment horizontal="center" vertical="center" shrinkToFit="1"/>
    </xf>
    <xf numFmtId="1" fontId="10" fillId="10" borderId="24" xfId="1" applyNumberFormat="1" applyFont="1" applyFill="1" applyBorder="1" applyAlignment="1" applyProtection="1">
      <alignment horizontal="center" vertical="center" shrinkToFit="1"/>
    </xf>
    <xf numFmtId="1" fontId="10" fillId="0" borderId="42" xfId="1" applyNumberFormat="1" applyFont="1" applyFill="1" applyBorder="1" applyAlignment="1" applyProtection="1">
      <alignment horizontal="center" vertical="center" shrinkToFit="1"/>
    </xf>
    <xf numFmtId="0" fontId="10" fillId="0" borderId="36" xfId="1" applyFill="1" applyBorder="1" applyAlignment="1" applyProtection="1">
      <alignment horizontal="center" vertical="center"/>
      <protection locked="0"/>
    </xf>
    <xf numFmtId="0" fontId="10" fillId="0" borderId="24" xfId="1" applyFill="1" applyBorder="1" applyAlignment="1" applyProtection="1">
      <alignment vertical="center"/>
      <protection locked="0"/>
    </xf>
    <xf numFmtId="0" fontId="10" fillId="0" borderId="24" xfId="1" applyFill="1" applyBorder="1" applyAlignment="1" applyProtection="1">
      <alignment horizontal="center" vertical="center"/>
      <protection locked="0"/>
    </xf>
    <xf numFmtId="0" fontId="10" fillId="0" borderId="42" xfId="1" applyFill="1" applyBorder="1" applyAlignment="1" applyProtection="1">
      <alignment vertical="center"/>
      <protection locked="0"/>
    </xf>
    <xf numFmtId="0" fontId="28" fillId="0" borderId="42" xfId="1" applyFont="1" applyFill="1" applyBorder="1" applyAlignment="1" applyProtection="1">
      <alignment horizontal="center" vertical="center"/>
      <protection locked="0"/>
    </xf>
    <xf numFmtId="0" fontId="10" fillId="0" borderId="29" xfId="1" applyFill="1" applyBorder="1" applyAlignment="1" applyProtection="1">
      <alignment horizontal="center" vertical="center"/>
    </xf>
    <xf numFmtId="0" fontId="10" fillId="0" borderId="29" xfId="1" applyFill="1" applyBorder="1" applyAlignment="1" applyProtection="1">
      <alignment horizontal="center" vertical="center"/>
      <protection locked="0"/>
    </xf>
    <xf numFmtId="0" fontId="10" fillId="0" borderId="30" xfId="1" applyFill="1" applyBorder="1" applyAlignment="1" applyProtection="1">
      <alignment vertical="center"/>
      <protection locked="0"/>
    </xf>
    <xf numFmtId="0" fontId="10" fillId="0" borderId="30" xfId="1" applyFill="1" applyBorder="1" applyAlignment="1" applyProtection="1">
      <alignment horizontal="center" vertical="center"/>
      <protection locked="0"/>
    </xf>
    <xf numFmtId="0" fontId="10" fillId="0" borderId="31" xfId="1" applyFill="1" applyBorder="1" applyAlignment="1" applyProtection="1">
      <alignment vertical="center"/>
      <protection locked="0"/>
    </xf>
    <xf numFmtId="0" fontId="28" fillId="0" borderId="28" xfId="1" applyFont="1" applyFill="1" applyBorder="1" applyAlignment="1" applyProtection="1">
      <alignment horizontal="center" vertical="center"/>
    </xf>
    <xf numFmtId="0" fontId="28" fillId="0" borderId="30" xfId="1" applyFont="1" applyFill="1" applyBorder="1" applyAlignment="1" applyProtection="1">
      <alignment horizontal="center" vertical="center"/>
    </xf>
    <xf numFmtId="0" fontId="28" fillId="0" borderId="31" xfId="1" applyFont="1" applyFill="1" applyBorder="1" applyAlignment="1" applyProtection="1">
      <alignment horizontal="center" vertical="center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0" fontId="28" fillId="0" borderId="1" xfId="1" applyFont="1" applyFill="1" applyBorder="1" applyAlignment="1" applyProtection="1">
      <alignment horizontal="center" vertical="center"/>
    </xf>
    <xf numFmtId="1" fontId="10" fillId="0" borderId="67" xfId="1" applyNumberFormat="1" applyFont="1" applyFill="1" applyBorder="1" applyAlignment="1" applyProtection="1">
      <alignment horizontal="center" vertical="center" shrinkToFit="1"/>
    </xf>
    <xf numFmtId="1" fontId="10" fillId="0" borderId="56" xfId="1" applyNumberFormat="1" applyFont="1" applyFill="1" applyBorder="1" applyAlignment="1" applyProtection="1">
      <alignment horizontal="center" vertical="center" shrinkToFit="1"/>
    </xf>
    <xf numFmtId="1" fontId="10" fillId="0" borderId="55" xfId="1" applyNumberFormat="1" applyFont="1" applyFill="1" applyBorder="1" applyAlignment="1" applyProtection="1">
      <alignment horizontal="center" vertical="center" shrinkToFit="1"/>
    </xf>
    <xf numFmtId="0" fontId="10" fillId="0" borderId="54" xfId="1" applyFill="1" applyBorder="1" applyAlignment="1" applyProtection="1">
      <alignment horizontal="center" vertical="center"/>
    </xf>
    <xf numFmtId="0" fontId="10" fillId="0" borderId="54" xfId="1" applyFill="1" applyBorder="1" applyAlignment="1" applyProtection="1">
      <alignment horizontal="center" vertical="center"/>
      <protection locked="0"/>
    </xf>
    <xf numFmtId="0" fontId="10" fillId="0" borderId="56" xfId="1" applyFill="1" applyBorder="1" applyAlignment="1" applyProtection="1">
      <alignment vertical="center"/>
      <protection locked="0"/>
    </xf>
    <xf numFmtId="0" fontId="10" fillId="0" borderId="56" xfId="1" applyFill="1" applyBorder="1" applyAlignment="1" applyProtection="1">
      <alignment horizontal="center" vertical="center"/>
      <protection locked="0"/>
    </xf>
    <xf numFmtId="0" fontId="10" fillId="0" borderId="55" xfId="1" applyFill="1" applyBorder="1" applyAlignment="1" applyProtection="1">
      <alignment vertical="center"/>
      <protection locked="0"/>
    </xf>
    <xf numFmtId="0" fontId="28" fillId="0" borderId="52" xfId="1" applyFont="1" applyFill="1" applyBorder="1" applyAlignment="1" applyProtection="1">
      <alignment horizontal="center" vertical="center"/>
    </xf>
    <xf numFmtId="0" fontId="28" fillId="0" borderId="55" xfId="1" applyFont="1" applyFill="1" applyBorder="1" applyAlignment="1" applyProtection="1">
      <alignment horizontal="center" vertical="center"/>
      <protection locked="0"/>
    </xf>
    <xf numFmtId="1" fontId="10" fillId="0" borderId="68" xfId="1" applyNumberFormat="1" applyFont="1" applyFill="1" applyBorder="1" applyAlignment="1" applyProtection="1">
      <alignment horizontal="center" vertical="center" shrinkToFit="1"/>
    </xf>
    <xf numFmtId="0" fontId="28" fillId="0" borderId="56" xfId="1" applyFont="1" applyFill="1" applyBorder="1" applyAlignment="1" applyProtection="1">
      <alignment horizontal="center" vertical="center"/>
    </xf>
    <xf numFmtId="0" fontId="10" fillId="0" borderId="0" xfId="1" applyNumberFormat="1" applyAlignment="1" applyProtection="1">
      <alignment vertical="center"/>
      <protection locked="0"/>
    </xf>
    <xf numFmtId="0" fontId="28" fillId="0" borderId="0" xfId="1" applyFont="1" applyAlignment="1" applyProtection="1">
      <alignment horizontal="right" vertical="center"/>
      <protection locked="0"/>
    </xf>
    <xf numFmtId="0" fontId="44" fillId="0" borderId="0" xfId="1" applyFont="1" applyAlignment="1" applyProtection="1">
      <alignment vertical="center"/>
      <protection locked="0"/>
    </xf>
    <xf numFmtId="0" fontId="44" fillId="0" borderId="0" xfId="1" applyFont="1" applyBorder="1" applyAlignment="1" applyProtection="1">
      <alignment vertical="center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4" fillId="0" borderId="0" xfId="1" applyFont="1" applyAlignment="1" applyProtection="1">
      <alignment vertical="center" wrapText="1"/>
      <protection locked="0"/>
    </xf>
    <xf numFmtId="0" fontId="46" fillId="0" borderId="0" xfId="1" applyFont="1" applyAlignment="1" applyProtection="1">
      <alignment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NumberFormat="1" applyFont="1" applyAlignment="1" applyProtection="1">
      <alignment vertical="center"/>
      <protection locked="0"/>
    </xf>
    <xf numFmtId="0" fontId="28" fillId="0" borderId="0" xfId="1" applyFont="1" applyAlignment="1" applyProtection="1">
      <alignment vertical="center"/>
      <protection locked="0"/>
    </xf>
    <xf numFmtId="0" fontId="48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169" fontId="54" fillId="0" borderId="1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0" fontId="28" fillId="0" borderId="32" xfId="1" applyFont="1" applyFill="1" applyBorder="1" applyAlignment="1" applyProtection="1">
      <alignment horizontal="center" vertical="center"/>
    </xf>
    <xf numFmtId="0" fontId="28" fillId="0" borderId="49" xfId="1" applyFont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44" fillId="0" borderId="8" xfId="1" applyFont="1" applyBorder="1" applyAlignment="1" applyProtection="1">
      <alignment horizontal="center" vertical="center"/>
      <protection locked="0"/>
    </xf>
    <xf numFmtId="0" fontId="45" fillId="0" borderId="21" xfId="1" applyFont="1" applyBorder="1" applyAlignment="1" applyProtection="1">
      <alignment horizontal="center" vertical="center"/>
      <protection locked="0"/>
    </xf>
    <xf numFmtId="0" fontId="43" fillId="0" borderId="0" xfId="1" applyFont="1" applyBorder="1" applyAlignment="1" applyProtection="1">
      <alignment horizontal="center" vertical="center" wrapText="1"/>
      <protection locked="0"/>
    </xf>
    <xf numFmtId="0" fontId="43" fillId="0" borderId="8" xfId="1" applyFont="1" applyBorder="1" applyAlignment="1" applyProtection="1">
      <alignment horizontal="center" vertical="center" wrapText="1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8" fillId="0" borderId="39" xfId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10" fillId="2" borderId="30" xfId="1" applyNumberFormat="1" applyFont="1" applyFill="1" applyBorder="1" applyAlignment="1" applyProtection="1">
      <alignment horizontal="center" vertical="center" shrinkToFit="1"/>
    </xf>
    <xf numFmtId="0" fontId="10" fillId="2" borderId="31" xfId="1" applyFont="1" applyFill="1" applyBorder="1" applyAlignment="1" applyProtection="1">
      <alignment horizontal="center" vertical="center"/>
      <protection locked="0"/>
    </xf>
    <xf numFmtId="1" fontId="10" fillId="2" borderId="6" xfId="1" applyNumberFormat="1" applyFont="1" applyFill="1" applyBorder="1" applyAlignment="1" applyProtection="1">
      <alignment horizontal="center" vertical="center" shrinkToFit="1"/>
    </xf>
    <xf numFmtId="1" fontId="10" fillId="2" borderId="1" xfId="1" applyNumberFormat="1" applyFont="1" applyFill="1" applyBorder="1" applyAlignment="1" applyProtection="1">
      <alignment horizontal="center" vertical="center" shrinkToFit="1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1" fontId="10" fillId="2" borderId="39" xfId="1" applyNumberFormat="1" applyFont="1" applyFill="1" applyBorder="1" applyAlignment="1" applyProtection="1">
      <alignment horizontal="center" vertical="center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1" fontId="10" fillId="2" borderId="56" xfId="1" applyNumberFormat="1" applyFont="1" applyFill="1" applyBorder="1" applyAlignment="1" applyProtection="1">
      <alignment horizontal="center" vertical="center" shrinkToFit="1"/>
    </xf>
    <xf numFmtId="1" fontId="10" fillId="2" borderId="55" xfId="1" applyNumberFormat="1" applyFont="1" applyFill="1" applyBorder="1" applyAlignment="1" applyProtection="1">
      <alignment horizontal="center" vertical="center" shrinkToFit="1"/>
    </xf>
    <xf numFmtId="1" fontId="10" fillId="2" borderId="68" xfId="1" applyNumberFormat="1" applyFont="1" applyFill="1" applyBorder="1" applyAlignment="1" applyProtection="1">
      <alignment horizontal="center" vertical="center" shrinkToFit="1"/>
    </xf>
    <xf numFmtId="0" fontId="55" fillId="2" borderId="0" xfId="1" applyFont="1" applyFill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0" fillId="0" borderId="9" xfId="0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26" fillId="0" borderId="10" xfId="2" applyNumberFormat="1" applyFont="1" applyBorder="1" applyAlignment="1" applyProtection="1">
      <alignment horizontal="center" vertical="center"/>
      <protection locked="0"/>
    </xf>
    <xf numFmtId="0" fontId="26" fillId="0" borderId="16" xfId="2" applyNumberFormat="1" applyFont="1" applyBorder="1" applyAlignment="1" applyProtection="1">
      <alignment horizontal="center" vertical="center"/>
      <protection locked="0"/>
    </xf>
    <xf numFmtId="0" fontId="26" fillId="0" borderId="17" xfId="2" applyNumberFormat="1" applyFont="1" applyBorder="1" applyAlignment="1" applyProtection="1">
      <alignment horizontal="center" vertical="center"/>
      <protection locked="0"/>
    </xf>
    <xf numFmtId="0" fontId="26" fillId="0" borderId="18" xfId="2" applyNumberFormat="1" applyFont="1" applyBorder="1" applyAlignment="1" applyProtection="1">
      <alignment horizontal="center" vertical="center"/>
      <protection locked="0"/>
    </xf>
    <xf numFmtId="0" fontId="26" fillId="0" borderId="19" xfId="2" applyNumberFormat="1" applyFont="1" applyBorder="1" applyAlignment="1" applyProtection="1">
      <alignment horizontal="center" vertical="center"/>
      <protection locked="0"/>
    </xf>
    <xf numFmtId="0" fontId="26" fillId="0" borderId="20" xfId="2" applyNumberFormat="1" applyFont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left" vertical="center"/>
    </xf>
    <xf numFmtId="0" fontId="17" fillId="0" borderId="9" xfId="1" applyFont="1" applyFill="1" applyBorder="1" applyAlignment="1" applyProtection="1">
      <alignment horizontal="left" vertical="center"/>
    </xf>
    <xf numFmtId="0" fontId="35" fillId="0" borderId="0" xfId="1" applyFont="1" applyFill="1" applyAlignment="1" applyProtection="1">
      <alignment horizontal="center" vertical="center" wrapText="1"/>
      <protection locked="0"/>
    </xf>
    <xf numFmtId="0" fontId="36" fillId="0" borderId="0" xfId="1" applyFont="1" applyFill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24" xfId="1" applyFont="1" applyFill="1" applyBorder="1" applyAlignment="1" applyProtection="1">
      <alignment horizontal="center" vertical="center" wrapText="1"/>
      <protection locked="0"/>
    </xf>
    <xf numFmtId="0" fontId="27" fillId="0" borderId="1" xfId="1" applyFont="1" applyFill="1" applyBorder="1" applyAlignment="1" applyProtection="1">
      <alignment horizontal="center"/>
      <protection locked="0"/>
    </xf>
    <xf numFmtId="0" fontId="27" fillId="0" borderId="24" xfId="1" applyFont="1" applyFill="1" applyBorder="1" applyAlignment="1" applyProtection="1">
      <alignment horizontal="center"/>
      <protection locked="0"/>
    </xf>
    <xf numFmtId="0" fontId="27" fillId="0" borderId="25" xfId="1" applyFont="1" applyFill="1" applyBorder="1" applyAlignment="1" applyProtection="1">
      <alignment horizontal="center" vertical="center"/>
      <protection locked="0"/>
    </xf>
    <xf numFmtId="14" fontId="37" fillId="0" borderId="25" xfId="1" applyNumberFormat="1" applyFont="1" applyFill="1" applyBorder="1" applyAlignment="1" applyProtection="1">
      <alignment horizontal="center"/>
    </xf>
    <xf numFmtId="14" fontId="37" fillId="0" borderId="25" xfId="1" applyNumberFormat="1" applyFont="1" applyFill="1" applyBorder="1" applyAlignment="1" applyProtection="1">
      <alignment horizontal="center"/>
      <protection locked="0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0" fontId="10" fillId="0" borderId="34" xfId="1" applyNumberFormat="1" applyBorder="1" applyAlignment="1" applyProtection="1">
      <alignment horizontal="center" vertical="center"/>
      <protection locked="0"/>
    </xf>
    <xf numFmtId="0" fontId="10" fillId="0" borderId="30" xfId="1" applyNumberFormat="1" applyBorder="1" applyAlignment="1" applyProtection="1">
      <alignment horizontal="center" vertical="center"/>
      <protection locked="0"/>
    </xf>
    <xf numFmtId="0" fontId="10" fillId="0" borderId="31" xfId="1" applyNumberFormat="1" applyBorder="1" applyAlignment="1" applyProtection="1">
      <alignment horizontal="center" vertical="center"/>
      <protection locked="0"/>
    </xf>
    <xf numFmtId="167" fontId="10" fillId="0" borderId="36" xfId="1" applyNumberFormat="1" applyFont="1" applyFill="1" applyBorder="1" applyAlignment="1" applyProtection="1">
      <alignment horizontal="center" vertical="center"/>
      <protection locked="0"/>
    </xf>
    <xf numFmtId="167" fontId="10" fillId="0" borderId="33" xfId="1" applyNumberFormat="1" applyFont="1" applyFill="1" applyBorder="1" applyAlignment="1" applyProtection="1">
      <alignment horizontal="center" vertical="center"/>
      <protection locked="0"/>
    </xf>
    <xf numFmtId="167" fontId="10" fillId="0" borderId="24" xfId="1" applyNumberFormat="1" applyFont="1" applyFill="1" applyBorder="1" applyAlignment="1" applyProtection="1">
      <alignment horizontal="center" vertical="center"/>
      <protection locked="0"/>
    </xf>
    <xf numFmtId="167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25" fillId="0" borderId="42" xfId="1" applyFont="1" applyBorder="1" applyAlignment="1" applyProtection="1">
      <alignment horizontal="center" vertical="center" wrapText="1"/>
      <protection locked="0"/>
    </xf>
    <xf numFmtId="0" fontId="25" fillId="0" borderId="45" xfId="1" applyFont="1" applyBorder="1" applyAlignment="1" applyProtection="1">
      <alignment horizontal="center" vertical="center" wrapText="1"/>
      <protection locked="0"/>
    </xf>
    <xf numFmtId="0" fontId="25" fillId="0" borderId="32" xfId="1" applyFont="1" applyBorder="1" applyAlignment="1" applyProtection="1">
      <alignment horizontal="center" vertical="center" wrapText="1"/>
      <protection locked="0"/>
    </xf>
    <xf numFmtId="0" fontId="10" fillId="0" borderId="38" xfId="1" applyBorder="1" applyAlignment="1" applyProtection="1">
      <alignment horizontal="center" vertical="center"/>
      <protection locked="0"/>
    </xf>
    <xf numFmtId="0" fontId="10" fillId="0" borderId="1" xfId="1" applyBorder="1" applyAlignment="1" applyProtection="1">
      <alignment horizontal="center" vertical="center"/>
      <protection locked="0"/>
    </xf>
    <xf numFmtId="0" fontId="10" fillId="0" borderId="39" xfId="1" applyBorder="1" applyAlignment="1" applyProtection="1">
      <alignment horizontal="center" vertical="center"/>
      <protection locked="0"/>
    </xf>
    <xf numFmtId="0" fontId="10" fillId="0" borderId="27" xfId="1" applyBorder="1" applyAlignment="1" applyProtection="1">
      <alignment horizontal="center" vertical="center" textRotation="90" wrapText="1"/>
      <protection locked="0"/>
    </xf>
    <xf numFmtId="0" fontId="10" fillId="0" borderId="35" xfId="1" applyBorder="1" applyAlignment="1" applyProtection="1">
      <alignment horizontal="center" vertical="center" textRotation="90" wrapText="1"/>
      <protection locked="0"/>
    </xf>
    <xf numFmtId="0" fontId="10" fillId="0" borderId="47" xfId="1" applyBorder="1" applyAlignment="1" applyProtection="1">
      <alignment horizontal="center" vertical="center" textRotation="90" wrapText="1"/>
      <protection locked="0"/>
    </xf>
    <xf numFmtId="0" fontId="10" fillId="0" borderId="28" xfId="1" applyBorder="1" applyAlignment="1" applyProtection="1">
      <alignment horizontal="center" vertical="center" wrapText="1"/>
      <protection locked="0"/>
    </xf>
    <xf numFmtId="0" fontId="10" fillId="0" borderId="9" xfId="1" applyBorder="1" applyAlignment="1" applyProtection="1">
      <alignment horizontal="center" vertical="center" wrapText="1"/>
      <protection locked="0"/>
    </xf>
    <xf numFmtId="0" fontId="10" fillId="0" borderId="21" xfId="1" applyBorder="1" applyAlignment="1" applyProtection="1">
      <alignment horizontal="center" vertical="center" wrapText="1"/>
      <protection locked="0"/>
    </xf>
    <xf numFmtId="0" fontId="10" fillId="0" borderId="35" xfId="1" applyBorder="1" applyAlignment="1" applyProtection="1">
      <alignment horizontal="center" vertical="center" textRotation="90"/>
      <protection locked="0"/>
    </xf>
    <xf numFmtId="0" fontId="10" fillId="0" borderId="47" xfId="1" applyBorder="1" applyAlignment="1" applyProtection="1">
      <alignment horizontal="center" vertical="center" textRotation="90"/>
      <protection locked="0"/>
    </xf>
    <xf numFmtId="0" fontId="10" fillId="0" borderId="28" xfId="1" applyBorder="1" applyAlignment="1" applyProtection="1">
      <alignment horizontal="center" vertical="center" textRotation="90" wrapText="1"/>
      <protection locked="0"/>
    </xf>
    <xf numFmtId="0" fontId="10" fillId="0" borderId="9" xfId="1" applyBorder="1" applyAlignment="1" applyProtection="1">
      <alignment horizontal="center" vertical="center" textRotation="90"/>
      <protection locked="0"/>
    </xf>
    <xf numFmtId="0" fontId="10" fillId="0" borderId="21" xfId="1" applyBorder="1" applyAlignment="1" applyProtection="1">
      <alignment horizontal="center" vertical="center" textRotation="90"/>
      <protection locked="0"/>
    </xf>
    <xf numFmtId="0" fontId="10" fillId="0" borderId="29" xfId="1" applyBorder="1" applyAlignment="1" applyProtection="1">
      <alignment horizontal="center" vertical="center"/>
      <protection locked="0"/>
    </xf>
    <xf numFmtId="0" fontId="10" fillId="0" borderId="30" xfId="1" applyBorder="1" applyAlignment="1" applyProtection="1">
      <alignment horizontal="center" vertical="center"/>
      <protection locked="0"/>
    </xf>
    <xf numFmtId="0" fontId="10" fillId="0" borderId="31" xfId="1" applyBorder="1" applyAlignment="1" applyProtection="1">
      <alignment horizontal="center" vertical="center"/>
      <protection locked="0"/>
    </xf>
    <xf numFmtId="0" fontId="10" fillId="0" borderId="32" xfId="1" applyBorder="1" applyAlignment="1" applyProtection="1">
      <alignment horizontal="center" vertical="center"/>
      <protection locked="0"/>
    </xf>
    <xf numFmtId="0" fontId="10" fillId="0" borderId="33" xfId="1" applyBorder="1" applyAlignment="1" applyProtection="1">
      <alignment horizontal="center" vertical="center" wrapText="1"/>
      <protection locked="0"/>
    </xf>
    <xf numFmtId="0" fontId="10" fillId="0" borderId="2" xfId="1" applyBorder="1" applyAlignment="1" applyProtection="1">
      <alignment horizontal="center" vertical="center"/>
      <protection locked="0"/>
    </xf>
    <xf numFmtId="0" fontId="10" fillId="0" borderId="46" xfId="1" applyFill="1" applyBorder="1" applyAlignment="1" applyProtection="1">
      <alignment horizontal="center" vertical="center"/>
      <protection locked="0"/>
    </xf>
    <xf numFmtId="0" fontId="10" fillId="0" borderId="37" xfId="1" applyFill="1" applyBorder="1" applyProtection="1">
      <protection locked="0"/>
    </xf>
    <xf numFmtId="0" fontId="10" fillId="0" borderId="42" xfId="1" applyFont="1" applyFill="1" applyBorder="1" applyAlignment="1" applyProtection="1">
      <alignment horizontal="center" vertical="center"/>
      <protection locked="0"/>
    </xf>
    <xf numFmtId="0" fontId="10" fillId="0" borderId="32" xfId="1" applyFont="1" applyFill="1" applyBorder="1" applyAlignment="1" applyProtection="1">
      <alignment horizontal="center" vertical="center"/>
      <protection locked="0"/>
    </xf>
    <xf numFmtId="0" fontId="38" fillId="0" borderId="38" xfId="1" applyFont="1" applyBorder="1" applyAlignment="1" applyProtection="1">
      <alignment horizontal="center" vertical="center" wrapText="1"/>
      <protection locked="0"/>
    </xf>
    <xf numFmtId="0" fontId="38" fillId="0" borderId="38" xfId="1" applyFont="1" applyBorder="1" applyAlignment="1" applyProtection="1">
      <alignment horizontal="center" vertical="center"/>
      <protection locked="0"/>
    </xf>
    <xf numFmtId="0" fontId="25" fillId="0" borderId="21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0" fontId="25" fillId="0" borderId="8" xfId="1" applyFont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horizontal="center" vertical="center" wrapText="1"/>
      <protection locked="0"/>
    </xf>
    <xf numFmtId="0" fontId="25" fillId="0" borderId="43" xfId="1" applyFont="1" applyBorder="1" applyAlignment="1" applyProtection="1">
      <alignment horizontal="center" vertical="center" wrapText="1"/>
      <protection locked="0"/>
    </xf>
    <xf numFmtId="0" fontId="25" fillId="0" borderId="2" xfId="1" applyFont="1" applyBorder="1" applyAlignment="1" applyProtection="1">
      <alignment horizontal="center" vertical="center" wrapText="1"/>
      <protection locked="0"/>
    </xf>
    <xf numFmtId="0" fontId="25" fillId="0" borderId="40" xfId="1" applyFont="1" applyBorder="1" applyAlignment="1" applyProtection="1">
      <alignment horizontal="center" vertical="center"/>
      <protection locked="0"/>
    </xf>
    <xf numFmtId="0" fontId="25" fillId="0" borderId="41" xfId="1" applyFont="1" applyBorder="1" applyAlignment="1" applyProtection="1">
      <alignment horizontal="center" vertical="center"/>
      <protection locked="0"/>
    </xf>
    <xf numFmtId="0" fontId="25" fillId="0" borderId="23" xfId="1" applyFont="1" applyBorder="1" applyAlignment="1" applyProtection="1">
      <alignment horizontal="center" vertical="center"/>
      <protection locked="0"/>
    </xf>
    <xf numFmtId="0" fontId="25" fillId="0" borderId="44" xfId="1" applyFont="1" applyBorder="1" applyAlignment="1" applyProtection="1">
      <alignment horizontal="center" vertical="center"/>
      <protection locked="0"/>
    </xf>
    <xf numFmtId="0" fontId="25" fillId="0" borderId="49" xfId="1" applyFont="1" applyBorder="1" applyAlignment="1" applyProtection="1">
      <alignment horizontal="center" vertical="center"/>
      <protection locked="0"/>
    </xf>
    <xf numFmtId="0" fontId="25" fillId="0" borderId="50" xfId="1" applyFont="1" applyBorder="1" applyAlignment="1" applyProtection="1">
      <alignment horizontal="center" vertical="center"/>
      <protection locked="0"/>
    </xf>
    <xf numFmtId="0" fontId="38" fillId="0" borderId="36" xfId="1" applyFont="1" applyBorder="1" applyAlignment="1" applyProtection="1">
      <alignment horizontal="center" vertical="center" wrapText="1"/>
      <protection locked="0"/>
    </xf>
    <xf numFmtId="0" fontId="38" fillId="0" borderId="48" xfId="1" applyFont="1" applyBorder="1" applyAlignment="1" applyProtection="1">
      <alignment horizontal="center" vertical="center" wrapText="1"/>
      <protection locked="0"/>
    </xf>
    <xf numFmtId="0" fontId="38" fillId="0" borderId="1" xfId="1" applyFont="1" applyBorder="1" applyAlignment="1" applyProtection="1">
      <alignment horizontal="center" vertical="center" wrapText="1"/>
      <protection locked="0"/>
    </xf>
    <xf numFmtId="0" fontId="38" fillId="0" borderId="24" xfId="1" applyFont="1" applyBorder="1" applyAlignment="1" applyProtection="1">
      <alignment horizontal="center" vertical="center"/>
      <protection locked="0"/>
    </xf>
    <xf numFmtId="0" fontId="38" fillId="0" borderId="41" xfId="1" applyFont="1" applyBorder="1" applyAlignment="1" applyProtection="1">
      <alignment horizontal="center" vertical="center" wrapText="1"/>
      <protection locked="0"/>
    </xf>
    <xf numFmtId="0" fontId="38" fillId="0" borderId="44" xfId="1" applyFont="1" applyBorder="1" applyAlignment="1" applyProtection="1">
      <alignment horizontal="center" vertical="center" wrapText="1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0" fontId="10" fillId="0" borderId="53" xfId="1" applyFont="1" applyFill="1" applyBorder="1" applyAlignment="1" applyProtection="1">
      <alignment horizontal="center" vertical="center"/>
      <protection locked="0"/>
    </xf>
    <xf numFmtId="0" fontId="10" fillId="0" borderId="57" xfId="1" applyFont="1" applyFill="1" applyBorder="1" applyAlignment="1" applyProtection="1">
      <alignment horizontal="center" vertical="center"/>
      <protection locked="0"/>
    </xf>
    <xf numFmtId="0" fontId="10" fillId="0" borderId="58" xfId="1" applyFont="1" applyFill="1" applyBorder="1" applyAlignment="1" applyProtection="1">
      <alignment horizontal="center" vertical="center"/>
      <protection locked="0"/>
    </xf>
    <xf numFmtId="0" fontId="10" fillId="0" borderId="27" xfId="1" applyFill="1" applyBorder="1" applyAlignment="1" applyProtection="1">
      <alignment horizontal="center" vertical="center"/>
      <protection locked="0"/>
    </xf>
    <xf numFmtId="0" fontId="10" fillId="0" borderId="35" xfId="1" applyFill="1" applyBorder="1" applyAlignment="1" applyProtection="1">
      <alignment horizontal="center" vertical="center"/>
      <protection locked="0"/>
    </xf>
    <xf numFmtId="0" fontId="10" fillId="0" borderId="47" xfId="1" applyFill="1" applyBorder="1" applyAlignment="1" applyProtection="1">
      <alignment horizontal="center" vertical="center"/>
      <protection locked="0"/>
    </xf>
    <xf numFmtId="0" fontId="41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41" fillId="0" borderId="60" xfId="1" applyNumberFormat="1" applyFont="1" applyFill="1" applyBorder="1" applyAlignment="1" applyProtection="1">
      <alignment horizontal="center" vertical="center" wrapText="1"/>
      <protection locked="0"/>
    </xf>
    <xf numFmtId="169" fontId="41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59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45" xfId="1" applyFont="1" applyFill="1" applyBorder="1" applyAlignment="1" applyProtection="1">
      <alignment horizontal="center" vertical="center"/>
    </xf>
    <xf numFmtId="0" fontId="28" fillId="0" borderId="32" xfId="1" applyFont="1" applyFill="1" applyBorder="1" applyAlignment="1" applyProtection="1">
      <alignment horizontal="center" vertical="center"/>
    </xf>
    <xf numFmtId="0" fontId="28" fillId="0" borderId="49" xfId="1" applyFont="1" applyFill="1" applyBorder="1" applyAlignment="1" applyProtection="1">
      <alignment horizontal="center" vertical="center"/>
    </xf>
    <xf numFmtId="0" fontId="28" fillId="0" borderId="50" xfId="1" applyFont="1" applyFill="1" applyBorder="1" applyAlignment="1" applyProtection="1">
      <alignment horizontal="center" vertical="center"/>
    </xf>
    <xf numFmtId="0" fontId="28" fillId="0" borderId="3" xfId="1" applyFont="1" applyFill="1" applyBorder="1" applyAlignment="1" applyProtection="1">
      <alignment horizontal="center" vertical="center"/>
    </xf>
    <xf numFmtId="0" fontId="28" fillId="0" borderId="4" xfId="1" applyFont="1" applyFill="1" applyBorder="1" applyAlignment="1" applyProtection="1">
      <alignment horizontal="center" vertical="center"/>
    </xf>
    <xf numFmtId="0" fontId="28" fillId="0" borderId="39" xfId="1" applyFont="1" applyFill="1" applyBorder="1" applyAlignment="1" applyProtection="1">
      <alignment horizontal="center" vertical="center"/>
    </xf>
    <xf numFmtId="0" fontId="28" fillId="0" borderId="42" xfId="1" applyFont="1" applyFill="1" applyBorder="1" applyAlignment="1" applyProtection="1">
      <alignment horizontal="center" vertical="center"/>
    </xf>
    <xf numFmtId="0" fontId="28" fillId="0" borderId="3" xfId="1" applyFont="1" applyFill="1" applyBorder="1" applyAlignment="1" applyProtection="1">
      <alignment horizontal="center" vertical="center"/>
      <protection locked="0"/>
    </xf>
    <xf numFmtId="0" fontId="28" fillId="0" borderId="4" xfId="1" applyFont="1" applyFill="1" applyBorder="1" applyAlignment="1" applyProtection="1">
      <alignment horizontal="center" vertical="center"/>
      <protection locked="0"/>
    </xf>
    <xf numFmtId="0" fontId="28" fillId="0" borderId="40" xfId="1" applyFont="1" applyFill="1" applyBorder="1" applyAlignment="1" applyProtection="1">
      <alignment horizontal="center" vertical="center"/>
      <protection locked="0"/>
    </xf>
    <xf numFmtId="0" fontId="28" fillId="0" borderId="41" xfId="1" applyFont="1" applyFill="1" applyBorder="1" applyAlignment="1" applyProtection="1">
      <alignment horizontal="center" vertical="center"/>
      <protection locked="0"/>
    </xf>
    <xf numFmtId="49" fontId="42" fillId="0" borderId="62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5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66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63" xfId="1" applyFont="1" applyFill="1" applyBorder="1" applyAlignment="1" applyProtection="1">
      <alignment horizontal="center" vertical="center"/>
    </xf>
    <xf numFmtId="0" fontId="28" fillId="0" borderId="64" xfId="1" applyFont="1" applyFill="1" applyBorder="1" applyAlignment="1" applyProtection="1">
      <alignment horizontal="center" vertical="center"/>
    </xf>
    <xf numFmtId="0" fontId="28" fillId="0" borderId="34" xfId="1" applyFont="1" applyFill="1" applyBorder="1" applyAlignment="1" applyProtection="1">
      <alignment horizontal="center" vertical="center"/>
    </xf>
    <xf numFmtId="0" fontId="28" fillId="0" borderId="55" xfId="1" applyFont="1" applyFill="1" applyBorder="1" applyAlignment="1" applyProtection="1">
      <alignment horizontal="center" vertical="center"/>
    </xf>
    <xf numFmtId="0" fontId="28" fillId="0" borderId="57" xfId="1" applyFont="1" applyFill="1" applyBorder="1" applyAlignment="1" applyProtection="1">
      <alignment horizontal="center" vertical="center"/>
      <protection locked="0"/>
    </xf>
    <xf numFmtId="0" fontId="28" fillId="0" borderId="58" xfId="1" applyFont="1" applyFill="1" applyBorder="1" applyAlignment="1" applyProtection="1">
      <alignment horizontal="center" vertical="center"/>
      <protection locked="0"/>
    </xf>
    <xf numFmtId="49" fontId="42" fillId="0" borderId="6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71" xfId="1" applyFill="1" applyBorder="1" applyAlignment="1" applyProtection="1">
      <alignment horizontal="center" vertical="center"/>
      <protection locked="0"/>
    </xf>
    <xf numFmtId="0" fontId="41" fillId="0" borderId="73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74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75" xfId="1" applyNumberFormat="1" applyFont="1" applyFill="1" applyBorder="1" applyAlignment="1" applyProtection="1">
      <alignment horizontal="center" vertical="center" wrapText="1"/>
      <protection locked="0"/>
    </xf>
    <xf numFmtId="169" fontId="41" fillId="0" borderId="72" xfId="1" applyNumberFormat="1" applyFont="1" applyFill="1" applyBorder="1" applyAlignment="1" applyProtection="1">
      <alignment horizontal="center" vertical="center" wrapText="1"/>
      <protection locked="0"/>
    </xf>
    <xf numFmtId="49" fontId="42" fillId="0" borderId="70" xfId="1" applyNumberFormat="1" applyFont="1" applyFill="1" applyBorder="1" applyAlignment="1" applyProtection="1">
      <alignment horizontal="center" vertical="center" wrapText="1"/>
      <protection locked="0"/>
    </xf>
    <xf numFmtId="14" fontId="29" fillId="0" borderId="0" xfId="1" applyNumberFormat="1" applyFont="1" applyAlignment="1" applyProtection="1">
      <alignment horizontal="center" vertical="center"/>
      <protection locked="0"/>
    </xf>
    <xf numFmtId="0" fontId="41" fillId="0" borderId="26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1" applyNumberFormat="1" applyAlignment="1" applyProtection="1">
      <alignment horizontal="right" vertical="center"/>
      <protection locked="0"/>
    </xf>
    <xf numFmtId="0" fontId="45" fillId="0" borderId="0" xfId="1" applyFont="1" applyBorder="1" applyAlignment="1" applyProtection="1">
      <alignment horizontal="center" vertical="center"/>
      <protection locked="0"/>
    </xf>
    <xf numFmtId="0" fontId="10" fillId="0" borderId="21" xfId="1" applyBorder="1" applyAlignment="1" applyProtection="1">
      <alignment horizontal="center" vertical="center"/>
      <protection locked="0"/>
    </xf>
    <xf numFmtId="0" fontId="45" fillId="0" borderId="21" xfId="1" applyFont="1" applyBorder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44" fillId="0" borderId="0" xfId="1" applyFont="1" applyBorder="1" applyAlignment="1" applyProtection="1">
      <alignment horizontal="center" vertical="center" wrapText="1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44" fillId="0" borderId="8" xfId="1" applyFont="1" applyBorder="1" applyAlignment="1" applyProtection="1">
      <alignment horizontal="center" vertical="center"/>
      <protection locked="0"/>
    </xf>
    <xf numFmtId="0" fontId="56" fillId="0" borderId="0" xfId="1" applyFont="1" applyAlignment="1" applyProtection="1">
      <alignment horizontal="left" vertical="center" wrapText="1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0" fillId="9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0" fillId="2" borderId="13" xfId="1" applyNumberFormat="1" applyFont="1" applyFill="1" applyBorder="1" applyAlignment="1" applyProtection="1">
      <alignment horizontal="center" vertical="center" shrinkToFit="1"/>
    </xf>
    <xf numFmtId="1" fontId="10" fillId="2" borderId="9" xfId="1" applyNumberFormat="1" applyFont="1" applyFill="1" applyBorder="1" applyAlignment="1" applyProtection="1">
      <alignment horizontal="center" vertical="center" shrinkToFit="1"/>
    </xf>
    <xf numFmtId="1" fontId="10" fillId="2" borderId="76" xfId="1" applyNumberFormat="1" applyFont="1" applyFill="1" applyBorder="1" applyAlignment="1" applyProtection="1">
      <alignment horizontal="center" vertical="center" shrinkToFit="1"/>
    </xf>
    <xf numFmtId="1" fontId="10" fillId="2" borderId="52" xfId="1" applyNumberFormat="1" applyFont="1" applyFill="1" applyBorder="1" applyAlignment="1" applyProtection="1">
      <alignment horizontal="center" vertical="center" shrinkToFit="1"/>
    </xf>
  </cellXfs>
  <cellStyles count="3">
    <cellStyle name="Обычный" xfId="0" builtinId="0"/>
    <cellStyle name="Обычный 2" xfId="1"/>
    <cellStyle name="Обычный_Лист1" xfId="2"/>
  </cellStyles>
  <dxfs count="145"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7;&#1090;&#1077;&#1088;&#1077;&#1090;&#1100;/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</row>
      </sheetData>
      <sheetData sheetId="6">
        <row r="1">
          <cell r="A1" t="str">
            <v>Материально-технического отдела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34"/>
    <col min="8" max="8" width="36.28515625" style="34" customWidth="1"/>
    <col min="9" max="9" width="20.5703125" style="34" customWidth="1"/>
    <col min="10" max="17" width="9.140625" style="34"/>
    <col min="18" max="16384" width="9.140625" style="13"/>
  </cols>
  <sheetData>
    <row r="2" spans="6:20" ht="15.75" x14ac:dyDescent="0.2"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  <c r="T2" s="37"/>
    </row>
    <row r="7" spans="6:20" ht="44.25" x14ac:dyDescent="0.55000000000000004">
      <c r="F7" s="38"/>
      <c r="G7" s="38"/>
      <c r="H7" s="38"/>
      <c r="I7" s="38"/>
      <c r="J7" s="38"/>
    </row>
    <row r="8" spans="6:20" ht="45.75" x14ac:dyDescent="0.55000000000000004">
      <c r="F8" s="38"/>
      <c r="G8" s="39" t="s">
        <v>47</v>
      </c>
      <c r="H8" s="40" t="s">
        <v>11</v>
      </c>
      <c r="I8" s="41">
        <v>2016</v>
      </c>
      <c r="J8" s="41" t="s">
        <v>48</v>
      </c>
    </row>
    <row r="9" spans="6:20" ht="44.25" x14ac:dyDescent="0.55000000000000004">
      <c r="F9" s="38"/>
      <c r="G9" s="38"/>
      <c r="H9" s="38"/>
      <c r="I9" s="38"/>
      <c r="J9" s="38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tabSelected="1" topLeftCell="A4" workbookViewId="0">
      <selection activeCell="D12" sqref="D12:AG17"/>
    </sheetView>
  </sheetViews>
  <sheetFormatPr defaultRowHeight="15" x14ac:dyDescent="0.25"/>
  <cols>
    <col min="1" max="1" width="3.42578125" style="5" customWidth="1"/>
    <col min="2" max="2" width="24" style="5" customWidth="1"/>
    <col min="3" max="5" width="5.5703125" style="5" customWidth="1"/>
    <col min="6" max="6" width="5.42578125" style="5" customWidth="1"/>
    <col min="7" max="33" width="5.5703125" style="5" customWidth="1"/>
    <col min="34" max="16384" width="9.140625" style="5"/>
  </cols>
  <sheetData>
    <row r="2" spans="1:37" x14ac:dyDescent="0.25">
      <c r="X2" s="5" t="s">
        <v>12</v>
      </c>
    </row>
    <row r="3" spans="1:37" x14ac:dyDescent="0.25">
      <c r="X3" s="229"/>
      <c r="Y3" s="229"/>
      <c r="Z3" s="229"/>
      <c r="AA3" s="229"/>
      <c r="AB3" s="229"/>
      <c r="AC3" s="229"/>
      <c r="AD3" s="229"/>
      <c r="AE3" s="229"/>
      <c r="AF3" s="229"/>
      <c r="AG3" s="229"/>
    </row>
    <row r="4" spans="1:37" x14ac:dyDescent="0.25"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X4" s="231"/>
      <c r="Y4" s="231"/>
      <c r="Z4" s="231"/>
      <c r="AA4" s="231"/>
      <c r="AB4" s="231"/>
      <c r="AC4" s="231"/>
      <c r="AD4" s="231"/>
      <c r="AE4" s="231"/>
      <c r="AF4" s="231"/>
      <c r="AG4" s="231"/>
    </row>
    <row r="5" spans="1:37" x14ac:dyDescent="0.25"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7" x14ac:dyDescent="0.25"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1:37" x14ac:dyDescent="0.25"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</row>
    <row r="8" spans="1:37" ht="15.75" thickBot="1" x14ac:dyDescent="0.3"/>
    <row r="9" spans="1:37" ht="15.75" thickBot="1" x14ac:dyDescent="0.3">
      <c r="A9" s="217" t="s">
        <v>13</v>
      </c>
      <c r="B9" s="220" t="s">
        <v>104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4"/>
      <c r="AH9" s="225" t="s">
        <v>5</v>
      </c>
      <c r="AI9" s="226"/>
      <c r="AJ9" s="1"/>
      <c r="AK9" s="1"/>
    </row>
    <row r="10" spans="1:37" ht="15.75" thickBot="1" x14ac:dyDescent="0.3">
      <c r="A10" s="218"/>
      <c r="B10" s="221"/>
      <c r="C10" s="42">
        <f>DATE('Выбери месяц'!$I$8,VLOOKUP('Выбери месяц'!$H$8,всяки!$A$1:$B$12,2,0),1)</f>
        <v>42370</v>
      </c>
      <c r="D10" s="42">
        <f>DATE('Выбери месяц'!$I$8,VLOOKUP('Выбери месяц'!$H$8,всяки!$A$1:$B$12,2,0),1+COLUMN(A:A))</f>
        <v>42371</v>
      </c>
      <c r="E10" s="42">
        <f>DATE('Выбери месяц'!$I$8,VLOOKUP('Выбери месяц'!$H$8,всяки!$A$1:$B$12,2,0),1+COLUMN(B:B))</f>
        <v>42372</v>
      </c>
      <c r="F10" s="42">
        <f>DATE('Выбери месяц'!$I$8,VLOOKUP('Выбери месяц'!$H$8,всяки!$A$1:$B$12,2,0),1+COLUMN(C:C))</f>
        <v>42373</v>
      </c>
      <c r="G10" s="42">
        <f>DATE('Выбери месяц'!$I$8,VLOOKUP('Выбери месяц'!$H$8,всяки!$A$1:$B$12,2,0),1+COLUMN(D:D))</f>
        <v>42374</v>
      </c>
      <c r="H10" s="42">
        <f>DATE('Выбери месяц'!$I$8,VLOOKUP('Выбери месяц'!$H$8,всяки!$A$1:$B$12,2,0),1+COLUMN(E:E))</f>
        <v>42375</v>
      </c>
      <c r="I10" s="42">
        <f>DATE('Выбери месяц'!$I$8,VLOOKUP('Выбери месяц'!$H$8,всяки!$A$1:$B$12,2,0),1+COLUMN(F:F))</f>
        <v>42376</v>
      </c>
      <c r="J10" s="42">
        <f>DATE('Выбери месяц'!$I$8,VLOOKUP('Выбери месяц'!$H$8,всяки!$A$1:$B$12,2,0),1+COLUMN(G:G))</f>
        <v>42377</v>
      </c>
      <c r="K10" s="42">
        <f>DATE('Выбери месяц'!$I$8,VLOOKUP('Выбери месяц'!$H$8,всяки!$A$1:$B$12,2,0),1+COLUMN(H:H))</f>
        <v>42378</v>
      </c>
      <c r="L10" s="42">
        <f>DATE('Выбери месяц'!$I$8,VLOOKUP('Выбери месяц'!$H$8,всяки!$A$1:$B$12,2,0),1+COLUMN(I:I))</f>
        <v>42379</v>
      </c>
      <c r="M10" s="42">
        <f>DATE('Выбери месяц'!$I$8,VLOOKUP('Выбери месяц'!$H$8,всяки!$A$1:$B$12,2,0),1+COLUMN(J:J))</f>
        <v>42380</v>
      </c>
      <c r="N10" s="42">
        <f>DATE('Выбери месяц'!$I$8,VLOOKUP('Выбери месяц'!$H$8,всяки!$A$1:$B$12,2,0),1+COLUMN(K:K))</f>
        <v>42381</v>
      </c>
      <c r="O10" s="42">
        <f>DATE('Выбери месяц'!$I$8,VLOOKUP('Выбери месяц'!$H$8,всяки!$A$1:$B$12,2,0),1+COLUMN(L:L))</f>
        <v>42382</v>
      </c>
      <c r="P10" s="42">
        <f>DATE('Выбери месяц'!$I$8,VLOOKUP('Выбери месяц'!$H$8,всяки!$A$1:$B$12,2,0),1+COLUMN(M:M))</f>
        <v>42383</v>
      </c>
      <c r="Q10" s="42">
        <f>DATE('Выбери месяц'!$I$8,VLOOKUP('Выбери месяц'!$H$8,всяки!$A$1:$B$12,2,0),1+COLUMN(N:N))</f>
        <v>42384</v>
      </c>
      <c r="R10" s="42">
        <f>DATE('Выбери месяц'!$I$8,VLOOKUP('Выбери месяц'!$H$8,всяки!$A$1:$B$12,2,0),1+COLUMN(O:O))</f>
        <v>42385</v>
      </c>
      <c r="S10" s="42">
        <f>DATE('Выбери месяц'!$I$8,VLOOKUP('Выбери месяц'!$H$8,всяки!$A$1:$B$12,2,0),1+COLUMN(P:P))</f>
        <v>42386</v>
      </c>
      <c r="T10" s="42">
        <f>DATE('Выбери месяц'!$I$8,VLOOKUP('Выбери месяц'!$H$8,всяки!$A$1:$B$12,2,0),1+COLUMN(Q:Q))</f>
        <v>42387</v>
      </c>
      <c r="U10" s="42">
        <f>DATE('Выбери месяц'!$I$8,VLOOKUP('Выбери месяц'!$H$8,всяки!$A$1:$B$12,2,0),1+COLUMN(R:R))</f>
        <v>42388</v>
      </c>
      <c r="V10" s="42">
        <f>DATE('Выбери месяц'!$I$8,VLOOKUP('Выбери месяц'!$H$8,всяки!$A$1:$B$12,2,0),1+COLUMN(S:S))</f>
        <v>42389</v>
      </c>
      <c r="W10" s="42">
        <f>DATE('Выбери месяц'!$I$8,VLOOKUP('Выбери месяц'!$H$8,всяки!$A$1:$B$12,2,0),1+COLUMN(T:T))</f>
        <v>42390</v>
      </c>
      <c r="X10" s="42">
        <f>DATE('Выбери месяц'!$I$8,VLOOKUP('Выбери месяц'!$H$8,всяки!$A$1:$B$12,2,0),1+COLUMN(U:U))</f>
        <v>42391</v>
      </c>
      <c r="Y10" s="42">
        <f>DATE('Выбери месяц'!$I$8,VLOOKUP('Выбери месяц'!$H$8,всяки!$A$1:$B$12,2,0),1+COLUMN(V:V))</f>
        <v>42392</v>
      </c>
      <c r="Z10" s="42">
        <f>DATE('Выбери месяц'!$I$8,VLOOKUP('Выбери месяц'!$H$8,всяки!$A$1:$B$12,2,0),1+COLUMN(W:W))</f>
        <v>42393</v>
      </c>
      <c r="AA10" s="42">
        <f>DATE('Выбери месяц'!$I$8,VLOOKUP('Выбери месяц'!$H$8,всяки!$A$1:$B$12,2,0),1+COLUMN(X:X))</f>
        <v>42394</v>
      </c>
      <c r="AB10" s="42">
        <f>DATE('Выбери месяц'!$I$8,VLOOKUP('Выбери месяц'!$H$8,всяки!$A$1:$B$12,2,0),1+COLUMN(Y:Y))</f>
        <v>42395</v>
      </c>
      <c r="AC10" s="42">
        <f>DATE('Выбери месяц'!$I$8,VLOOKUP('Выбери месяц'!$H$8,всяки!$A$1:$B$12,2,0),1+COLUMN(Z:Z))</f>
        <v>42396</v>
      </c>
      <c r="AD10" s="42">
        <f>DATE('Выбери месяц'!$I$8,VLOOKUP('Выбери месяц'!$H$8,всяки!$A$1:$B$12,2,0),1+COLUMN(AA:AA))</f>
        <v>42397</v>
      </c>
      <c r="AE10" s="42">
        <f>DATE('Выбери месяц'!$I$8,VLOOKUP('Выбери месяц'!$H$8,всяки!$A$1:$B$12,2,0),1+COLUMN(AB:AB))</f>
        <v>42398</v>
      </c>
      <c r="AF10" s="42">
        <f>DATE('Выбери месяц'!$I$8,VLOOKUP('Выбери месяц'!$H$8,всяки!$A$1:$B$12,2,0),1+COLUMN(AC:AC))</f>
        <v>42399</v>
      </c>
      <c r="AG10" s="42">
        <f>DATE('Выбери месяц'!$I$8,VLOOKUP('Выбери месяц'!$H$8,всяки!$A$1:$B$12,2,0),1+COLUMN(AD:AD))</f>
        <v>42400</v>
      </c>
      <c r="AH10" s="227" t="s">
        <v>6</v>
      </c>
      <c r="AI10" s="227" t="s">
        <v>7</v>
      </c>
      <c r="AJ10" s="216" t="s">
        <v>8</v>
      </c>
      <c r="AK10" s="216" t="s">
        <v>9</v>
      </c>
    </row>
    <row r="11" spans="1:37" ht="15.75" thickBot="1" x14ac:dyDescent="0.3">
      <c r="A11" s="219"/>
      <c r="B11" s="222"/>
      <c r="C11" s="43">
        <f>DATE('Выбери месяц'!$I$8,VLOOKUP('Выбери месяц'!$H$8,всяки!$A$1:$B$12,2,0),1)</f>
        <v>42370</v>
      </c>
      <c r="D11" s="43">
        <f>DATE('Выбери месяц'!$I$8,VLOOKUP('Выбери месяц'!$H$8,всяки!$A$1:$B$12,2,0),1+COLUMN(A:A))</f>
        <v>42371</v>
      </c>
      <c r="E11" s="43">
        <f>DATE('Выбери месяц'!$I$8,VLOOKUP('Выбери месяц'!$H$8,всяки!$A$1:$B$12,2,0),1+COLUMN(B:B))</f>
        <v>42372</v>
      </c>
      <c r="F11" s="43">
        <f>DATE('Выбери месяц'!$I$8,VLOOKUP('Выбери месяц'!$H$8,всяки!$A$1:$B$12,2,0),1+COLUMN(C:C))</f>
        <v>42373</v>
      </c>
      <c r="G11" s="43">
        <f>DATE('Выбери месяц'!$I$8,VLOOKUP('Выбери месяц'!$H$8,всяки!$A$1:$B$12,2,0),1+COLUMN(D:D))</f>
        <v>42374</v>
      </c>
      <c r="H11" s="43">
        <f>DATE('Выбери месяц'!$I$8,VLOOKUP('Выбери месяц'!$H$8,всяки!$A$1:$B$12,2,0),1+COLUMN(E:E))</f>
        <v>42375</v>
      </c>
      <c r="I11" s="43">
        <f>DATE('Выбери месяц'!$I$8,VLOOKUP('Выбери месяц'!$H$8,всяки!$A$1:$B$12,2,0),1+COLUMN(F:F))</f>
        <v>42376</v>
      </c>
      <c r="J11" s="43">
        <f>DATE('Выбери месяц'!$I$8,VLOOKUP('Выбери месяц'!$H$8,всяки!$A$1:$B$12,2,0),1+COLUMN(G:G))</f>
        <v>42377</v>
      </c>
      <c r="K11" s="43">
        <f>DATE('Выбери месяц'!$I$8,VLOOKUP('Выбери месяц'!$H$8,всяки!$A$1:$B$12,2,0),1+COLUMN(H:H))</f>
        <v>42378</v>
      </c>
      <c r="L11" s="43">
        <f>DATE('Выбери месяц'!$I$8,VLOOKUP('Выбери месяц'!$H$8,всяки!$A$1:$B$12,2,0),1+COLUMN(I:I))</f>
        <v>42379</v>
      </c>
      <c r="M11" s="43">
        <f>DATE('Выбери месяц'!$I$8,VLOOKUP('Выбери месяц'!$H$8,всяки!$A$1:$B$12,2,0),1+COLUMN(J:J))</f>
        <v>42380</v>
      </c>
      <c r="N11" s="43">
        <f>DATE('Выбери месяц'!$I$8,VLOOKUP('Выбери месяц'!$H$8,всяки!$A$1:$B$12,2,0),1+COLUMN(K:K))</f>
        <v>42381</v>
      </c>
      <c r="O11" s="43">
        <f>DATE('Выбери месяц'!$I$8,VLOOKUP('Выбери месяц'!$H$8,всяки!$A$1:$B$12,2,0),1+COLUMN(L:L))</f>
        <v>42382</v>
      </c>
      <c r="P11" s="43">
        <f>DATE('Выбери месяц'!$I$8,VLOOKUP('Выбери месяц'!$H$8,всяки!$A$1:$B$12,2,0),1+COLUMN(M:M))</f>
        <v>42383</v>
      </c>
      <c r="Q11" s="43">
        <f>DATE('Выбери месяц'!$I$8,VLOOKUP('Выбери месяц'!$H$8,всяки!$A$1:$B$12,2,0),1+COLUMN(N:N))</f>
        <v>42384</v>
      </c>
      <c r="R11" s="43">
        <f>DATE('Выбери месяц'!$I$8,VLOOKUP('Выбери месяц'!$H$8,всяки!$A$1:$B$12,2,0),1+COLUMN(O:O))</f>
        <v>42385</v>
      </c>
      <c r="S11" s="43">
        <f>DATE('Выбери месяц'!$I$8,VLOOKUP('Выбери месяц'!$H$8,всяки!$A$1:$B$12,2,0),1+COLUMN(P:P))</f>
        <v>42386</v>
      </c>
      <c r="T11" s="43">
        <f>DATE('Выбери месяц'!$I$8,VLOOKUP('Выбери месяц'!$H$8,всяки!$A$1:$B$12,2,0),1+COLUMN(Q:Q))</f>
        <v>42387</v>
      </c>
      <c r="U11" s="43">
        <f>DATE('Выбери месяц'!$I$8,VLOOKUP('Выбери месяц'!$H$8,всяки!$A$1:$B$12,2,0),1+COLUMN(R:R))</f>
        <v>42388</v>
      </c>
      <c r="V11" s="43">
        <f>DATE('Выбери месяц'!$I$8,VLOOKUP('Выбери месяц'!$H$8,всяки!$A$1:$B$12,2,0),1+COLUMN(S:S))</f>
        <v>42389</v>
      </c>
      <c r="W11" s="43">
        <f>DATE('Выбери месяц'!$I$8,VLOOKUP('Выбери месяц'!$H$8,всяки!$A$1:$B$12,2,0),1+COLUMN(T:T))</f>
        <v>42390</v>
      </c>
      <c r="X11" s="43">
        <f>DATE('Выбери месяц'!$I$8,VLOOKUP('Выбери месяц'!$H$8,всяки!$A$1:$B$12,2,0),1+COLUMN(U:U))</f>
        <v>42391</v>
      </c>
      <c r="Y11" s="43">
        <f>DATE('Выбери месяц'!$I$8,VLOOKUP('Выбери месяц'!$H$8,всяки!$A$1:$B$12,2,0),1+COLUMN(V:V))</f>
        <v>42392</v>
      </c>
      <c r="Z11" s="43">
        <f>DATE('Выбери месяц'!$I$8,VLOOKUP('Выбери месяц'!$H$8,всяки!$A$1:$B$12,2,0),1+COLUMN(W:W))</f>
        <v>42393</v>
      </c>
      <c r="AA11" s="43">
        <f>DATE('Выбери месяц'!$I$8,VLOOKUP('Выбери месяц'!$H$8,всяки!$A$1:$B$12,2,0),1+COLUMN(X:X))</f>
        <v>42394</v>
      </c>
      <c r="AB11" s="43">
        <f>DATE('Выбери месяц'!$I$8,VLOOKUP('Выбери месяц'!$H$8,всяки!$A$1:$B$12,2,0),1+COLUMN(Y:Y))</f>
        <v>42395</v>
      </c>
      <c r="AC11" s="43">
        <f>DATE('Выбери месяц'!$I$8,VLOOKUP('Выбери месяц'!$H$8,всяки!$A$1:$B$12,2,0),1+COLUMN(Z:Z))</f>
        <v>42396</v>
      </c>
      <c r="AD11" s="43">
        <f>DATE('Выбери месяц'!$I$8,VLOOKUP('Выбери месяц'!$H$8,всяки!$A$1:$B$12,2,0),1+COLUMN(AA:AA))</f>
        <v>42397</v>
      </c>
      <c r="AE11" s="43">
        <f>DATE('Выбери месяц'!$I$8,VLOOKUP('Выбери месяц'!$H$8,всяки!$A$1:$B$12,2,0),1+COLUMN(AB:AB))</f>
        <v>42398</v>
      </c>
      <c r="AF11" s="43">
        <f>DATE('Выбери месяц'!$I$8,VLOOKUP('Выбери месяц'!$H$8,всяки!$A$1:$B$12,2,0),1+COLUMN(AC:AC))</f>
        <v>42399</v>
      </c>
      <c r="AG11" s="43">
        <f>DATE('Выбери месяц'!$I$8,VLOOKUP('Выбери месяц'!$H$8,всяки!$A$1:$B$12,2,0),1+COLUMN(AD:AD))</f>
        <v>42400</v>
      </c>
      <c r="AH11" s="227"/>
      <c r="AI11" s="227"/>
      <c r="AJ11" s="216"/>
      <c r="AK11" s="216"/>
    </row>
    <row r="12" spans="1:37" ht="30" x14ac:dyDescent="0.25">
      <c r="A12" s="193">
        <v>1</v>
      </c>
      <c r="B12" s="190" t="str">
        <f>Структура!B3</f>
        <v>Дмитриева М. В., Диспетчер</v>
      </c>
      <c r="C12" s="189" t="s">
        <v>14</v>
      </c>
      <c r="D12" s="7" t="str">
        <f>IF(C12="д","н",IF(C12="н","в1",IF(C12="в1","в2",IF(C12="в2","д"," "))))</f>
        <v>н</v>
      </c>
      <c r="E12" s="7" t="str">
        <f t="shared" ref="E12:AG12" si="0">IF(D12="д","н",IF(D12="н","в1",IF(D12="в1","в2",IF(D12="в2","д"," "))))</f>
        <v>в1</v>
      </c>
      <c r="F12" s="7" t="str">
        <f t="shared" si="0"/>
        <v>в2</v>
      </c>
      <c r="G12" s="7" t="str">
        <f t="shared" si="0"/>
        <v>д</v>
      </c>
      <c r="H12" s="7" t="str">
        <f t="shared" si="0"/>
        <v>н</v>
      </c>
      <c r="I12" s="7" t="str">
        <f t="shared" si="0"/>
        <v>в1</v>
      </c>
      <c r="J12" s="7" t="str">
        <f t="shared" si="0"/>
        <v>в2</v>
      </c>
      <c r="K12" s="7" t="str">
        <f t="shared" si="0"/>
        <v>д</v>
      </c>
      <c r="L12" s="7" t="str">
        <f t="shared" si="0"/>
        <v>н</v>
      </c>
      <c r="M12" s="7" t="str">
        <f t="shared" si="0"/>
        <v>в1</v>
      </c>
      <c r="N12" s="7" t="str">
        <f t="shared" si="0"/>
        <v>в2</v>
      </c>
      <c r="O12" s="7" t="str">
        <f t="shared" si="0"/>
        <v>д</v>
      </c>
      <c r="P12" s="7" t="str">
        <f t="shared" si="0"/>
        <v>н</v>
      </c>
      <c r="Q12" s="7" t="str">
        <f t="shared" si="0"/>
        <v>в1</v>
      </c>
      <c r="R12" s="7" t="str">
        <f t="shared" si="0"/>
        <v>в2</v>
      </c>
      <c r="S12" s="7" t="str">
        <f t="shared" si="0"/>
        <v>д</v>
      </c>
      <c r="T12" s="7" t="str">
        <f t="shared" si="0"/>
        <v>н</v>
      </c>
      <c r="U12" s="7" t="str">
        <f t="shared" si="0"/>
        <v>в1</v>
      </c>
      <c r="V12" s="7" t="str">
        <f t="shared" si="0"/>
        <v>в2</v>
      </c>
      <c r="W12" s="7" t="str">
        <f t="shared" si="0"/>
        <v>д</v>
      </c>
      <c r="X12" s="7" t="str">
        <f t="shared" si="0"/>
        <v>н</v>
      </c>
      <c r="Y12" s="7" t="str">
        <f t="shared" si="0"/>
        <v>в1</v>
      </c>
      <c r="Z12" s="7" t="str">
        <f t="shared" si="0"/>
        <v>в2</v>
      </c>
      <c r="AA12" s="7" t="str">
        <f t="shared" si="0"/>
        <v>д</v>
      </c>
      <c r="AB12" s="7" t="str">
        <f t="shared" si="0"/>
        <v>н</v>
      </c>
      <c r="AC12" s="7" t="str">
        <f t="shared" si="0"/>
        <v>в1</v>
      </c>
      <c r="AD12" s="7" t="str">
        <f t="shared" si="0"/>
        <v>в2</v>
      </c>
      <c r="AE12" s="7" t="str">
        <f t="shared" si="0"/>
        <v>д</v>
      </c>
      <c r="AF12" s="7" t="str">
        <f t="shared" si="0"/>
        <v>н</v>
      </c>
      <c r="AG12" s="7" t="str">
        <f t="shared" si="0"/>
        <v>в1</v>
      </c>
      <c r="AH12" s="186">
        <f>(COUNTIF(C12:AG12,"Д")+COUNTIF(C12:AG12,"Н"))*12</f>
        <v>192</v>
      </c>
      <c r="AI12" s="186">
        <f>COUNTIF(C12:AG12,"Д")*1+COUNTIF(C12:AG12,"Н")*1</f>
        <v>16</v>
      </c>
      <c r="AJ12" s="4"/>
      <c r="AK12" s="4"/>
    </row>
    <row r="13" spans="1:37" ht="30" x14ac:dyDescent="0.25">
      <c r="A13" s="193">
        <v>2</v>
      </c>
      <c r="B13" s="191" t="str">
        <f>Структура!B3</f>
        <v>Дмитриева М. В., Диспетчер</v>
      </c>
      <c r="C13" s="9" t="s">
        <v>15</v>
      </c>
      <c r="D13" s="7" t="str">
        <f t="shared" ref="D13:AG13" si="1">IF(C13="д","н",IF(C13="н","в1",IF(C13="в1","в2",IF(C13="в2","д"," "))))</f>
        <v>в1</v>
      </c>
      <c r="E13" s="7" t="str">
        <f t="shared" si="1"/>
        <v>в2</v>
      </c>
      <c r="F13" s="7" t="str">
        <f t="shared" si="1"/>
        <v>д</v>
      </c>
      <c r="G13" s="7" t="str">
        <f t="shared" si="1"/>
        <v>н</v>
      </c>
      <c r="H13" s="7" t="str">
        <f t="shared" si="1"/>
        <v>в1</v>
      </c>
      <c r="I13" s="7" t="str">
        <f t="shared" si="1"/>
        <v>в2</v>
      </c>
      <c r="J13" s="7" t="str">
        <f t="shared" si="1"/>
        <v>д</v>
      </c>
      <c r="K13" s="7" t="str">
        <f t="shared" si="1"/>
        <v>н</v>
      </c>
      <c r="L13" s="7" t="str">
        <f t="shared" si="1"/>
        <v>в1</v>
      </c>
      <c r="M13" s="7" t="str">
        <f t="shared" si="1"/>
        <v>в2</v>
      </c>
      <c r="N13" s="7" t="str">
        <f t="shared" si="1"/>
        <v>д</v>
      </c>
      <c r="O13" s="7" t="str">
        <f t="shared" si="1"/>
        <v>н</v>
      </c>
      <c r="P13" s="7" t="str">
        <f t="shared" si="1"/>
        <v>в1</v>
      </c>
      <c r="Q13" s="7" t="str">
        <f t="shared" si="1"/>
        <v>в2</v>
      </c>
      <c r="R13" s="7" t="str">
        <f t="shared" si="1"/>
        <v>д</v>
      </c>
      <c r="S13" s="7" t="str">
        <f t="shared" si="1"/>
        <v>н</v>
      </c>
      <c r="T13" s="7" t="str">
        <f t="shared" si="1"/>
        <v>в1</v>
      </c>
      <c r="U13" s="7" t="str">
        <f t="shared" si="1"/>
        <v>в2</v>
      </c>
      <c r="V13" s="7" t="str">
        <f t="shared" si="1"/>
        <v>д</v>
      </c>
      <c r="W13" s="7" t="str">
        <f t="shared" si="1"/>
        <v>н</v>
      </c>
      <c r="X13" s="7" t="str">
        <f t="shared" si="1"/>
        <v>в1</v>
      </c>
      <c r="Y13" s="7" t="str">
        <f t="shared" si="1"/>
        <v>в2</v>
      </c>
      <c r="Z13" s="7" t="str">
        <f t="shared" si="1"/>
        <v>д</v>
      </c>
      <c r="AA13" s="7" t="str">
        <f t="shared" si="1"/>
        <v>н</v>
      </c>
      <c r="AB13" s="7" t="str">
        <f t="shared" si="1"/>
        <v>в1</v>
      </c>
      <c r="AC13" s="7" t="str">
        <f t="shared" si="1"/>
        <v>в2</v>
      </c>
      <c r="AD13" s="7" t="str">
        <f t="shared" si="1"/>
        <v>д</v>
      </c>
      <c r="AE13" s="7" t="str">
        <f t="shared" si="1"/>
        <v>н</v>
      </c>
      <c r="AF13" s="7" t="str">
        <f t="shared" si="1"/>
        <v>в1</v>
      </c>
      <c r="AG13" s="7" t="str">
        <f t="shared" si="1"/>
        <v>в2</v>
      </c>
      <c r="AH13" s="186">
        <f t="shared" ref="AH13:AH17" si="2">(COUNTIF(C13:AG13,"Д")+COUNTIF(C13:AG13,"Н"))*12</f>
        <v>180</v>
      </c>
      <c r="AI13" s="186">
        <f t="shared" ref="AI13:AI17" si="3">COUNTIF(C13:AG13,"Д")*1+COUNTIF(C13:AG13,"Н")*1</f>
        <v>15</v>
      </c>
      <c r="AJ13" s="4"/>
      <c r="AK13" s="4"/>
    </row>
    <row r="14" spans="1:37" ht="30" x14ac:dyDescent="0.25">
      <c r="A14" s="194">
        <v>3</v>
      </c>
      <c r="B14" s="192" t="str">
        <f>Структура!B4</f>
        <v>Гапоненко В. К., Диспетчер</v>
      </c>
      <c r="C14" s="6" t="s">
        <v>16</v>
      </c>
      <c r="D14" s="7" t="str">
        <f t="shared" ref="D14:AG14" si="4">IF(C14="д","н",IF(C14="н","в1",IF(C14="в1","в2",IF(C14="в2","д"," "))))</f>
        <v>в2</v>
      </c>
      <c r="E14" s="7" t="str">
        <f t="shared" si="4"/>
        <v>д</v>
      </c>
      <c r="F14" s="7" t="str">
        <f t="shared" si="4"/>
        <v>н</v>
      </c>
      <c r="G14" s="7" t="str">
        <f t="shared" si="4"/>
        <v>в1</v>
      </c>
      <c r="H14" s="7" t="str">
        <f t="shared" si="4"/>
        <v>в2</v>
      </c>
      <c r="I14" s="7" t="str">
        <f t="shared" si="4"/>
        <v>д</v>
      </c>
      <c r="J14" s="7" t="str">
        <f t="shared" si="4"/>
        <v>н</v>
      </c>
      <c r="K14" s="7" t="str">
        <f t="shared" si="4"/>
        <v>в1</v>
      </c>
      <c r="L14" s="7" t="str">
        <f t="shared" si="4"/>
        <v>в2</v>
      </c>
      <c r="M14" s="7" t="str">
        <f t="shared" si="4"/>
        <v>д</v>
      </c>
      <c r="N14" s="7" t="str">
        <f t="shared" si="4"/>
        <v>н</v>
      </c>
      <c r="O14" s="7" t="str">
        <f t="shared" si="4"/>
        <v>в1</v>
      </c>
      <c r="P14" s="7" t="str">
        <f t="shared" si="4"/>
        <v>в2</v>
      </c>
      <c r="Q14" s="7" t="str">
        <f t="shared" si="4"/>
        <v>д</v>
      </c>
      <c r="R14" s="7" t="str">
        <f t="shared" si="4"/>
        <v>н</v>
      </c>
      <c r="S14" s="7" t="str">
        <f t="shared" si="4"/>
        <v>в1</v>
      </c>
      <c r="T14" s="7" t="str">
        <f t="shared" si="4"/>
        <v>в2</v>
      </c>
      <c r="U14" s="7" t="str">
        <f t="shared" si="4"/>
        <v>д</v>
      </c>
      <c r="V14" s="7" t="str">
        <f t="shared" si="4"/>
        <v>н</v>
      </c>
      <c r="W14" s="7" t="str">
        <f t="shared" si="4"/>
        <v>в1</v>
      </c>
      <c r="X14" s="7" t="str">
        <f t="shared" si="4"/>
        <v>в2</v>
      </c>
      <c r="Y14" s="7" t="str">
        <f t="shared" si="4"/>
        <v>д</v>
      </c>
      <c r="Z14" s="7" t="str">
        <f t="shared" si="4"/>
        <v>н</v>
      </c>
      <c r="AA14" s="7" t="str">
        <f t="shared" si="4"/>
        <v>в1</v>
      </c>
      <c r="AB14" s="7" t="str">
        <f t="shared" si="4"/>
        <v>в2</v>
      </c>
      <c r="AC14" s="7" t="str">
        <f t="shared" si="4"/>
        <v>д</v>
      </c>
      <c r="AD14" s="7" t="str">
        <f t="shared" si="4"/>
        <v>н</v>
      </c>
      <c r="AE14" s="7" t="str">
        <f t="shared" si="4"/>
        <v>в1</v>
      </c>
      <c r="AF14" s="7" t="str">
        <f t="shared" si="4"/>
        <v>в2</v>
      </c>
      <c r="AG14" s="7" t="str">
        <f t="shared" si="4"/>
        <v>д</v>
      </c>
      <c r="AH14" s="186">
        <f t="shared" si="2"/>
        <v>180</v>
      </c>
      <c r="AI14" s="186">
        <f t="shared" si="3"/>
        <v>15</v>
      </c>
      <c r="AJ14" s="4"/>
      <c r="AK14" s="4"/>
    </row>
    <row r="15" spans="1:37" ht="30" x14ac:dyDescent="0.25">
      <c r="A15" s="194">
        <v>4</v>
      </c>
      <c r="B15" s="192" t="str">
        <f>Структура!B5</f>
        <v>Бекренева Т. Н., Диспетчер</v>
      </c>
      <c r="C15" s="9" t="s">
        <v>17</v>
      </c>
      <c r="D15" s="7" t="str">
        <f t="shared" ref="D15:AG15" si="5">IF(C15="д","н",IF(C15="н","в1",IF(C15="в1","в2",IF(C15="в2","д"," "))))</f>
        <v>д</v>
      </c>
      <c r="E15" s="7" t="str">
        <f t="shared" si="5"/>
        <v>н</v>
      </c>
      <c r="F15" s="7" t="str">
        <f t="shared" si="5"/>
        <v>в1</v>
      </c>
      <c r="G15" s="7" t="str">
        <f t="shared" si="5"/>
        <v>в2</v>
      </c>
      <c r="H15" s="7" t="str">
        <f t="shared" si="5"/>
        <v>д</v>
      </c>
      <c r="I15" s="7" t="str">
        <f t="shared" si="5"/>
        <v>н</v>
      </c>
      <c r="J15" s="7" t="str">
        <f t="shared" si="5"/>
        <v>в1</v>
      </c>
      <c r="K15" s="7" t="str">
        <f t="shared" si="5"/>
        <v>в2</v>
      </c>
      <c r="L15" s="7" t="str">
        <f t="shared" si="5"/>
        <v>д</v>
      </c>
      <c r="M15" s="7" t="str">
        <f t="shared" si="5"/>
        <v>н</v>
      </c>
      <c r="N15" s="7" t="str">
        <f t="shared" si="5"/>
        <v>в1</v>
      </c>
      <c r="O15" s="7" t="str">
        <f t="shared" si="5"/>
        <v>в2</v>
      </c>
      <c r="P15" s="7" t="str">
        <f t="shared" si="5"/>
        <v>д</v>
      </c>
      <c r="Q15" s="7" t="str">
        <f t="shared" si="5"/>
        <v>н</v>
      </c>
      <c r="R15" s="7" t="str">
        <f t="shared" si="5"/>
        <v>в1</v>
      </c>
      <c r="S15" s="7" t="str">
        <f t="shared" si="5"/>
        <v>в2</v>
      </c>
      <c r="T15" s="7" t="str">
        <f t="shared" si="5"/>
        <v>д</v>
      </c>
      <c r="U15" s="7" t="str">
        <f t="shared" si="5"/>
        <v>н</v>
      </c>
      <c r="V15" s="7" t="str">
        <f t="shared" si="5"/>
        <v>в1</v>
      </c>
      <c r="W15" s="7" t="str">
        <f t="shared" si="5"/>
        <v>в2</v>
      </c>
      <c r="X15" s="7" t="str">
        <f t="shared" si="5"/>
        <v>д</v>
      </c>
      <c r="Y15" s="7" t="str">
        <f t="shared" si="5"/>
        <v>н</v>
      </c>
      <c r="Z15" s="7" t="str">
        <f t="shared" si="5"/>
        <v>в1</v>
      </c>
      <c r="AA15" s="7" t="str">
        <f t="shared" si="5"/>
        <v>в2</v>
      </c>
      <c r="AB15" s="7" t="str">
        <f t="shared" si="5"/>
        <v>д</v>
      </c>
      <c r="AC15" s="7" t="str">
        <f t="shared" si="5"/>
        <v>н</v>
      </c>
      <c r="AD15" s="7" t="str">
        <f t="shared" si="5"/>
        <v>в1</v>
      </c>
      <c r="AE15" s="7" t="str">
        <f t="shared" si="5"/>
        <v>в2</v>
      </c>
      <c r="AF15" s="7" t="str">
        <f t="shared" si="5"/>
        <v>д</v>
      </c>
      <c r="AG15" s="7" t="str">
        <f t="shared" si="5"/>
        <v>н</v>
      </c>
      <c r="AH15" s="186">
        <f t="shared" si="2"/>
        <v>192</v>
      </c>
      <c r="AI15" s="186">
        <f t="shared" si="3"/>
        <v>16</v>
      </c>
      <c r="AJ15" s="4"/>
      <c r="AK15" s="4"/>
    </row>
    <row r="16" spans="1:37" ht="30" x14ac:dyDescent="0.25">
      <c r="A16" s="194">
        <v>5</v>
      </c>
      <c r="B16" s="192" t="str">
        <f>Структура!B6</f>
        <v>Жиркова М. В., Диспетчер</v>
      </c>
      <c r="C16" s="9"/>
      <c r="D16" s="7" t="str">
        <f t="shared" ref="D16:AG16" si="6">IF(C16="д","н",IF(C16="н","в1",IF(C16="в1","в2",IF(C16="в2","д"," "))))</f>
        <v xml:space="preserve"> </v>
      </c>
      <c r="E16" s="7" t="str">
        <f t="shared" si="6"/>
        <v xml:space="preserve"> </v>
      </c>
      <c r="F16" s="7" t="str">
        <f t="shared" si="6"/>
        <v xml:space="preserve"> </v>
      </c>
      <c r="G16" s="7" t="str">
        <f t="shared" si="6"/>
        <v xml:space="preserve"> </v>
      </c>
      <c r="H16" s="7" t="str">
        <f t="shared" si="6"/>
        <v xml:space="preserve"> </v>
      </c>
      <c r="I16" s="7" t="str">
        <f t="shared" si="6"/>
        <v xml:space="preserve"> </v>
      </c>
      <c r="J16" s="7" t="str">
        <f t="shared" si="6"/>
        <v xml:space="preserve"> </v>
      </c>
      <c r="K16" s="7" t="str">
        <f t="shared" si="6"/>
        <v xml:space="preserve"> </v>
      </c>
      <c r="L16" s="7" t="str">
        <f t="shared" si="6"/>
        <v xml:space="preserve"> </v>
      </c>
      <c r="M16" s="7" t="str">
        <f t="shared" si="6"/>
        <v xml:space="preserve"> </v>
      </c>
      <c r="N16" s="7" t="str">
        <f t="shared" si="6"/>
        <v xml:space="preserve"> </v>
      </c>
      <c r="O16" s="7" t="str">
        <f t="shared" si="6"/>
        <v xml:space="preserve"> </v>
      </c>
      <c r="P16" s="7" t="str">
        <f t="shared" si="6"/>
        <v xml:space="preserve"> </v>
      </c>
      <c r="Q16" s="7" t="str">
        <f t="shared" si="6"/>
        <v xml:space="preserve"> </v>
      </c>
      <c r="R16" s="7" t="str">
        <f t="shared" si="6"/>
        <v xml:space="preserve"> </v>
      </c>
      <c r="S16" s="7" t="str">
        <f t="shared" si="6"/>
        <v xml:space="preserve"> </v>
      </c>
      <c r="T16" s="7" t="str">
        <f t="shared" si="6"/>
        <v xml:space="preserve"> </v>
      </c>
      <c r="U16" s="7" t="str">
        <f t="shared" si="6"/>
        <v xml:space="preserve"> </v>
      </c>
      <c r="V16" s="7" t="str">
        <f t="shared" si="6"/>
        <v xml:space="preserve"> </v>
      </c>
      <c r="W16" s="7" t="str">
        <f t="shared" si="6"/>
        <v xml:space="preserve"> </v>
      </c>
      <c r="X16" s="7" t="str">
        <f t="shared" si="6"/>
        <v xml:space="preserve"> </v>
      </c>
      <c r="Y16" s="7" t="str">
        <f t="shared" si="6"/>
        <v xml:space="preserve"> </v>
      </c>
      <c r="Z16" s="7" t="str">
        <f t="shared" si="6"/>
        <v xml:space="preserve"> </v>
      </c>
      <c r="AA16" s="7" t="str">
        <f t="shared" si="6"/>
        <v xml:space="preserve"> </v>
      </c>
      <c r="AB16" s="7" t="str">
        <f t="shared" si="6"/>
        <v xml:space="preserve"> </v>
      </c>
      <c r="AC16" s="7" t="str">
        <f t="shared" si="6"/>
        <v xml:space="preserve"> </v>
      </c>
      <c r="AD16" s="7" t="str">
        <f t="shared" si="6"/>
        <v xml:space="preserve"> </v>
      </c>
      <c r="AE16" s="7" t="str">
        <f t="shared" si="6"/>
        <v xml:space="preserve"> </v>
      </c>
      <c r="AF16" s="7" t="str">
        <f t="shared" si="6"/>
        <v xml:space="preserve"> </v>
      </c>
      <c r="AG16" s="7" t="str">
        <f t="shared" si="6"/>
        <v xml:space="preserve"> </v>
      </c>
      <c r="AH16" s="186">
        <f t="shared" si="2"/>
        <v>0</v>
      </c>
      <c r="AI16" s="186">
        <f t="shared" si="3"/>
        <v>0</v>
      </c>
      <c r="AJ16" s="4"/>
      <c r="AK16" s="4"/>
    </row>
    <row r="17" spans="1:37" ht="30" x14ac:dyDescent="0.25">
      <c r="A17" s="194">
        <v>6</v>
      </c>
      <c r="B17" s="192" t="str">
        <f>Структура!B8</f>
        <v>Юнисов Р. Д., Главный специалист</v>
      </c>
      <c r="C17" s="9"/>
      <c r="D17" s="7" t="str">
        <f t="shared" ref="D17:AG17" si="7">IF(C17="д","н",IF(C17="н","в1",IF(C17="в1","в2",IF(C17="в2","д"," "))))</f>
        <v xml:space="preserve"> </v>
      </c>
      <c r="E17" s="7" t="str">
        <f t="shared" si="7"/>
        <v xml:space="preserve"> </v>
      </c>
      <c r="F17" s="7" t="str">
        <f t="shared" si="7"/>
        <v xml:space="preserve"> </v>
      </c>
      <c r="G17" s="7" t="str">
        <f t="shared" si="7"/>
        <v xml:space="preserve"> </v>
      </c>
      <c r="H17" s="7" t="str">
        <f t="shared" si="7"/>
        <v xml:space="preserve"> </v>
      </c>
      <c r="I17" s="7" t="str">
        <f t="shared" si="7"/>
        <v xml:space="preserve"> </v>
      </c>
      <c r="J17" s="7" t="str">
        <f t="shared" si="7"/>
        <v xml:space="preserve"> </v>
      </c>
      <c r="K17" s="7" t="str">
        <f t="shared" si="7"/>
        <v xml:space="preserve"> </v>
      </c>
      <c r="L17" s="7" t="str">
        <f t="shared" si="7"/>
        <v xml:space="preserve"> </v>
      </c>
      <c r="M17" s="7" t="str">
        <f t="shared" si="7"/>
        <v xml:space="preserve"> </v>
      </c>
      <c r="N17" s="7" t="str">
        <f t="shared" si="7"/>
        <v xml:space="preserve"> </v>
      </c>
      <c r="O17" s="7" t="str">
        <f t="shared" si="7"/>
        <v xml:space="preserve"> </v>
      </c>
      <c r="P17" s="7" t="str">
        <f t="shared" si="7"/>
        <v xml:space="preserve"> </v>
      </c>
      <c r="Q17" s="7" t="str">
        <f t="shared" si="7"/>
        <v xml:space="preserve"> </v>
      </c>
      <c r="R17" s="7" t="str">
        <f t="shared" si="7"/>
        <v xml:space="preserve"> </v>
      </c>
      <c r="S17" s="7" t="str">
        <f t="shared" si="7"/>
        <v xml:space="preserve"> </v>
      </c>
      <c r="T17" s="7" t="str">
        <f t="shared" si="7"/>
        <v xml:space="preserve"> </v>
      </c>
      <c r="U17" s="7" t="str">
        <f t="shared" si="7"/>
        <v xml:space="preserve"> </v>
      </c>
      <c r="V17" s="7" t="str">
        <f t="shared" si="7"/>
        <v xml:space="preserve"> </v>
      </c>
      <c r="W17" s="7" t="str">
        <f t="shared" si="7"/>
        <v xml:space="preserve"> </v>
      </c>
      <c r="X17" s="7" t="str">
        <f t="shared" si="7"/>
        <v xml:space="preserve"> </v>
      </c>
      <c r="Y17" s="7" t="str">
        <f t="shared" si="7"/>
        <v xml:space="preserve"> </v>
      </c>
      <c r="Z17" s="7" t="str">
        <f t="shared" si="7"/>
        <v xml:space="preserve"> </v>
      </c>
      <c r="AA17" s="7" t="str">
        <f t="shared" si="7"/>
        <v xml:space="preserve"> </v>
      </c>
      <c r="AB17" s="7" t="str">
        <f t="shared" si="7"/>
        <v xml:space="preserve"> </v>
      </c>
      <c r="AC17" s="7" t="str">
        <f t="shared" si="7"/>
        <v xml:space="preserve"> </v>
      </c>
      <c r="AD17" s="7" t="str">
        <f t="shared" si="7"/>
        <v xml:space="preserve"> </v>
      </c>
      <c r="AE17" s="7" t="str">
        <f t="shared" si="7"/>
        <v xml:space="preserve"> </v>
      </c>
      <c r="AF17" s="7" t="str">
        <f t="shared" si="7"/>
        <v xml:space="preserve"> </v>
      </c>
      <c r="AG17" s="7" t="str">
        <f t="shared" si="7"/>
        <v xml:space="preserve"> </v>
      </c>
      <c r="AH17" s="186">
        <f t="shared" si="2"/>
        <v>0</v>
      </c>
      <c r="AI17" s="186">
        <f t="shared" si="3"/>
        <v>0</v>
      </c>
      <c r="AJ17" s="8"/>
      <c r="AK17" s="8"/>
    </row>
    <row r="18" spans="1:37" x14ac:dyDescent="0.25">
      <c r="B18" s="5" t="s">
        <v>107</v>
      </c>
    </row>
    <row r="19" spans="1:37" x14ac:dyDescent="0.25">
      <c r="B19" s="5" t="s">
        <v>106</v>
      </c>
      <c r="G19" s="44"/>
      <c r="AF19" s="187"/>
      <c r="AG19" s="187"/>
      <c r="AH19" s="188"/>
      <c r="AI19" s="188"/>
    </row>
    <row r="20" spans="1:37" x14ac:dyDescent="0.25">
      <c r="B20" s="5" t="s">
        <v>18</v>
      </c>
      <c r="AF20" s="187"/>
      <c r="AG20" s="187"/>
      <c r="AH20" s="187"/>
      <c r="AI20" s="187"/>
    </row>
    <row r="21" spans="1:37" x14ac:dyDescent="0.25">
      <c r="B21" s="5" t="s">
        <v>19</v>
      </c>
      <c r="AF21" s="187"/>
      <c r="AG21" s="187"/>
      <c r="AH21" s="187"/>
      <c r="AI21" s="187"/>
    </row>
    <row r="22" spans="1:37" x14ac:dyDescent="0.25">
      <c r="B22" s="5" t="s">
        <v>20</v>
      </c>
      <c r="AF22" s="187"/>
      <c r="AG22" s="187"/>
      <c r="AH22" s="187"/>
      <c r="AI22" s="187"/>
    </row>
    <row r="23" spans="1:37" x14ac:dyDescent="0.25">
      <c r="B23" s="5" t="s">
        <v>21</v>
      </c>
      <c r="AF23" s="187"/>
      <c r="AG23" s="187"/>
      <c r="AH23" s="187"/>
      <c r="AI23" s="187"/>
    </row>
    <row r="24" spans="1:37" x14ac:dyDescent="0.25">
      <c r="B24" s="5" t="s">
        <v>22</v>
      </c>
      <c r="AF24" s="187"/>
      <c r="AG24" s="187"/>
      <c r="AH24" s="187"/>
      <c r="AI24" s="187"/>
    </row>
    <row r="129" spans="33:36" x14ac:dyDescent="0.25">
      <c r="AG129" s="10"/>
      <c r="AH129" s="10"/>
      <c r="AI129" s="10"/>
      <c r="AJ129" s="10"/>
    </row>
    <row r="130" spans="33:36" x14ac:dyDescent="0.25">
      <c r="AG130" s="10"/>
      <c r="AH130" s="10"/>
      <c r="AI130" s="10"/>
      <c r="AJ130" s="10"/>
    </row>
    <row r="131" spans="33:36" x14ac:dyDescent="0.25">
      <c r="AG131" s="10"/>
      <c r="AH131" s="10"/>
      <c r="AI131" s="10"/>
      <c r="AJ131" s="10"/>
    </row>
    <row r="132" spans="33:36" x14ac:dyDescent="0.25">
      <c r="AG132" s="10"/>
      <c r="AH132" s="10"/>
      <c r="AI132" s="10"/>
      <c r="AJ132" s="10"/>
    </row>
    <row r="133" spans="33:36" x14ac:dyDescent="0.25">
      <c r="AG133" s="10"/>
      <c r="AH133" s="10"/>
      <c r="AI133" s="10"/>
      <c r="AJ133" s="10"/>
    </row>
    <row r="134" spans="33:36" x14ac:dyDescent="0.25">
      <c r="AG134" s="10"/>
      <c r="AH134" s="10"/>
      <c r="AI134" s="10"/>
      <c r="AJ134" s="10"/>
    </row>
    <row r="135" spans="33:36" x14ac:dyDescent="0.25">
      <c r="AG135" s="10"/>
      <c r="AH135" s="10"/>
      <c r="AI135" s="10"/>
      <c r="AJ135" s="10"/>
    </row>
    <row r="136" spans="33:36" x14ac:dyDescent="0.25">
      <c r="AG136" s="10"/>
      <c r="AH136" s="10"/>
      <c r="AI136" s="10"/>
      <c r="AJ136" s="10"/>
    </row>
    <row r="137" spans="33:36" x14ac:dyDescent="0.25">
      <c r="AG137" s="10"/>
      <c r="AH137" s="10"/>
      <c r="AI137" s="10"/>
      <c r="AJ137" s="10"/>
    </row>
    <row r="138" spans="33:36" x14ac:dyDescent="0.25">
      <c r="AG138" s="10"/>
      <c r="AH138" s="10"/>
      <c r="AI138" s="10"/>
      <c r="AJ138" s="10"/>
    </row>
    <row r="139" spans="33:36" x14ac:dyDescent="0.25">
      <c r="AG139" s="10"/>
      <c r="AH139" s="10"/>
      <c r="AI139" s="10"/>
      <c r="AJ139" s="10"/>
    </row>
    <row r="140" spans="33:36" x14ac:dyDescent="0.25">
      <c r="AG140" s="10"/>
      <c r="AH140" s="10"/>
      <c r="AI140" s="10"/>
      <c r="AJ140" s="10"/>
    </row>
    <row r="141" spans="33:36" x14ac:dyDescent="0.25">
      <c r="AG141" s="10"/>
      <c r="AH141" s="10"/>
      <c r="AI141" s="10"/>
      <c r="AJ141" s="10"/>
    </row>
    <row r="142" spans="33:36" x14ac:dyDescent="0.25">
      <c r="AG142" s="10"/>
      <c r="AH142" s="10"/>
      <c r="AI142" s="10"/>
      <c r="AJ142" s="10"/>
    </row>
    <row r="143" spans="33:36" x14ac:dyDescent="0.25">
      <c r="AG143" s="10"/>
      <c r="AH143" s="10"/>
      <c r="AI143" s="10"/>
      <c r="AJ143" s="10"/>
    </row>
    <row r="144" spans="33:36" x14ac:dyDescent="0.25">
      <c r="AG144" s="10"/>
      <c r="AH144" s="10"/>
      <c r="AI144" s="10"/>
      <c r="AJ144" s="10"/>
    </row>
    <row r="145" spans="33:36" x14ac:dyDescent="0.25">
      <c r="AG145" s="10"/>
      <c r="AH145" s="10"/>
      <c r="AI145" s="10"/>
      <c r="AJ145" s="10"/>
    </row>
    <row r="146" spans="33:36" x14ac:dyDescent="0.25">
      <c r="AG146" s="10"/>
      <c r="AH146" s="10"/>
      <c r="AI146" s="10"/>
      <c r="AJ146" s="10"/>
    </row>
    <row r="147" spans="33:36" x14ac:dyDescent="0.25">
      <c r="AG147" s="10"/>
      <c r="AH147" s="10"/>
      <c r="AI147" s="10"/>
      <c r="AJ147" s="10"/>
    </row>
    <row r="148" spans="33:36" x14ac:dyDescent="0.25">
      <c r="AG148" s="10"/>
      <c r="AH148" s="10"/>
      <c r="AI148" s="10"/>
      <c r="AJ148" s="10"/>
    </row>
    <row r="149" spans="33:36" x14ac:dyDescent="0.25">
      <c r="AG149" s="10"/>
      <c r="AH149" s="10"/>
      <c r="AI149" s="10"/>
      <c r="AJ149" s="10"/>
    </row>
    <row r="150" spans="33:36" x14ac:dyDescent="0.25">
      <c r="AG150" s="10"/>
      <c r="AH150" s="10"/>
      <c r="AI150" s="10"/>
      <c r="AJ150" s="10"/>
    </row>
    <row r="151" spans="33:36" x14ac:dyDescent="0.25">
      <c r="AG151" s="10"/>
      <c r="AH151" s="10"/>
      <c r="AI151" s="10"/>
      <c r="AJ151" s="10"/>
    </row>
    <row r="152" spans="33:36" x14ac:dyDescent="0.25">
      <c r="AG152" s="10"/>
      <c r="AH152" s="10"/>
      <c r="AI152" s="10"/>
      <c r="AJ152" s="10"/>
    </row>
    <row r="153" spans="33:36" x14ac:dyDescent="0.25">
      <c r="AG153" s="10"/>
      <c r="AH153" s="10"/>
      <c r="AI153" s="10"/>
      <c r="AJ153" s="10"/>
    </row>
    <row r="154" spans="33:36" x14ac:dyDescent="0.25">
      <c r="AG154" s="10"/>
      <c r="AH154" s="10"/>
      <c r="AI154" s="10"/>
      <c r="AJ154" s="10"/>
    </row>
    <row r="155" spans="33:36" x14ac:dyDescent="0.25">
      <c r="AG155" s="10"/>
      <c r="AH155" s="10"/>
      <c r="AI155" s="10"/>
      <c r="AJ155" s="10"/>
    </row>
    <row r="156" spans="33:36" x14ac:dyDescent="0.25">
      <c r="AG156" s="10"/>
      <c r="AH156" s="10"/>
      <c r="AI156" s="10"/>
      <c r="AJ156" s="10"/>
    </row>
    <row r="157" spans="33:36" x14ac:dyDescent="0.25">
      <c r="AG157" s="10"/>
      <c r="AH157" s="10"/>
      <c r="AI157" s="10"/>
      <c r="AJ157" s="10"/>
    </row>
    <row r="158" spans="33:36" x14ac:dyDescent="0.25">
      <c r="AG158" s="10"/>
      <c r="AH158" s="10"/>
      <c r="AI158" s="10"/>
      <c r="AJ158" s="10"/>
    </row>
    <row r="159" spans="33:36" x14ac:dyDescent="0.25">
      <c r="AG159" s="10"/>
      <c r="AH159" s="10"/>
      <c r="AI159" s="10"/>
      <c r="AJ159" s="10"/>
    </row>
    <row r="160" spans="33:36" x14ac:dyDescent="0.25">
      <c r="AG160" s="10"/>
      <c r="AH160" s="10"/>
      <c r="AI160" s="10"/>
      <c r="AJ160" s="10"/>
    </row>
    <row r="161" spans="33:36" x14ac:dyDescent="0.25">
      <c r="AG161" s="10"/>
      <c r="AH161" s="10"/>
      <c r="AI161" s="10"/>
      <c r="AJ161" s="10"/>
    </row>
    <row r="162" spans="33:36" x14ac:dyDescent="0.25">
      <c r="AG162" s="10"/>
      <c r="AH162" s="10"/>
      <c r="AI162" s="10"/>
      <c r="AJ162" s="10"/>
    </row>
    <row r="163" spans="33:36" x14ac:dyDescent="0.25">
      <c r="AG163" s="10"/>
      <c r="AH163" s="10"/>
      <c r="AI163" s="10"/>
      <c r="AJ163" s="10"/>
    </row>
    <row r="164" spans="33:36" x14ac:dyDescent="0.25">
      <c r="AG164" s="10"/>
      <c r="AH164" s="10"/>
      <c r="AI164" s="10"/>
      <c r="AJ164" s="10"/>
    </row>
    <row r="165" spans="33:36" x14ac:dyDescent="0.25">
      <c r="AG165" s="10"/>
      <c r="AH165" s="10"/>
      <c r="AI165" s="10"/>
      <c r="AJ165" s="10"/>
    </row>
    <row r="166" spans="33:36" x14ac:dyDescent="0.25">
      <c r="AG166" s="10"/>
      <c r="AH166" s="10"/>
      <c r="AI166" s="10"/>
      <c r="AJ166" s="10"/>
    </row>
    <row r="167" spans="33:36" x14ac:dyDescent="0.25">
      <c r="AG167" s="10"/>
      <c r="AH167" s="10"/>
      <c r="AI167" s="10"/>
      <c r="AJ167" s="10"/>
    </row>
    <row r="168" spans="33:36" x14ac:dyDescent="0.25">
      <c r="AG168" s="10"/>
      <c r="AH168" s="10"/>
      <c r="AI168" s="10"/>
      <c r="AJ168" s="10"/>
    </row>
    <row r="169" spans="33:36" x14ac:dyDescent="0.25">
      <c r="AG169" s="10"/>
      <c r="AH169" s="10"/>
      <c r="AI169" s="10"/>
      <c r="AJ169" s="10"/>
    </row>
    <row r="170" spans="33:36" x14ac:dyDescent="0.25">
      <c r="AG170" s="10"/>
      <c r="AH170" s="10"/>
      <c r="AI170" s="10"/>
      <c r="AJ170" s="10"/>
    </row>
    <row r="171" spans="33:36" x14ac:dyDescent="0.25">
      <c r="AG171" s="10"/>
      <c r="AH171" s="10"/>
      <c r="AI171" s="10"/>
      <c r="AJ171" s="10"/>
    </row>
    <row r="172" spans="33:36" x14ac:dyDescent="0.25">
      <c r="AG172" s="10"/>
      <c r="AH172" s="10"/>
      <c r="AI172" s="10"/>
      <c r="AJ172" s="10"/>
    </row>
    <row r="173" spans="33:36" x14ac:dyDescent="0.25">
      <c r="AG173" s="10"/>
      <c r="AH173" s="10"/>
      <c r="AI173" s="10"/>
      <c r="AJ173" s="10"/>
    </row>
    <row r="174" spans="33:36" x14ac:dyDescent="0.25">
      <c r="AG174" s="10"/>
      <c r="AH174" s="10"/>
      <c r="AI174" s="10"/>
      <c r="AJ174" s="10"/>
    </row>
    <row r="175" spans="33:36" x14ac:dyDescent="0.25">
      <c r="AG175" s="10"/>
      <c r="AH175" s="10"/>
      <c r="AI175" s="10"/>
      <c r="AJ175" s="10"/>
    </row>
    <row r="176" spans="33:36" x14ac:dyDescent="0.25">
      <c r="AG176" s="10"/>
      <c r="AH176" s="10"/>
      <c r="AI176" s="10"/>
      <c r="AJ176" s="10"/>
    </row>
    <row r="177" spans="33:36" x14ac:dyDescent="0.25">
      <c r="AG177" s="10"/>
      <c r="AH177" s="10"/>
      <c r="AI177" s="10"/>
      <c r="AJ177" s="10"/>
    </row>
    <row r="178" spans="33:36" x14ac:dyDescent="0.25">
      <c r="AG178" s="10"/>
      <c r="AH178" s="10"/>
      <c r="AI178" s="10"/>
      <c r="AJ178" s="10"/>
    </row>
    <row r="179" spans="33:36" x14ac:dyDescent="0.25">
      <c r="AG179" s="10"/>
      <c r="AH179" s="10"/>
      <c r="AI179" s="10"/>
      <c r="AJ179" s="10"/>
    </row>
    <row r="180" spans="33:36" x14ac:dyDescent="0.25">
      <c r="AG180" s="10"/>
      <c r="AH180" s="10"/>
      <c r="AI180" s="10"/>
      <c r="AJ180" s="10"/>
    </row>
    <row r="181" spans="33:36" x14ac:dyDescent="0.25">
      <c r="AG181" s="10"/>
      <c r="AH181" s="10"/>
      <c r="AI181" s="10"/>
      <c r="AJ181" s="10"/>
    </row>
    <row r="182" spans="33:36" x14ac:dyDescent="0.25">
      <c r="AG182" s="10"/>
      <c r="AH182" s="10"/>
      <c r="AI182" s="10"/>
      <c r="AJ182" s="10"/>
    </row>
    <row r="183" spans="33:36" x14ac:dyDescent="0.25">
      <c r="AG183" s="10"/>
      <c r="AH183" s="10"/>
      <c r="AI183" s="10"/>
      <c r="AJ183" s="10"/>
    </row>
    <row r="184" spans="33:36" x14ac:dyDescent="0.25">
      <c r="AG184" s="10"/>
      <c r="AH184" s="10"/>
      <c r="AI184" s="10"/>
      <c r="AJ184" s="10"/>
    </row>
    <row r="185" spans="33:36" x14ac:dyDescent="0.25">
      <c r="AG185" s="10"/>
      <c r="AH185" s="10"/>
      <c r="AI185" s="10"/>
      <c r="AJ185" s="10"/>
    </row>
    <row r="186" spans="33:36" x14ac:dyDescent="0.25">
      <c r="AG186" s="10"/>
      <c r="AH186" s="10"/>
      <c r="AI186" s="10"/>
      <c r="AJ186" s="10"/>
    </row>
    <row r="187" spans="33:36" x14ac:dyDescent="0.25">
      <c r="AG187" s="10"/>
      <c r="AH187" s="10"/>
      <c r="AI187" s="10"/>
      <c r="AJ187" s="10"/>
    </row>
    <row r="188" spans="33:36" x14ac:dyDescent="0.25">
      <c r="AG188" s="10"/>
      <c r="AH188" s="10"/>
      <c r="AI188" s="10"/>
      <c r="AJ188" s="10"/>
    </row>
    <row r="189" spans="33:36" x14ac:dyDescent="0.25">
      <c r="AG189" s="10"/>
      <c r="AH189" s="10"/>
      <c r="AI189" s="10"/>
      <c r="AJ189" s="10"/>
    </row>
    <row r="190" spans="33:36" x14ac:dyDescent="0.25">
      <c r="AG190" s="10"/>
      <c r="AH190" s="10"/>
      <c r="AI190" s="10"/>
      <c r="AJ190" s="10"/>
    </row>
    <row r="191" spans="33:36" x14ac:dyDescent="0.25">
      <c r="AG191" s="10"/>
      <c r="AH191" s="10"/>
      <c r="AI191" s="10"/>
      <c r="AJ191" s="10"/>
    </row>
    <row r="192" spans="33:36" x14ac:dyDescent="0.25">
      <c r="AG192" s="10"/>
      <c r="AH192" s="10"/>
      <c r="AI192" s="10"/>
      <c r="AJ192" s="10"/>
    </row>
    <row r="193" spans="33:36" x14ac:dyDescent="0.25">
      <c r="AG193" s="10"/>
      <c r="AH193" s="10"/>
      <c r="AI193" s="10"/>
      <c r="AJ193" s="10"/>
    </row>
    <row r="194" spans="33:36" x14ac:dyDescent="0.25">
      <c r="AG194" s="10"/>
      <c r="AH194" s="10"/>
      <c r="AI194" s="10"/>
      <c r="AJ194" s="10"/>
    </row>
    <row r="195" spans="33:36" x14ac:dyDescent="0.25">
      <c r="AG195" s="10"/>
      <c r="AH195" s="10"/>
      <c r="AI195" s="10"/>
      <c r="AJ195" s="10"/>
    </row>
    <row r="196" spans="33:36" x14ac:dyDescent="0.25">
      <c r="AG196" s="10"/>
      <c r="AH196" s="10"/>
      <c r="AI196" s="10"/>
      <c r="AJ196" s="10"/>
    </row>
    <row r="197" spans="33:36" x14ac:dyDescent="0.25">
      <c r="AG197" s="10"/>
      <c r="AH197" s="10"/>
      <c r="AI197" s="10"/>
      <c r="AJ197" s="10"/>
    </row>
    <row r="198" spans="33:36" x14ac:dyDescent="0.25">
      <c r="AG198" s="10"/>
      <c r="AH198" s="10"/>
      <c r="AI198" s="10"/>
      <c r="AJ198" s="10"/>
    </row>
    <row r="199" spans="33:36" x14ac:dyDescent="0.25">
      <c r="AG199" s="10"/>
      <c r="AH199" s="10"/>
      <c r="AI199" s="10"/>
      <c r="AJ199" s="10"/>
    </row>
    <row r="200" spans="33:36" x14ac:dyDescent="0.25">
      <c r="AG200" s="10"/>
      <c r="AH200" s="10"/>
      <c r="AI200" s="10"/>
      <c r="AJ200" s="10"/>
    </row>
    <row r="201" spans="33:36" x14ac:dyDescent="0.25">
      <c r="AG201" s="10"/>
      <c r="AH201" s="10"/>
      <c r="AI201" s="10"/>
      <c r="AJ201" s="10"/>
    </row>
    <row r="202" spans="33:36" x14ac:dyDescent="0.25">
      <c r="AG202" s="10"/>
      <c r="AH202" s="10"/>
      <c r="AI202" s="10"/>
      <c r="AJ202" s="10"/>
    </row>
    <row r="203" spans="33:36" x14ac:dyDescent="0.25">
      <c r="AG203" s="10"/>
      <c r="AH203" s="10"/>
      <c r="AI203" s="10"/>
      <c r="AJ203" s="10"/>
    </row>
    <row r="204" spans="33:36" x14ac:dyDescent="0.25">
      <c r="AG204" s="10"/>
      <c r="AH204" s="10"/>
      <c r="AI204" s="10"/>
      <c r="AJ204" s="10"/>
    </row>
    <row r="205" spans="33:36" x14ac:dyDescent="0.25">
      <c r="AG205" s="10"/>
      <c r="AH205" s="10"/>
      <c r="AI205" s="10"/>
      <c r="AJ205" s="10"/>
    </row>
    <row r="206" spans="33:36" x14ac:dyDescent="0.25">
      <c r="AG206" s="10"/>
      <c r="AH206" s="10"/>
      <c r="AI206" s="10"/>
      <c r="AJ206" s="10"/>
    </row>
    <row r="207" spans="33:36" x14ac:dyDescent="0.25">
      <c r="AG207" s="10"/>
      <c r="AH207" s="10"/>
      <c r="AI207" s="10"/>
      <c r="AJ207" s="10"/>
    </row>
    <row r="208" spans="33:36" x14ac:dyDescent="0.25">
      <c r="AG208" s="10"/>
      <c r="AH208" s="10"/>
      <c r="AI208" s="10"/>
      <c r="AJ208" s="10"/>
    </row>
    <row r="209" spans="33:36" x14ac:dyDescent="0.25">
      <c r="AG209" s="10"/>
      <c r="AH209" s="10"/>
      <c r="AI209" s="10"/>
      <c r="AJ209" s="10"/>
    </row>
    <row r="210" spans="33:36" x14ac:dyDescent="0.25">
      <c r="AG210" s="10"/>
      <c r="AH210" s="10"/>
      <c r="AI210" s="10"/>
      <c r="AJ210" s="10"/>
    </row>
    <row r="211" spans="33:36" x14ac:dyDescent="0.25">
      <c r="AG211" s="10"/>
      <c r="AH211" s="10"/>
      <c r="AI211" s="10"/>
      <c r="AJ211" s="10"/>
    </row>
    <row r="212" spans="33:36" x14ac:dyDescent="0.25">
      <c r="AG212" s="10"/>
      <c r="AH212" s="10"/>
      <c r="AI212" s="10"/>
      <c r="AJ212" s="10"/>
    </row>
    <row r="213" spans="33:36" x14ac:dyDescent="0.25">
      <c r="AG213" s="10"/>
      <c r="AH213" s="10"/>
      <c r="AI213" s="10"/>
      <c r="AJ213" s="10"/>
    </row>
    <row r="214" spans="33:36" x14ac:dyDescent="0.25">
      <c r="AG214" s="10"/>
      <c r="AH214" s="10"/>
      <c r="AI214" s="10"/>
      <c r="AJ214" s="10"/>
    </row>
    <row r="215" spans="33:36" x14ac:dyDescent="0.25">
      <c r="AG215" s="10"/>
      <c r="AH215" s="10"/>
      <c r="AI215" s="10"/>
      <c r="AJ215" s="10"/>
    </row>
    <row r="216" spans="33:36" x14ac:dyDescent="0.25">
      <c r="AG216" s="10"/>
      <c r="AH216" s="10"/>
      <c r="AI216" s="10"/>
      <c r="AJ216" s="10"/>
    </row>
    <row r="217" spans="33:36" x14ac:dyDescent="0.25">
      <c r="AG217" s="10"/>
      <c r="AH217" s="10"/>
      <c r="AI217" s="10"/>
      <c r="AJ217" s="10"/>
    </row>
    <row r="218" spans="33:36" x14ac:dyDescent="0.25">
      <c r="AG218" s="10"/>
      <c r="AH218" s="10"/>
      <c r="AI218" s="10"/>
      <c r="AJ218" s="10"/>
    </row>
    <row r="219" spans="33:36" x14ac:dyDescent="0.25">
      <c r="AG219" s="10"/>
      <c r="AH219" s="10"/>
      <c r="AI219" s="10"/>
      <c r="AJ219" s="10"/>
    </row>
    <row r="220" spans="33:36" x14ac:dyDescent="0.25">
      <c r="AG220" s="10"/>
      <c r="AH220" s="10"/>
      <c r="AI220" s="10"/>
      <c r="AJ220" s="10"/>
    </row>
    <row r="221" spans="33:36" x14ac:dyDescent="0.25">
      <c r="AG221" s="10"/>
      <c r="AH221" s="10"/>
      <c r="AI221" s="10"/>
      <c r="AJ221" s="10"/>
    </row>
    <row r="222" spans="33:36" x14ac:dyDescent="0.25">
      <c r="AG222" s="10"/>
      <c r="AH222" s="10"/>
      <c r="AI222" s="10"/>
      <c r="AJ222" s="10"/>
    </row>
    <row r="223" spans="33:36" x14ac:dyDescent="0.25">
      <c r="AG223" s="10"/>
      <c r="AH223" s="11" t="s">
        <v>14</v>
      </c>
      <c r="AI223" s="10"/>
      <c r="AJ223" s="10"/>
    </row>
    <row r="224" spans="33:36" x14ac:dyDescent="0.25">
      <c r="AG224" s="10"/>
      <c r="AH224" s="11" t="s">
        <v>15</v>
      </c>
      <c r="AI224" s="10"/>
      <c r="AJ224" s="10"/>
    </row>
    <row r="225" spans="33:36" x14ac:dyDescent="0.25">
      <c r="AG225" s="10"/>
      <c r="AH225" s="11" t="s">
        <v>16</v>
      </c>
      <c r="AI225" s="10"/>
      <c r="AJ225" s="10"/>
    </row>
    <row r="226" spans="33:36" x14ac:dyDescent="0.25">
      <c r="AG226" s="10"/>
      <c r="AH226" s="11" t="s">
        <v>17</v>
      </c>
      <c r="AI226" s="10"/>
      <c r="AJ226" s="10"/>
    </row>
    <row r="227" spans="33:36" x14ac:dyDescent="0.25">
      <c r="AG227" s="10"/>
      <c r="AH227" s="12"/>
      <c r="AI227" s="10"/>
      <c r="AJ227" s="10"/>
    </row>
    <row r="228" spans="33:36" x14ac:dyDescent="0.25">
      <c r="AG228" s="10"/>
      <c r="AH228" s="10"/>
      <c r="AI228" s="10"/>
      <c r="AJ228" s="10"/>
    </row>
  </sheetData>
  <mergeCells count="14">
    <mergeCell ref="B7:AG7"/>
    <mergeCell ref="X3:AG3"/>
    <mergeCell ref="C4:V4"/>
    <mergeCell ref="X4:AG4"/>
    <mergeCell ref="B5:AG5"/>
    <mergeCell ref="B6:AG6"/>
    <mergeCell ref="AJ10:AJ11"/>
    <mergeCell ref="AK10:AK11"/>
    <mergeCell ref="A9:A11"/>
    <mergeCell ref="B9:B11"/>
    <mergeCell ref="C9:AG9"/>
    <mergeCell ref="AH9:AI9"/>
    <mergeCell ref="AH10:AH11"/>
    <mergeCell ref="AI10:AI11"/>
  </mergeCells>
  <conditionalFormatting sqref="C16:C17">
    <cfRule type="containsText" dxfId="142" priority="12" operator="containsText" text="н">
      <formula>NOT(ISERROR(SEARCH("н",C16)))</formula>
    </cfRule>
    <cfRule type="containsText" dxfId="141" priority="13" operator="containsText" text="д">
      <formula>NOT(ISERROR(SEARCH("д",C16)))</formula>
    </cfRule>
  </conditionalFormatting>
  <conditionalFormatting sqref="C10:AG11">
    <cfRule type="expression" dxfId="140" priority="1">
      <formula>ISNUMBER(MATCH(C10,допнер,0))</formula>
    </cfRule>
    <cfRule type="expression" dxfId="139" priority="6">
      <formula>OR(WEEKDAY(C10,2)&gt;5,ISNUMBER(MATCH(C10,празд,0)))</formula>
    </cfRule>
  </conditionalFormatting>
  <conditionalFormatting sqref="U12:V17 AG12:AG17">
    <cfRule type="containsText" dxfId="75" priority="4" operator="containsText" text="в">
      <formula>NOT(ISERROR(SEARCH("в",U12)))</formula>
    </cfRule>
    <cfRule type="containsText" dxfId="74" priority="5" operator="containsText" text="у">
      <formula>NOT(ISERROR(SEARCH("у",U12)))</formula>
    </cfRule>
  </conditionalFormatting>
  <conditionalFormatting sqref="C12:AG12 C13:C15 D13:AG17">
    <cfRule type="containsText" dxfId="73" priority="2" operator="containsText" text="н">
      <formula>NOT(ISERROR(SEARCH("н",C12)))</formula>
    </cfRule>
    <cfRule type="containsText" dxfId="72" priority="3" operator="containsText" text="д">
      <formula>NOT(ISERROR(SEARCH("д",C12)))</formula>
    </cfRule>
  </conditionalFormatting>
  <dataValidations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B1:AK73"/>
  <sheetViews>
    <sheetView showZeros="0" topLeftCell="A24" zoomScale="85" zoomScaleNormal="85" zoomScaleSheetLayoutView="85" workbookViewId="0">
      <selection activeCell="P33" sqref="P33"/>
    </sheetView>
  </sheetViews>
  <sheetFormatPr defaultRowHeight="12.75" x14ac:dyDescent="0.2"/>
  <cols>
    <col min="1" max="1" width="0.85546875" style="57" customWidth="1"/>
    <col min="2" max="2" width="4.7109375" style="85" customWidth="1"/>
    <col min="3" max="3" width="22.7109375" style="85" customWidth="1"/>
    <col min="4" max="4" width="11.85546875" style="85" customWidth="1"/>
    <col min="5" max="5" width="7.28515625" style="85" hidden="1" customWidth="1"/>
    <col min="6" max="21" width="5.85546875" style="85" customWidth="1"/>
    <col min="22" max="22" width="8.42578125" style="85" customWidth="1"/>
    <col min="23" max="23" width="7" style="85" customWidth="1"/>
    <col min="24" max="24" width="6.7109375" style="86" customWidth="1"/>
    <col min="25" max="25" width="5.5703125" style="85" customWidth="1"/>
    <col min="26" max="26" width="7.140625" style="86" customWidth="1"/>
    <col min="27" max="27" width="6.7109375" style="85" customWidth="1"/>
    <col min="28" max="28" width="5.5703125" style="85" customWidth="1"/>
    <col min="29" max="29" width="7.140625" style="85" customWidth="1"/>
    <col min="30" max="30" width="6.5703125" style="85" customWidth="1"/>
    <col min="31" max="31" width="9.7109375" style="85" customWidth="1"/>
    <col min="32" max="32" width="4.28515625" style="85" customWidth="1"/>
    <col min="33" max="33" width="2.42578125" style="85" customWidth="1"/>
    <col min="34" max="34" width="8.5703125" style="161" customWidth="1"/>
    <col min="35" max="35" width="9.140625" style="57"/>
    <col min="36" max="36" width="4.42578125" style="57" customWidth="1"/>
    <col min="37" max="16384" width="9.140625" style="57"/>
  </cols>
  <sheetData>
    <row r="1" spans="2:35" s="49" customFormat="1" ht="11.25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7"/>
      <c r="Z1" s="47"/>
      <c r="AA1" s="47"/>
      <c r="AB1" s="48"/>
      <c r="AC1" s="48"/>
      <c r="AF1" s="48"/>
      <c r="AG1" s="50"/>
      <c r="AH1" s="51" t="s">
        <v>49</v>
      </c>
    </row>
    <row r="2" spans="2:35" s="49" customFormat="1" ht="11.25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47"/>
      <c r="Z2" s="47"/>
      <c r="AA2" s="47"/>
      <c r="AB2" s="48"/>
      <c r="AC2" s="48"/>
      <c r="AF2" s="48"/>
      <c r="AG2" s="50"/>
      <c r="AH2" s="51" t="s">
        <v>50</v>
      </c>
    </row>
    <row r="3" spans="2:35" s="49" customFormat="1" ht="11.25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/>
      <c r="Y3" s="47"/>
      <c r="Z3" s="47"/>
      <c r="AA3" s="47"/>
      <c r="AB3" s="48"/>
      <c r="AC3" s="48"/>
      <c r="AF3" s="48"/>
      <c r="AG3" s="50"/>
      <c r="AH3" s="51" t="s">
        <v>51</v>
      </c>
    </row>
    <row r="4" spans="2:35" ht="6.75" customHeight="1" thickBot="1" x14ac:dyDescent="0.25">
      <c r="B4" s="46"/>
      <c r="C4" s="46"/>
      <c r="D4" s="46"/>
      <c r="E4" s="52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/>
      <c r="Y4" s="47"/>
      <c r="Z4" s="47"/>
      <c r="AA4" s="47"/>
      <c r="AB4" s="47"/>
      <c r="AC4" s="47"/>
      <c r="AD4" s="53"/>
      <c r="AE4" s="53"/>
      <c r="AF4" s="54"/>
      <c r="AG4" s="55"/>
      <c r="AH4" s="56"/>
    </row>
    <row r="5" spans="2:35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7"/>
      <c r="Y5" s="47"/>
      <c r="Z5" s="47"/>
      <c r="AA5" s="47"/>
      <c r="AB5" s="47"/>
      <c r="AC5" s="47"/>
      <c r="AD5" s="53"/>
      <c r="AE5" s="54" t="s">
        <v>52</v>
      </c>
      <c r="AF5" s="234">
        <v>301008</v>
      </c>
      <c r="AG5" s="235"/>
      <c r="AH5" s="236"/>
    </row>
    <row r="6" spans="2:35" ht="13.5" thickBot="1" x14ac:dyDescent="0.25">
      <c r="B6" s="58"/>
      <c r="C6" s="58"/>
      <c r="D6" s="58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60"/>
      <c r="Y6" s="60"/>
      <c r="Z6" s="60"/>
      <c r="AA6" s="47"/>
      <c r="AB6" s="47"/>
      <c r="AC6" s="47"/>
      <c r="AD6" s="53"/>
      <c r="AE6" s="54" t="s">
        <v>53</v>
      </c>
      <c r="AF6" s="237">
        <v>11356728</v>
      </c>
      <c r="AG6" s="238"/>
      <c r="AH6" s="239"/>
    </row>
    <row r="7" spans="2:35" s="69" customFormat="1" ht="15.75" x14ac:dyDescent="0.2">
      <c r="B7" s="61"/>
      <c r="C7" s="62" t="s">
        <v>54</v>
      </c>
      <c r="D7" s="63"/>
      <c r="E7" s="240" t="s">
        <v>55</v>
      </c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64"/>
      <c r="AB7" s="64"/>
      <c r="AC7" s="64"/>
      <c r="AD7" s="65"/>
      <c r="AE7" s="65"/>
      <c r="AF7" s="65"/>
      <c r="AG7" s="66"/>
      <c r="AH7" s="67"/>
      <c r="AI7" s="68"/>
    </row>
    <row r="8" spans="2:35" s="69" customFormat="1" ht="15.75" x14ac:dyDescent="0.2">
      <c r="B8" s="61"/>
      <c r="C8" s="70" t="s">
        <v>56</v>
      </c>
      <c r="D8" s="71"/>
      <c r="F8" s="241" t="s">
        <v>96</v>
      </c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64"/>
      <c r="AB8" s="64"/>
      <c r="AC8" s="64"/>
      <c r="AD8" s="65"/>
      <c r="AE8" s="65"/>
      <c r="AF8" s="65"/>
      <c r="AG8" s="65"/>
      <c r="AH8" s="72"/>
      <c r="AI8" s="68"/>
    </row>
    <row r="9" spans="2:35" ht="3" customHeight="1" x14ac:dyDescent="0.2">
      <c r="B9" s="73"/>
      <c r="C9" s="74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78"/>
      <c r="V9" s="78"/>
      <c r="W9" s="79"/>
      <c r="X9" s="79"/>
      <c r="Y9" s="79"/>
      <c r="Z9" s="79"/>
      <c r="AA9" s="79"/>
      <c r="AB9" s="80"/>
      <c r="AC9" s="80"/>
      <c r="AD9" s="81"/>
      <c r="AE9" s="81"/>
      <c r="AF9" s="81"/>
      <c r="AG9" s="81"/>
      <c r="AH9" s="81"/>
      <c r="AI9" s="82"/>
    </row>
    <row r="10" spans="2:35" ht="15" x14ac:dyDescent="0.2">
      <c r="B10" s="73"/>
      <c r="C10" s="75"/>
      <c r="D10" s="75"/>
      <c r="E10" s="76"/>
      <c r="F10" s="76"/>
      <c r="G10" s="83"/>
      <c r="H10" s="84"/>
      <c r="I10" s="84"/>
      <c r="J10" s="84"/>
      <c r="K10" s="84"/>
      <c r="L10" s="84"/>
      <c r="M10" s="84"/>
      <c r="V10" s="78"/>
      <c r="AA10" s="82"/>
      <c r="AB10" s="87"/>
      <c r="AG10" s="88"/>
      <c r="AH10" s="88"/>
      <c r="AI10" s="88"/>
    </row>
    <row r="11" spans="2:35" ht="3" customHeight="1" x14ac:dyDescent="0.2">
      <c r="B11" s="73"/>
      <c r="C11" s="75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8"/>
      <c r="V11" s="78"/>
      <c r="W11" s="79"/>
      <c r="X11" s="79"/>
      <c r="Y11" s="79"/>
      <c r="Z11" s="79"/>
      <c r="AA11" s="79"/>
      <c r="AB11" s="83"/>
      <c r="AC11" s="83"/>
      <c r="AD11" s="83"/>
      <c r="AE11" s="88"/>
      <c r="AF11" s="88"/>
      <c r="AG11" s="88"/>
      <c r="AH11" s="88"/>
      <c r="AI11" s="88"/>
    </row>
    <row r="12" spans="2:35" ht="12.75" customHeight="1" x14ac:dyDescent="0.2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242" t="s">
        <v>57</v>
      </c>
      <c r="N12" s="243"/>
      <c r="O12" s="243"/>
      <c r="P12" s="243"/>
      <c r="Q12" s="243"/>
      <c r="R12" s="243"/>
      <c r="S12" s="243"/>
      <c r="T12" s="243"/>
      <c r="U12" s="243"/>
      <c r="V12" s="243"/>
      <c r="W12" s="244" t="s">
        <v>58</v>
      </c>
      <c r="X12" s="244"/>
      <c r="Y12" s="244"/>
      <c r="Z12" s="246" t="s">
        <v>59</v>
      </c>
      <c r="AA12" s="246"/>
      <c r="AB12" s="91"/>
      <c r="AC12" s="248" t="s">
        <v>60</v>
      </c>
      <c r="AD12" s="248"/>
      <c r="AE12" s="248"/>
      <c r="AF12" s="248"/>
      <c r="AG12" s="88"/>
      <c r="AH12" s="88"/>
      <c r="AI12" s="88"/>
    </row>
    <row r="13" spans="2:35" ht="13.5" thickBot="1" x14ac:dyDescent="0.25">
      <c r="B13" s="9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5"/>
      <c r="X13" s="245"/>
      <c r="Y13" s="245"/>
      <c r="Z13" s="247"/>
      <c r="AA13" s="247"/>
      <c r="AB13" s="91"/>
      <c r="AC13" s="249" t="s">
        <v>61</v>
      </c>
      <c r="AD13" s="249"/>
      <c r="AE13" s="249" t="s">
        <v>62</v>
      </c>
      <c r="AF13" s="249"/>
      <c r="AG13" s="88"/>
      <c r="AH13" s="88"/>
      <c r="AI13" s="88"/>
    </row>
    <row r="14" spans="2:35" ht="15.75" thickBot="1" x14ac:dyDescent="0.3">
      <c r="B14" s="92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50"/>
      <c r="X14" s="250"/>
      <c r="Y14" s="250"/>
      <c r="Z14" s="251">
        <f>AE14</f>
        <v>42035</v>
      </c>
      <c r="AA14" s="251"/>
      <c r="AB14" s="93"/>
      <c r="AC14" s="251">
        <v>42005</v>
      </c>
      <c r="AD14" s="251"/>
      <c r="AE14" s="252">
        <f>EOMONTH(AC14,0)</f>
        <v>42035</v>
      </c>
      <c r="AF14" s="252"/>
      <c r="AG14" s="88"/>
      <c r="AH14" s="88"/>
      <c r="AI14" s="88"/>
    </row>
    <row r="15" spans="2:35" ht="15.75" thickBot="1" x14ac:dyDescent="0.25">
      <c r="B15" s="50"/>
      <c r="C15" s="50"/>
      <c r="D15" s="50"/>
      <c r="E15" s="94"/>
      <c r="F15" s="94"/>
      <c r="G15" s="94"/>
      <c r="H15" s="83"/>
      <c r="I15" s="83"/>
      <c r="J15" s="83"/>
      <c r="K15" s="83"/>
      <c r="L15" s="8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53"/>
      <c r="X15" s="253"/>
      <c r="Y15" s="253"/>
      <c r="Z15" s="95"/>
      <c r="AA15" s="95"/>
      <c r="AB15" s="96"/>
      <c r="AC15" s="57"/>
      <c r="AD15" s="57"/>
      <c r="AE15" s="57"/>
      <c r="AF15" s="57"/>
      <c r="AG15" s="83"/>
      <c r="AH15" s="83"/>
      <c r="AI15" s="82"/>
    </row>
    <row r="16" spans="2:35" ht="27.75" customHeight="1" thickTop="1" x14ac:dyDescent="0.2">
      <c r="B16" s="267" t="s">
        <v>63</v>
      </c>
      <c r="C16" s="270" t="s">
        <v>64</v>
      </c>
      <c r="D16" s="267" t="s">
        <v>65</v>
      </c>
      <c r="E16" s="275" t="s">
        <v>66</v>
      </c>
      <c r="F16" s="278" t="s">
        <v>67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80"/>
      <c r="V16" s="278" t="s">
        <v>68</v>
      </c>
      <c r="W16" s="281"/>
      <c r="X16" s="282" t="s">
        <v>69</v>
      </c>
      <c r="Y16" s="283"/>
      <c r="Z16" s="283"/>
      <c r="AA16" s="283"/>
      <c r="AB16" s="279"/>
      <c r="AC16" s="280"/>
      <c r="AD16" s="254" t="s">
        <v>70</v>
      </c>
      <c r="AE16" s="255"/>
      <c r="AF16" s="255"/>
      <c r="AG16" s="255"/>
      <c r="AH16" s="256"/>
    </row>
    <row r="17" spans="2:37" ht="18" customHeight="1" x14ac:dyDescent="0.2">
      <c r="B17" s="268"/>
      <c r="C17" s="271"/>
      <c r="D17" s="273"/>
      <c r="E17" s="276"/>
      <c r="F17" s="257">
        <f>DATE('Выбери месяц'!$I$8,VLOOKUP('Выбери месяц'!$H$8,всяки!$A$1:$B$12,2,0),1)</f>
        <v>42370</v>
      </c>
      <c r="G17" s="259">
        <f>DATE('Выбери месяц'!$I$8,VLOOKUP('Выбери месяц'!$H$8,всяки!$A$1:$B$12,2,0),1+COLUMN(A:A))</f>
        <v>42371</v>
      </c>
      <c r="H17" s="259">
        <f>DATE('Выбери месяц'!$I$8,VLOOKUP('Выбери месяц'!$H$8,всяки!$A$1:$B$12,2,0),1+COLUMN(B:B))</f>
        <v>42372</v>
      </c>
      <c r="I17" s="259">
        <f>DATE('Выбери месяц'!$I$8,VLOOKUP('Выбери месяц'!$H$8,всяки!$A$1:$B$12,2,0),1+COLUMN(C:C))</f>
        <v>42373</v>
      </c>
      <c r="J17" s="259">
        <f>DATE('Выбери месяц'!$I$8,VLOOKUP('Выбери месяц'!$H$8,всяки!$A$1:$B$12,2,0),1+COLUMN(D:D))</f>
        <v>42374</v>
      </c>
      <c r="K17" s="259">
        <f>DATE('Выбери месяц'!$I$8,VLOOKUP('Выбери месяц'!$H$8,всяки!$A$1:$B$12,2,0),1+COLUMN(E:E))</f>
        <v>42375</v>
      </c>
      <c r="L17" s="259">
        <f>DATE('Выбери месяц'!$I$8,VLOOKUP('Выбери месяц'!$H$8,всяки!$A$1:$B$12,2,0),1+COLUMN(F:F))</f>
        <v>42376</v>
      </c>
      <c r="M17" s="259">
        <f>DATE('Выбери месяц'!$I$8,VLOOKUP('Выбери месяц'!$H$8,всяки!$A$1:$B$12,2,0),1+COLUMN(G:G))</f>
        <v>42377</v>
      </c>
      <c r="N17" s="259">
        <f>DATE('Выбери месяц'!$I$8,VLOOKUP('Выбери месяц'!$H$8,всяки!$A$1:$B$12,2,0),1+COLUMN(H:H))</f>
        <v>42378</v>
      </c>
      <c r="O17" s="259">
        <f>DATE('Выбери месяц'!$I$8,VLOOKUP('Выбери месяц'!$H$8,всяки!$A$1:$B$12,2,0),1+COLUMN(I:I))</f>
        <v>42379</v>
      </c>
      <c r="P17" s="259">
        <f>DATE('Выбери месяц'!$I$8,VLOOKUP('Выбери месяц'!$H$8,всяки!$A$1:$B$12,2,0),1+COLUMN(J:J))</f>
        <v>42380</v>
      </c>
      <c r="Q17" s="259">
        <f>DATE('Выбери месяц'!$I$8,VLOOKUP('Выбери месяц'!$H$8,всяки!$A$1:$B$12,2,0),1+COLUMN(K:K))</f>
        <v>42381</v>
      </c>
      <c r="R17" s="259">
        <f>DATE('Выбери месяц'!$I$8,VLOOKUP('Выбери месяц'!$H$8,всяки!$A$1:$B$12,2,0),1+COLUMN(L:L))</f>
        <v>42382</v>
      </c>
      <c r="S17" s="259">
        <f>DATE('Выбери месяц'!$I$8,VLOOKUP('Выбери месяц'!$H$8,всяки!$A$1:$B$12,2,0),1+COLUMN(M:M))</f>
        <v>42383</v>
      </c>
      <c r="T17" s="259">
        <f>DATE('Выбери месяц'!$I$8,VLOOKUP('Выбери месяц'!$H$8,всяки!$A$1:$B$12,2,0),1+COLUMN(N:N))</f>
        <v>42384</v>
      </c>
      <c r="U17" s="286" t="s">
        <v>71</v>
      </c>
      <c r="V17" s="288" t="s">
        <v>72</v>
      </c>
      <c r="W17" s="266" t="s">
        <v>73</v>
      </c>
      <c r="X17" s="264" t="s">
        <v>74</v>
      </c>
      <c r="Y17" s="265"/>
      <c r="Z17" s="265"/>
      <c r="AA17" s="265"/>
      <c r="AB17" s="265"/>
      <c r="AC17" s="266"/>
      <c r="AD17" s="290" t="s">
        <v>75</v>
      </c>
      <c r="AE17" s="293" t="s">
        <v>76</v>
      </c>
      <c r="AF17" s="296" t="s">
        <v>75</v>
      </c>
      <c r="AG17" s="297"/>
      <c r="AH17" s="261" t="s">
        <v>76</v>
      </c>
    </row>
    <row r="18" spans="2:37" ht="17.25" customHeight="1" x14ac:dyDescent="0.2">
      <c r="B18" s="268"/>
      <c r="C18" s="271"/>
      <c r="D18" s="273"/>
      <c r="E18" s="276"/>
      <c r="F18" s="258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87"/>
      <c r="V18" s="289"/>
      <c r="W18" s="266"/>
      <c r="X18" s="264" t="s">
        <v>77</v>
      </c>
      <c r="Y18" s="265"/>
      <c r="Z18" s="265"/>
      <c r="AA18" s="265"/>
      <c r="AB18" s="265"/>
      <c r="AC18" s="266"/>
      <c r="AD18" s="291"/>
      <c r="AE18" s="294"/>
      <c r="AF18" s="298"/>
      <c r="AG18" s="299"/>
      <c r="AH18" s="262"/>
    </row>
    <row r="19" spans="2:37" ht="19.5" customHeight="1" x14ac:dyDescent="0.2">
      <c r="B19" s="268"/>
      <c r="C19" s="271"/>
      <c r="D19" s="273"/>
      <c r="E19" s="276"/>
      <c r="F19" s="257">
        <f>DATE('Выбери месяц'!$I$8,VLOOKUP('Выбери месяц'!$H$8,всяки!$A$1:$B$12,2,0),16)</f>
        <v>42385</v>
      </c>
      <c r="G19" s="259">
        <f>DATE('Выбери месяц'!$I$8,VLOOKUP('Выбери месяц'!$H$8,всяки!$A$1:$B$12,2,0),16+COLUMN(A:A))</f>
        <v>42386</v>
      </c>
      <c r="H19" s="259">
        <f>DATE('Выбери месяц'!$I$8,VLOOKUP('Выбери месяц'!$H$8,всяки!$A$1:$B$12,2,0),16+COLUMN(B:B))</f>
        <v>42387</v>
      </c>
      <c r="I19" s="259">
        <f>DATE('Выбери месяц'!$I$8,VLOOKUP('Выбери месяц'!$H$8,всяки!$A$1:$B$12,2,0),16+COLUMN(C:C))</f>
        <v>42388</v>
      </c>
      <c r="J19" s="259">
        <f>DATE('Выбери месяц'!$I$8,VLOOKUP('Выбери месяц'!$H$8,всяки!$A$1:$B$12,2,0),16+COLUMN(D:D))</f>
        <v>42389</v>
      </c>
      <c r="K19" s="259">
        <f>DATE('Выбери месяц'!$I$8,VLOOKUP('Выбери месяц'!$H$8,всяки!$A$1:$B$12,2,0),16+COLUMN(E:E))</f>
        <v>42390</v>
      </c>
      <c r="L19" s="259">
        <f>DATE('Выбери месяц'!$I$8,VLOOKUP('Выбери месяц'!$H$8,всяки!$A$1:$B$12,2,0),16+COLUMN(F:F))</f>
        <v>42391</v>
      </c>
      <c r="M19" s="259">
        <f>DATE('Выбери месяц'!$I$8,VLOOKUP('Выбери месяц'!$H$8,всяки!$A$1:$B$12,2,0),16+COLUMN(G:G))</f>
        <v>42392</v>
      </c>
      <c r="N19" s="259">
        <f>DATE('Выбери месяц'!$I$8,VLOOKUP('Выбери месяц'!$H$8,всяки!$A$1:$B$12,2,0),16+COLUMN(H:H))</f>
        <v>42393</v>
      </c>
      <c r="O19" s="259">
        <f>DATE('Выбери месяц'!$I$8,VLOOKUP('Выбери месяц'!$H$8,всяки!$A$1:$B$12,2,0),16+COLUMN(I:I))</f>
        <v>42394</v>
      </c>
      <c r="P19" s="259">
        <f>DATE('Выбери месяц'!$I$8,VLOOKUP('Выбери месяц'!$H$8,всяки!$A$1:$B$12,2,0),16+COLUMN(J:J))</f>
        <v>42395</v>
      </c>
      <c r="Q19" s="259">
        <f>DATE('Выбери месяц'!$I$8,VLOOKUP('Выбери месяц'!$H$8,всяки!$A$1:$B$12,2,0),16+COLUMN(K:K))</f>
        <v>42396</v>
      </c>
      <c r="R19" s="259">
        <f>DATE('Выбери месяц'!$I$8,VLOOKUP('Выбери месяц'!$H$8,всяки!$A$1:$B$12,2,0),16+COLUMN(L:L))</f>
        <v>42397</v>
      </c>
      <c r="S19" s="259">
        <f>DATE('Выбери месяц'!$I$8,VLOOKUP('Выбери месяц'!$H$8,всяки!$A$1:$B$12,2,0),16+COLUMN(M:M))</f>
        <v>42398</v>
      </c>
      <c r="T19" s="259">
        <f>DATE('Выбери месяц'!$I$8,VLOOKUP('Выбери месяц'!$H$8,всяки!$A$1:$B$12,2,0),16+COLUMN(N:N))</f>
        <v>42399</v>
      </c>
      <c r="U19" s="259">
        <f>DATE('Выбери месяц'!$I$8,VLOOKUP('Выбери месяц'!$H$8,всяки!$A$1:$B$12,2,0),16+COLUMN(O:O))</f>
        <v>42400</v>
      </c>
      <c r="V19" s="284" t="s">
        <v>78</v>
      </c>
      <c r="W19" s="285"/>
      <c r="X19" s="302" t="s">
        <v>79</v>
      </c>
      <c r="Y19" s="304" t="s">
        <v>80</v>
      </c>
      <c r="Z19" s="293" t="s">
        <v>81</v>
      </c>
      <c r="AA19" s="306" t="s">
        <v>79</v>
      </c>
      <c r="AB19" s="304" t="s">
        <v>80</v>
      </c>
      <c r="AC19" s="261" t="s">
        <v>81</v>
      </c>
      <c r="AD19" s="291"/>
      <c r="AE19" s="294"/>
      <c r="AF19" s="298"/>
      <c r="AG19" s="299"/>
      <c r="AH19" s="262"/>
    </row>
    <row r="20" spans="2:37" ht="19.5" customHeight="1" x14ac:dyDescent="0.2">
      <c r="B20" s="269"/>
      <c r="C20" s="272"/>
      <c r="D20" s="274"/>
      <c r="E20" s="277"/>
      <c r="F20" s="258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84" t="s">
        <v>82</v>
      </c>
      <c r="W20" s="285"/>
      <c r="X20" s="303"/>
      <c r="Y20" s="305"/>
      <c r="Z20" s="294"/>
      <c r="AA20" s="307"/>
      <c r="AB20" s="305"/>
      <c r="AC20" s="262"/>
      <c r="AD20" s="292"/>
      <c r="AE20" s="295"/>
      <c r="AF20" s="300"/>
      <c r="AG20" s="301"/>
      <c r="AH20" s="263"/>
    </row>
    <row r="21" spans="2:37" s="108" customFormat="1" ht="12.75" customHeight="1" thickBot="1" x14ac:dyDescent="0.25">
      <c r="B21" s="97">
        <v>1</v>
      </c>
      <c r="C21" s="98">
        <f>B21+1</f>
        <v>2</v>
      </c>
      <c r="D21" s="97">
        <v>3</v>
      </c>
      <c r="E21" s="99"/>
      <c r="F21" s="308">
        <v>4</v>
      </c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10"/>
      <c r="V21" s="100">
        <v>5</v>
      </c>
      <c r="W21" s="101">
        <v>6</v>
      </c>
      <c r="X21" s="102">
        <v>7</v>
      </c>
      <c r="Y21" s="103">
        <v>8</v>
      </c>
      <c r="Z21" s="104">
        <v>9</v>
      </c>
      <c r="AA21" s="103">
        <v>7</v>
      </c>
      <c r="AB21" s="103">
        <v>8</v>
      </c>
      <c r="AC21" s="101">
        <v>9</v>
      </c>
      <c r="AD21" s="182">
        <v>10</v>
      </c>
      <c r="AE21" s="103">
        <v>11</v>
      </c>
      <c r="AF21" s="311">
        <v>12</v>
      </c>
      <c r="AG21" s="312"/>
      <c r="AH21" s="105">
        <v>13</v>
      </c>
      <c r="AI21" s="106"/>
      <c r="AJ21" s="107"/>
      <c r="AK21" s="107"/>
    </row>
    <row r="22" spans="2:37" ht="18" customHeight="1" thickTop="1" x14ac:dyDescent="0.2">
      <c r="B22" s="313">
        <f>IF(C22="","",B18+1)</f>
        <v>1</v>
      </c>
      <c r="C22" s="316" t="str">
        <f>IFERROR(VLOOKUP(D22,Структура!A$2:B$99,2,),"")</f>
        <v xml:space="preserve">Махмудов Э. А., Начальник диспетчерского отдела </v>
      </c>
      <c r="D22" s="318">
        <f>IFERROR(HLOOKUP(Табель!$F$8,Структура!$A$1:$H$30,TRUNC(ROW(A4)/4)+1,0),"")</f>
        <v>498</v>
      </c>
      <c r="E22" s="320" t="s">
        <v>83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В</v>
      </c>
      <c r="G22" s="109" t="str">
        <f t="shared" si="0"/>
        <v>В</v>
      </c>
      <c r="H22" s="109" t="str">
        <f t="shared" si="0"/>
        <v>В</v>
      </c>
      <c r="I22" s="109" t="str">
        <f t="shared" si="0"/>
        <v>В</v>
      </c>
      <c r="J22" s="109" t="str">
        <f t="shared" si="0"/>
        <v>В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В</v>
      </c>
      <c r="N22" s="109" t="str">
        <f t="shared" si="0"/>
        <v>В</v>
      </c>
      <c r="O22" s="109" t="str">
        <f t="shared" si="0"/>
        <v>В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Я</v>
      </c>
      <c r="S22" s="109" t="str">
        <f t="shared" si="0"/>
        <v>Я</v>
      </c>
      <c r="T22" s="109" t="str">
        <f t="shared" si="0"/>
        <v>Я</v>
      </c>
      <c r="U22" s="110" t="s">
        <v>84</v>
      </c>
      <c r="V22" s="111">
        <f>COUNTIF(F22:U22,"Я")*1+COUNTIF(F22:U22,"РВ")*1</f>
        <v>5</v>
      </c>
      <c r="W22" s="322">
        <f>SUM(V24,V22)</f>
        <v>15</v>
      </c>
      <c r="X22" s="112"/>
      <c r="Y22" s="113"/>
      <c r="Z22" s="114"/>
      <c r="AA22" s="114"/>
      <c r="AB22" s="113"/>
      <c r="AC22" s="115"/>
      <c r="AD22" s="116" t="str">
        <f>IF(SUMPRODUCT(--ISNUMBER(SEARCH("НН",F22:U25)))&gt;0,"НН","")</f>
        <v/>
      </c>
      <c r="AE22" s="184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324" t="str">
        <f>IF(SUMPRODUCT(--ISNUMBER(SEARCH("К",F22:U25)))&gt;0,"К","")</f>
        <v/>
      </c>
      <c r="AG22" s="325"/>
      <c r="AH22" s="183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17"/>
      <c r="AJ22" s="117"/>
    </row>
    <row r="23" spans="2:37" ht="18" customHeight="1" x14ac:dyDescent="0.2">
      <c r="B23" s="314"/>
      <c r="C23" s="317"/>
      <c r="D23" s="319"/>
      <c r="E23" s="321"/>
      <c r="F23" s="118" t="str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/>
      </c>
      <c r="G23" s="118" t="str">
        <f t="shared" si="1"/>
        <v/>
      </c>
      <c r="H23" s="118" t="str">
        <f t="shared" si="1"/>
        <v/>
      </c>
      <c r="I23" s="118" t="str">
        <f t="shared" si="1"/>
        <v/>
      </c>
      <c r="J23" s="119" t="str">
        <f t="shared" si="1"/>
        <v/>
      </c>
      <c r="K23" s="119" t="str">
        <f t="shared" si="1"/>
        <v/>
      </c>
      <c r="L23" s="119" t="str">
        <f t="shared" si="1"/>
        <v/>
      </c>
      <c r="M23" s="119" t="str">
        <f t="shared" si="1"/>
        <v/>
      </c>
      <c r="N23" s="119" t="str">
        <f t="shared" si="1"/>
        <v/>
      </c>
      <c r="O23" s="119" t="str">
        <f t="shared" si="1"/>
        <v/>
      </c>
      <c r="P23" s="119">
        <f t="shared" si="1"/>
        <v>8</v>
      </c>
      <c r="Q23" s="119">
        <f t="shared" si="1"/>
        <v>8</v>
      </c>
      <c r="R23" s="119">
        <f t="shared" si="1"/>
        <v>8</v>
      </c>
      <c r="S23" s="119">
        <f t="shared" si="1"/>
        <v>8</v>
      </c>
      <c r="T23" s="119">
        <f t="shared" si="1"/>
        <v>8</v>
      </c>
      <c r="U23" s="120" t="s">
        <v>84</v>
      </c>
      <c r="V23" s="121">
        <f>SUM(F23:U23)</f>
        <v>40</v>
      </c>
      <c r="W23" s="323"/>
      <c r="X23" s="122"/>
      <c r="Y23" s="123"/>
      <c r="Z23" s="124"/>
      <c r="AA23" s="123"/>
      <c r="AB23" s="123"/>
      <c r="AC23" s="125"/>
      <c r="AD23" s="126" t="str">
        <f>IF(SUMPRODUCT(--ISNUMBER(SEARCH("ОТ",F22:U25)))&gt;0,"ОТ","")</f>
        <v/>
      </c>
      <c r="AE23" s="184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326"/>
      <c r="AG23" s="327"/>
      <c r="AH23" s="185"/>
      <c r="AI23" s="127"/>
      <c r="AJ23" s="127"/>
    </row>
    <row r="24" spans="2:37" ht="18" customHeight="1" x14ac:dyDescent="0.2">
      <c r="B24" s="314"/>
      <c r="C24" s="317"/>
      <c r="D24" s="319"/>
      <c r="E24" s="321"/>
      <c r="F24" s="118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В</v>
      </c>
      <c r="G24" s="118" t="str">
        <f t="shared" si="2"/>
        <v>В</v>
      </c>
      <c r="H24" s="118" t="str">
        <f t="shared" si="2"/>
        <v>Я</v>
      </c>
      <c r="I24" s="118" t="str">
        <f t="shared" si="2"/>
        <v>Я</v>
      </c>
      <c r="J24" s="118" t="str">
        <f t="shared" si="2"/>
        <v>Я</v>
      </c>
      <c r="K24" s="118" t="str">
        <f t="shared" si="2"/>
        <v>Я</v>
      </c>
      <c r="L24" s="118" t="str">
        <f t="shared" si="2"/>
        <v>Я</v>
      </c>
      <c r="M24" s="118" t="str">
        <f t="shared" si="2"/>
        <v>В</v>
      </c>
      <c r="N24" s="118" t="str">
        <f t="shared" si="2"/>
        <v>В</v>
      </c>
      <c r="O24" s="118" t="str">
        <f t="shared" si="2"/>
        <v>Я</v>
      </c>
      <c r="P24" s="118" t="str">
        <f t="shared" si="2"/>
        <v>Я</v>
      </c>
      <c r="Q24" s="118" t="str">
        <f t="shared" si="2"/>
        <v>Я</v>
      </c>
      <c r="R24" s="118" t="str">
        <f t="shared" si="2"/>
        <v>Я</v>
      </c>
      <c r="S24" s="118" t="str">
        <f t="shared" si="2"/>
        <v>Я</v>
      </c>
      <c r="T24" s="118" t="str">
        <f t="shared" si="2"/>
        <v>В</v>
      </c>
      <c r="U24" s="128" t="str">
        <f t="shared" si="2"/>
        <v>В</v>
      </c>
      <c r="V24" s="129">
        <f>COUNTIF(F24:U24,"Я")*1+COUNTIF(F24:U24,"РВ")*1</f>
        <v>10</v>
      </c>
      <c r="W24" s="328">
        <f>SUM(V25,V23)</f>
        <v>120</v>
      </c>
      <c r="X24" s="122"/>
      <c r="Y24" s="123"/>
      <c r="Z24" s="124"/>
      <c r="AA24" s="123"/>
      <c r="AB24" s="123"/>
      <c r="AC24" s="125"/>
      <c r="AD24" s="126" t="str">
        <f>IF(SUMPRODUCT(--ISNUMBER(SEARCH("б",F22:U25)))&gt;0,"Б","")</f>
        <v/>
      </c>
      <c r="AE24" s="184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330"/>
      <c r="AG24" s="331"/>
      <c r="AH24" s="130"/>
      <c r="AI24" s="127"/>
      <c r="AJ24" s="127"/>
    </row>
    <row r="25" spans="2:37" ht="18" customHeight="1" thickBot="1" x14ac:dyDescent="0.25">
      <c r="B25" s="315"/>
      <c r="C25" s="317"/>
      <c r="D25" s="319"/>
      <c r="E25" s="321"/>
      <c r="F25" s="131" t="str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/>
      </c>
      <c r="G25" s="131" t="str">
        <f t="shared" si="3"/>
        <v/>
      </c>
      <c r="H25" s="131">
        <f t="shared" si="3"/>
        <v>8</v>
      </c>
      <c r="I25" s="131">
        <f t="shared" si="3"/>
        <v>8</v>
      </c>
      <c r="J25" s="132">
        <f t="shared" si="3"/>
        <v>8</v>
      </c>
      <c r="K25" s="132">
        <f t="shared" si="3"/>
        <v>8</v>
      </c>
      <c r="L25" s="132">
        <f t="shared" si="3"/>
        <v>8</v>
      </c>
      <c r="M25" s="132" t="str">
        <f t="shared" si="3"/>
        <v/>
      </c>
      <c r="N25" s="132" t="str">
        <f t="shared" si="3"/>
        <v/>
      </c>
      <c r="O25" s="132">
        <f t="shared" si="3"/>
        <v>8</v>
      </c>
      <c r="P25" s="132">
        <f t="shared" si="3"/>
        <v>8</v>
      </c>
      <c r="Q25" s="132">
        <f t="shared" si="3"/>
        <v>8</v>
      </c>
      <c r="R25" s="132">
        <f t="shared" si="3"/>
        <v>8</v>
      </c>
      <c r="S25" s="132">
        <f t="shared" si="3"/>
        <v>8</v>
      </c>
      <c r="T25" s="132" t="str">
        <f t="shared" si="3"/>
        <v/>
      </c>
      <c r="U25" s="133" t="str">
        <f t="shared" si="3"/>
        <v/>
      </c>
      <c r="V25" s="121">
        <f>SUM(F25:U25)</f>
        <v>80</v>
      </c>
      <c r="W25" s="329"/>
      <c r="X25" s="134"/>
      <c r="Y25" s="135"/>
      <c r="Z25" s="136"/>
      <c r="AA25" s="135"/>
      <c r="AB25" s="135"/>
      <c r="AC25" s="137"/>
      <c r="AD25" s="126" t="str">
        <f>IF(SUMPRODUCT(--ISNUMBER(SEARCH("ОД",F22:U25)))&gt;0,"ОД","")</f>
        <v/>
      </c>
      <c r="AE25" s="184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332"/>
      <c r="AG25" s="333"/>
      <c r="AH25" s="138"/>
      <c r="AI25" s="127"/>
      <c r="AJ25" s="127"/>
    </row>
    <row r="26" spans="2:37" ht="18" customHeight="1" thickTop="1" x14ac:dyDescent="0.2">
      <c r="B26" s="313">
        <f>IF(C26="","",B22+1)</f>
        <v>2</v>
      </c>
      <c r="C26" s="316" t="str">
        <f>IFERROR(VLOOKUP(D26,Структура!A$2:B$99,2,),"")</f>
        <v>Дмитриева М. В., Диспетчер</v>
      </c>
      <c r="D26" s="318">
        <f>IFERROR(HLOOKUP(Табель!$F$8,Структура!$A$1:$H$30,TRUNC(ROW(A8)/4)+1,0),"")</f>
        <v>273</v>
      </c>
      <c r="E26" s="334" t="s">
        <v>83</v>
      </c>
      <c r="F26" s="205" t="str">
        <f>IFERROR(VLOOKUP($C26,'график смен по 12ч'!$B$12:$AG$17,COLUMN()-4,0),"")</f>
        <v>д</v>
      </c>
      <c r="G26" s="205" t="str">
        <f>IFERROR(VLOOKUP($C26,'график смен по 12ч'!$B$12:$AG$17,COLUMN()-4,0),"")</f>
        <v>н</v>
      </c>
      <c r="H26" s="205" t="str">
        <f>IFERROR(VLOOKUP($C26,'график смен по 12ч'!$B$12:$AG$17,COLUMN()-4,0),"")</f>
        <v>в1</v>
      </c>
      <c r="I26" s="205" t="str">
        <f>IFERROR(VLOOKUP($C26,'график смен по 12ч'!$B$12:$AG$17,COLUMN()-4,0),"")</f>
        <v>в2</v>
      </c>
      <c r="J26" s="205" t="str">
        <f>IFERROR(VLOOKUP($C26,'график смен по 12ч'!$B$12:$AG$17,COLUMN()-4,0),"")</f>
        <v>д</v>
      </c>
      <c r="K26" s="205" t="str">
        <f>IFERROR(VLOOKUP($C26,'график смен по 12ч'!$B$12:$AG$17,COLUMN()-4,0),"")</f>
        <v>н</v>
      </c>
      <c r="L26" s="205" t="str">
        <f>IFERROR(VLOOKUP($C26,'график смен по 12ч'!$B$12:$AG$17,COLUMN()-4,0),"")</f>
        <v>в1</v>
      </c>
      <c r="M26" s="205" t="str">
        <f>IFERROR(VLOOKUP($C26,'график смен по 12ч'!$B$12:$AG$17,COLUMN()-4,0),"")</f>
        <v>в2</v>
      </c>
      <c r="N26" s="205" t="str">
        <f>IFERROR(VLOOKUP($C26,'график смен по 12ч'!$B$12:$AG$17,COLUMN()-4,0),"")</f>
        <v>д</v>
      </c>
      <c r="O26" s="205" t="str">
        <f>IFERROR(VLOOKUP($C26,'график смен по 12ч'!$B$12:$AG$17,COLUMN()-4,0),"")</f>
        <v>н</v>
      </c>
      <c r="P26" s="205" t="str">
        <f>IFERROR(VLOOKUP($C26,'график смен по 12ч'!$B$12:$AG$17,COLUMN()-4,0),"")</f>
        <v>в1</v>
      </c>
      <c r="Q26" s="205" t="str">
        <f>IFERROR(VLOOKUP($C26,'график смен по 12ч'!$B$12:$AG$17,COLUMN()-4,0),"")</f>
        <v>в2</v>
      </c>
      <c r="R26" s="205" t="str">
        <f>IFERROR(VLOOKUP($C26,'график смен по 12ч'!$B$12:$AG$17,COLUMN()-4,0),"")</f>
        <v>д</v>
      </c>
      <c r="S26" s="205" t="str">
        <f>IFERROR(VLOOKUP($C26,'график смен по 12ч'!$B$12:$AG$17,COLUMN()-4,0),"")</f>
        <v>н</v>
      </c>
      <c r="T26" s="205" t="str">
        <f>IFERROR(VLOOKUP($C26,'график смен по 12ч'!$B$12:$AG$17,COLUMN()-4,0),"")</f>
        <v>в1</v>
      </c>
      <c r="U26" s="205"/>
      <c r="V26" s="139">
        <f>COUNTIF(F26:U26,"Я")*1+COUNTIF(F26:U26,"РВ")*1</f>
        <v>0</v>
      </c>
      <c r="W26" s="337">
        <f>SUM(V28,V26)</f>
        <v>0</v>
      </c>
      <c r="X26" s="140"/>
      <c r="Y26" s="141"/>
      <c r="Z26" s="142"/>
      <c r="AA26" s="142"/>
      <c r="AB26" s="141"/>
      <c r="AC26" s="143"/>
      <c r="AD26" s="144" t="str">
        <f>IF(SUMPRODUCT(--ISNUMBER(SEARCH("НН",F26:U29)))&gt;0,"НН","")</f>
        <v/>
      </c>
      <c r="AE26" s="145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38" t="str">
        <f>IF(SUMPRODUCT(--ISNUMBER(SEARCH("К",F26:U29)))&gt;0,"К","")</f>
        <v/>
      </c>
      <c r="AG26" s="339"/>
      <c r="AH26" s="146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27"/>
      <c r="AJ26" s="127"/>
    </row>
    <row r="27" spans="2:37" ht="18" customHeight="1" x14ac:dyDescent="0.2">
      <c r="B27" s="314"/>
      <c r="C27" s="317"/>
      <c r="D27" s="319"/>
      <c r="E27" s="335"/>
      <c r="F27" s="368">
        <f>IFERROR(VLOOKUP(F26,всяки!$A$15:$B$18,2,),"")</f>
        <v>12</v>
      </c>
      <c r="G27" s="208">
        <f>IFERROR(VLOOKUP(G26,всяки!$A$15:$B$18,2,),"")</f>
        <v>4</v>
      </c>
      <c r="H27" s="208">
        <f>IFERROR(VLOOKUP(H26,всяки!$A$15:$B$18,2,),"")</f>
        <v>8</v>
      </c>
      <c r="I27" s="208" t="str">
        <f>IFERROR(VLOOKUP(I26,всяки!$A$15:$B$18,2,),"")</f>
        <v xml:space="preserve"> </v>
      </c>
      <c r="J27" s="208">
        <f>IFERROR(VLOOKUP(J26,всяки!$A$15:$B$18,2,),"")</f>
        <v>12</v>
      </c>
      <c r="K27" s="208">
        <f>IFERROR(VLOOKUP(K26,всяки!$A$15:$B$18,2,),"")</f>
        <v>4</v>
      </c>
      <c r="L27" s="208">
        <f>IFERROR(VLOOKUP(L26,всяки!$A$15:$B$18,2,),"")</f>
        <v>8</v>
      </c>
      <c r="M27" s="208" t="str">
        <f>IFERROR(VLOOKUP(M26,всяки!$A$15:$B$18,2,),"")</f>
        <v xml:space="preserve"> </v>
      </c>
      <c r="N27" s="208">
        <f>IFERROR(VLOOKUP(N26,всяки!$A$15:$B$18,2,),"")</f>
        <v>12</v>
      </c>
      <c r="O27" s="208">
        <f>IFERROR(VLOOKUP(O26,всяки!$A$15:$B$18,2,),"")</f>
        <v>4</v>
      </c>
      <c r="P27" s="208">
        <f>IFERROR(VLOOKUP(P26,всяки!$A$15:$B$18,2,),"")</f>
        <v>8</v>
      </c>
      <c r="Q27" s="208" t="str">
        <f>IFERROR(VLOOKUP(Q26,всяки!$A$15:$B$18,2,),"")</f>
        <v xml:space="preserve"> </v>
      </c>
      <c r="R27" s="208">
        <f>IFERROR(VLOOKUP(R26,всяки!$A$15:$B$18,2,),"")</f>
        <v>12</v>
      </c>
      <c r="S27" s="208">
        <f>IFERROR(VLOOKUP(S26,всяки!$A$15:$B$18,2,),"")</f>
        <v>4</v>
      </c>
      <c r="T27" s="208">
        <f>IFERROR(VLOOKUP(T26,всяки!$A$15:$B$18,2,),"")</f>
        <v>8</v>
      </c>
      <c r="U27" s="369"/>
      <c r="V27" s="121">
        <f>SUM(F27:U27)</f>
        <v>96</v>
      </c>
      <c r="W27" s="323"/>
      <c r="X27" s="122"/>
      <c r="Y27" s="123"/>
      <c r="Z27" s="124"/>
      <c r="AA27" s="123"/>
      <c r="AB27" s="123"/>
      <c r="AC27" s="125"/>
      <c r="AD27" s="126" t="str">
        <f>IF(SUMPRODUCT(--ISNUMBER(SEARCH("ОТ",F26:U29)))&gt;0,"ОТ","")</f>
        <v/>
      </c>
      <c r="AE27" s="148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326"/>
      <c r="AG27" s="327"/>
      <c r="AH27" s="185"/>
      <c r="AI27" s="127"/>
      <c r="AJ27" s="127"/>
    </row>
    <row r="28" spans="2:37" ht="18" customHeight="1" x14ac:dyDescent="0.2">
      <c r="B28" s="314"/>
      <c r="C28" s="317"/>
      <c r="D28" s="319"/>
      <c r="E28" s="335"/>
      <c r="F28" s="368" t="str">
        <f>IFERROR(VLOOKUP($C26,'график смен по 12ч'!$B$12:$AG$17,COLUMN()+11,0),"")</f>
        <v>в2</v>
      </c>
      <c r="G28" s="208" t="str">
        <f>IFERROR(VLOOKUP($C26,'график смен по 12ч'!$B$12:$AG$17,COLUMN()+11,0),"")</f>
        <v>д</v>
      </c>
      <c r="H28" s="208" t="str">
        <f>IFERROR(VLOOKUP($C26,'график смен по 12ч'!$B$12:$AG$17,COLUMN()+11,0),"")</f>
        <v>н</v>
      </c>
      <c r="I28" s="208" t="str">
        <f>IFERROR(VLOOKUP($C26,'график смен по 12ч'!$B$12:$AG$17,COLUMN()+11,0),"")</f>
        <v>в1</v>
      </c>
      <c r="J28" s="208" t="str">
        <f>IFERROR(VLOOKUP($C26,'график смен по 12ч'!$B$12:$AG$17,COLUMN()+11,0),"")</f>
        <v>в2</v>
      </c>
      <c r="K28" s="208" t="str">
        <f>IFERROR(VLOOKUP($C26,'график смен по 12ч'!$B$12:$AG$17,COLUMN()+11,0),"")</f>
        <v>д</v>
      </c>
      <c r="L28" s="208" t="str">
        <f>IFERROR(VLOOKUP($C26,'график смен по 12ч'!$B$12:$AG$17,COLUMN()+11,0),"")</f>
        <v>н</v>
      </c>
      <c r="M28" s="208" t="str">
        <f>IFERROR(VLOOKUP($C26,'график смен по 12ч'!$B$12:$AG$17,COLUMN()+11,0),"")</f>
        <v>в1</v>
      </c>
      <c r="N28" s="208" t="str">
        <f>IFERROR(VLOOKUP($C26,'график смен по 12ч'!$B$12:$AG$17,COLUMN()+11,0),"")</f>
        <v>в2</v>
      </c>
      <c r="O28" s="208" t="str">
        <f>IFERROR(VLOOKUP($C26,'график смен по 12ч'!$B$12:$AG$17,COLUMN()+11,0),"")</f>
        <v>д</v>
      </c>
      <c r="P28" s="208" t="str">
        <f>IFERROR(VLOOKUP($C26,'график смен по 12ч'!$B$12:$AG$17,COLUMN()+11,0),"")</f>
        <v>н</v>
      </c>
      <c r="Q28" s="208" t="str">
        <f>IFERROR(VLOOKUP($C26,'график смен по 12ч'!$B$12:$AG$17,COLUMN()+11,0),"")</f>
        <v>в1</v>
      </c>
      <c r="R28" s="208" t="str">
        <f>IFERROR(VLOOKUP($C26,'график смен по 12ч'!$B$12:$AG$17,COLUMN()+11,0),"")</f>
        <v>в2</v>
      </c>
      <c r="S28" s="208" t="str">
        <f>IFERROR(VLOOKUP($C26,'график смен по 12ч'!$B$12:$AG$17,COLUMN()+11,0),"")</f>
        <v>д</v>
      </c>
      <c r="T28" s="208" t="str">
        <f>IFERROR(VLOOKUP($C26,'график смен по 12ч'!$B$12:$AG$17,COLUMN()+11,0),"")</f>
        <v>н</v>
      </c>
      <c r="U28" s="369" t="str">
        <f>IFERROR(VLOOKUP($C26,'график смен по 12ч'!$B$12:$AG$17,COLUMN()+11,0),"")</f>
        <v>в1</v>
      </c>
      <c r="V28" s="129">
        <f>COUNTIF(F28:U28,"Я")*1+COUNTIF(F28:U28,"РВ")*1</f>
        <v>0</v>
      </c>
      <c r="W28" s="328">
        <f>SUM(V29,V27)</f>
        <v>192</v>
      </c>
      <c r="X28" s="122"/>
      <c r="Y28" s="123"/>
      <c r="Z28" s="124"/>
      <c r="AA28" s="123"/>
      <c r="AB28" s="123"/>
      <c r="AC28" s="125"/>
      <c r="AD28" s="126" t="str">
        <f>IF(SUMPRODUCT(--ISNUMBER(SEARCH("б",F26:U29)))&gt;0,"Б","")</f>
        <v/>
      </c>
      <c r="AE28" s="148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330"/>
      <c r="AG28" s="331"/>
      <c r="AH28" s="130"/>
      <c r="AI28" s="127"/>
      <c r="AJ28" s="127"/>
    </row>
    <row r="29" spans="2:37" ht="16.5" customHeight="1" thickBot="1" x14ac:dyDescent="0.25">
      <c r="B29" s="315"/>
      <c r="C29" s="317"/>
      <c r="D29" s="319"/>
      <c r="E29" s="336"/>
      <c r="F29" s="370" t="str">
        <f>IFERROR(VLOOKUP(F28,всяки!$A$15:$B$18,2,),"")</f>
        <v xml:space="preserve"> </v>
      </c>
      <c r="G29" s="212">
        <f>IFERROR(VLOOKUP(G28,всяки!$A$15:$B$18,2,),"")</f>
        <v>12</v>
      </c>
      <c r="H29" s="212">
        <f>IFERROR(VLOOKUP(H28,всяки!$A$15:$B$18,2,),"")</f>
        <v>4</v>
      </c>
      <c r="I29" s="212">
        <f>IFERROR(VLOOKUP(I28,всяки!$A$15:$B$18,2,),"")</f>
        <v>8</v>
      </c>
      <c r="J29" s="212" t="str">
        <f>IFERROR(VLOOKUP(J28,всяки!$A$15:$B$18,2,),"")</f>
        <v xml:space="preserve"> </v>
      </c>
      <c r="K29" s="212">
        <f>IFERROR(VLOOKUP(K28,всяки!$A$15:$B$18,2,),"")</f>
        <v>12</v>
      </c>
      <c r="L29" s="212">
        <f>IFERROR(VLOOKUP(L28,всяки!$A$15:$B$18,2,),"")</f>
        <v>4</v>
      </c>
      <c r="M29" s="212">
        <f>IFERROR(VLOOKUP(M28,всяки!$A$15:$B$18,2,),"")</f>
        <v>8</v>
      </c>
      <c r="N29" s="212" t="str">
        <f>IFERROR(VLOOKUP(N28,всяки!$A$15:$B$18,2,),"")</f>
        <v xml:space="preserve"> </v>
      </c>
      <c r="O29" s="212">
        <f>IFERROR(VLOOKUP(O28,всяки!$A$15:$B$18,2,),"")</f>
        <v>12</v>
      </c>
      <c r="P29" s="212">
        <f>IFERROR(VLOOKUP(P28,всяки!$A$15:$B$18,2,),"")</f>
        <v>4</v>
      </c>
      <c r="Q29" s="212">
        <f>IFERROR(VLOOKUP(Q28,всяки!$A$15:$B$18,2,),"")</f>
        <v>8</v>
      </c>
      <c r="R29" s="212" t="str">
        <f>IFERROR(VLOOKUP(R28,всяки!$A$15:$B$18,2,),"")</f>
        <v xml:space="preserve"> </v>
      </c>
      <c r="S29" s="212">
        <f>IFERROR(VLOOKUP(S28,всяки!$A$15:$B$18,2,),"")</f>
        <v>12</v>
      </c>
      <c r="T29" s="212">
        <f>IFERROR(VLOOKUP(T28,всяки!$A$15:$B$18,2,),"")</f>
        <v>4</v>
      </c>
      <c r="U29" s="371">
        <f>IFERROR(VLOOKUP(U28,всяки!$A$15:$B$18,2,),"")</f>
        <v>8</v>
      </c>
      <c r="V29" s="152">
        <f>SUM(F29:U29)</f>
        <v>96</v>
      </c>
      <c r="W29" s="340"/>
      <c r="X29" s="153"/>
      <c r="Y29" s="154"/>
      <c r="Z29" s="155"/>
      <c r="AA29" s="154"/>
      <c r="AB29" s="154"/>
      <c r="AC29" s="156"/>
      <c r="AD29" s="157" t="str">
        <f>IF(SUMPRODUCT(--ISNUMBER(SEARCH("ОД",F26:U29)))&gt;0,"ОД","")</f>
        <v/>
      </c>
      <c r="AE29" s="184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41"/>
      <c r="AG29" s="342"/>
      <c r="AH29" s="158"/>
    </row>
    <row r="30" spans="2:37" ht="18" customHeight="1" thickTop="1" x14ac:dyDescent="0.2">
      <c r="B30" s="313">
        <f>IF(D30&gt;0,COUNTIF($D$22:D30,"&gt;0"),"")</f>
        <v>3</v>
      </c>
      <c r="C30" s="316" t="str">
        <f>IFERROR(VLOOKUP(D30,Структура!A$2:B$99,2,),"")</f>
        <v>Гапоненко В. К., Диспетчер</v>
      </c>
      <c r="D30" s="318">
        <f>IFERROR(HLOOKUP(Табель!$F$8,Структура!$A$1:$H$30,TRUNC(ROW(A12)/4)+1,0),"")</f>
        <v>347</v>
      </c>
      <c r="E30" s="335" t="s">
        <v>83</v>
      </c>
      <c r="F30" s="214" t="str">
        <f>IFERROR(VLOOKUP($C30,'график смен по 12ч'!$B$12:$AG$17,COLUMN()-4,0),"")</f>
        <v>в1</v>
      </c>
      <c r="G30" s="205" t="str">
        <f>IFERROR(VLOOKUP($C30,'график смен по 12ч'!$B$12:$AG$17,COLUMN()-4,0),"")</f>
        <v>в2</v>
      </c>
      <c r="H30" s="205" t="str">
        <f>IFERROR(VLOOKUP($C30,'график смен по 12ч'!$B$12:$AG$17,COLUMN()-4,0),"")</f>
        <v>д</v>
      </c>
      <c r="I30" s="205" t="str">
        <f>IFERROR(VLOOKUP($C30,'график смен по 12ч'!$B$12:$AG$17,COLUMN()-4,0),"")</f>
        <v>н</v>
      </c>
      <c r="J30" s="205" t="str">
        <f>IFERROR(VLOOKUP($C30,'график смен по 12ч'!$B$12:$AG$17,COLUMN()-4,0),"")</f>
        <v>в1</v>
      </c>
      <c r="K30" s="205" t="str">
        <f>IFERROR(VLOOKUP($C30,'график смен по 12ч'!$B$12:$AG$17,COLUMN()-4,0),"")</f>
        <v>в2</v>
      </c>
      <c r="L30" s="205" t="str">
        <f>IFERROR(VLOOKUP($C30,'график смен по 12ч'!$B$12:$AG$17,COLUMN()-4,0),"")</f>
        <v>д</v>
      </c>
      <c r="M30" s="205" t="str">
        <f>IFERROR(VLOOKUP($C30,'график смен по 12ч'!$B$12:$AG$17,COLUMN()-4,0),"")</f>
        <v>н</v>
      </c>
      <c r="N30" s="205" t="str">
        <f>IFERROR(VLOOKUP($C30,'график смен по 12ч'!$B$12:$AG$17,COLUMN()-4,0),"")</f>
        <v>в1</v>
      </c>
      <c r="O30" s="205" t="str">
        <f>IFERROR(VLOOKUP($C30,'график смен по 12ч'!$B$12:$AG$17,COLUMN()-4,0),"")</f>
        <v>в2</v>
      </c>
      <c r="P30" s="205" t="str">
        <f>IFERROR(VLOOKUP($C30,'график смен по 12ч'!$B$12:$AG$17,COLUMN()-4,0),"")</f>
        <v>д</v>
      </c>
      <c r="Q30" s="205" t="str">
        <f>IFERROR(VLOOKUP($C30,'график смен по 12ч'!$B$12:$AG$17,COLUMN()-4,0),"")</f>
        <v>н</v>
      </c>
      <c r="R30" s="205" t="str">
        <f>IFERROR(VLOOKUP($C30,'график смен по 12ч'!$B$12:$AG$17,COLUMN()-4,0),"")</f>
        <v>в1</v>
      </c>
      <c r="S30" s="205" t="str">
        <f>IFERROR(VLOOKUP($C30,'график смен по 12ч'!$B$12:$AG$17,COLUMN()-4,0),"")</f>
        <v>в2</v>
      </c>
      <c r="T30" s="205" t="str">
        <f>IFERROR(VLOOKUP($C30,'график смен по 12ч'!$B$12:$AG$17,COLUMN()-4,0),"")</f>
        <v>д</v>
      </c>
      <c r="U30" s="206"/>
      <c r="V30" s="139">
        <f>COUNTIF(F30:U30,"Я")*1+COUNTIF(F30:U30,"РВ")*1</f>
        <v>0</v>
      </c>
      <c r="W30" s="337">
        <f>SUM(V32,V30)</f>
        <v>0</v>
      </c>
      <c r="X30" s="140"/>
      <c r="Y30" s="141"/>
      <c r="Z30" s="142"/>
      <c r="AA30" s="142"/>
      <c r="AB30" s="141"/>
      <c r="AC30" s="143"/>
      <c r="AD30" s="144" t="str">
        <f>IF(SUMPRODUCT(--ISNUMBER(SEARCH("НН",F30:U33)))&gt;0,"НН","")</f>
        <v/>
      </c>
      <c r="AE30" s="145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38" t="str">
        <f>IF(SUMPRODUCT(--ISNUMBER(SEARCH("К",F30:U33)))&gt;0,"К","")</f>
        <v/>
      </c>
      <c r="AG30" s="339"/>
      <c r="AH30" s="146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27"/>
      <c r="AJ30" s="127"/>
    </row>
    <row r="31" spans="2:37" ht="18" customHeight="1" x14ac:dyDescent="0.2">
      <c r="B31" s="314"/>
      <c r="C31" s="317"/>
      <c r="D31" s="319"/>
      <c r="E31" s="335"/>
      <c r="F31" s="207">
        <f>IFERROR(VLOOKUP(F30,всяки!$A$15:$B$18,2,),"")</f>
        <v>8</v>
      </c>
      <c r="G31" s="208" t="str">
        <f>IFERROR(VLOOKUP(G30,всяки!$A$15:$B$18,2,),"")</f>
        <v xml:space="preserve"> </v>
      </c>
      <c r="H31" s="208">
        <f>IFERROR(VLOOKUP(H30,всяки!$A$15:$B$18,2,),"")</f>
        <v>12</v>
      </c>
      <c r="I31" s="208">
        <f>IFERROR(VLOOKUP(I30,всяки!$A$15:$B$18,2,),"")</f>
        <v>4</v>
      </c>
      <c r="J31" s="208">
        <f>IFERROR(VLOOKUP(J30,всяки!$A$15:$B$18,2,),"")</f>
        <v>8</v>
      </c>
      <c r="K31" s="208" t="str">
        <f>IFERROR(VLOOKUP(K30,всяки!$A$15:$B$18,2,),"")</f>
        <v xml:space="preserve"> </v>
      </c>
      <c r="L31" s="208">
        <f>IFERROR(VLOOKUP(L30,всяки!$A$15:$B$18,2,),"")</f>
        <v>12</v>
      </c>
      <c r="M31" s="208">
        <f>IFERROR(VLOOKUP(M30,всяки!$A$15:$B$18,2,),"")</f>
        <v>4</v>
      </c>
      <c r="N31" s="208">
        <f>IFERROR(VLOOKUP(N30,всяки!$A$15:$B$18,2,),"")</f>
        <v>8</v>
      </c>
      <c r="O31" s="208" t="str">
        <f>IFERROR(VLOOKUP(O30,всяки!$A$15:$B$18,2,),"")</f>
        <v xml:space="preserve"> </v>
      </c>
      <c r="P31" s="208">
        <f>IFERROR(VLOOKUP(P30,всяки!$A$15:$B$18,2,),"")</f>
        <v>12</v>
      </c>
      <c r="Q31" s="208">
        <f>IFERROR(VLOOKUP(Q30,всяки!$A$15:$B$18,2,),"")</f>
        <v>4</v>
      </c>
      <c r="R31" s="208">
        <f>IFERROR(VLOOKUP(R30,всяки!$A$15:$B$18,2,),"")</f>
        <v>8</v>
      </c>
      <c r="S31" s="208" t="str">
        <f>IFERROR(VLOOKUP(S30,всяки!$A$15:$B$18,2,),"")</f>
        <v xml:space="preserve"> </v>
      </c>
      <c r="T31" s="208">
        <f>IFERROR(VLOOKUP(T30,всяки!$A$15:$B$18,2,),"")</f>
        <v>12</v>
      </c>
      <c r="U31" s="209"/>
      <c r="V31" s="121">
        <f>SUM(F31:U31)</f>
        <v>92</v>
      </c>
      <c r="W31" s="323"/>
      <c r="X31" s="122"/>
      <c r="Y31" s="123"/>
      <c r="Z31" s="124"/>
      <c r="AA31" s="123"/>
      <c r="AB31" s="123"/>
      <c r="AC31" s="125"/>
      <c r="AD31" s="126" t="str">
        <f>IF(SUMPRODUCT(--ISNUMBER(SEARCH("ОТ",F30:U33)))&gt;0,"ОТ","")</f>
        <v/>
      </c>
      <c r="AE31" s="148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326"/>
      <c r="AG31" s="327"/>
      <c r="AH31" s="185"/>
      <c r="AI31" s="127"/>
      <c r="AJ31" s="127"/>
    </row>
    <row r="32" spans="2:37" ht="18" customHeight="1" x14ac:dyDescent="0.2">
      <c r="B32" s="314"/>
      <c r="C32" s="317"/>
      <c r="D32" s="319"/>
      <c r="E32" s="335"/>
      <c r="F32" s="207" t="str">
        <f>IFERROR(VLOOKUP($C30,'график смен по 12ч'!$B$12:$AG$17,COLUMN()+11,0),"")</f>
        <v>н</v>
      </c>
      <c r="G32" s="208" t="str">
        <f>IFERROR(VLOOKUP($C30,'график смен по 12ч'!$B$12:$AG$17,COLUMN()+11,0),"")</f>
        <v>в1</v>
      </c>
      <c r="H32" s="208" t="str">
        <f>IFERROR(VLOOKUP($C30,'график смен по 12ч'!$B$12:$AG$17,COLUMN()+11,0),"")</f>
        <v>в2</v>
      </c>
      <c r="I32" s="208" t="str">
        <f>IFERROR(VLOOKUP($C30,'график смен по 12ч'!$B$12:$AG$17,COLUMN()+11,0),"")</f>
        <v>д</v>
      </c>
      <c r="J32" s="208" t="str">
        <f>IFERROR(VLOOKUP($C30,'график смен по 12ч'!$B$12:$AG$17,COLUMN()+11,0),"")</f>
        <v>н</v>
      </c>
      <c r="K32" s="208" t="str">
        <f>IFERROR(VLOOKUP($C30,'график смен по 12ч'!$B$12:$AG$17,COLUMN()+11,0),"")</f>
        <v>в1</v>
      </c>
      <c r="L32" s="208" t="str">
        <f>IFERROR(VLOOKUP($C30,'график смен по 12ч'!$B$12:$AG$17,COLUMN()+11,0),"")</f>
        <v>в2</v>
      </c>
      <c r="M32" s="208" t="str">
        <f>IFERROR(VLOOKUP($C30,'график смен по 12ч'!$B$12:$AG$17,COLUMN()+11,0),"")</f>
        <v>д</v>
      </c>
      <c r="N32" s="208" t="str">
        <f>IFERROR(VLOOKUP($C30,'график смен по 12ч'!$B$12:$AG$17,COLUMN()+11,0),"")</f>
        <v>н</v>
      </c>
      <c r="O32" s="208" t="str">
        <f>IFERROR(VLOOKUP($C30,'график смен по 12ч'!$B$12:$AG$17,COLUMN()+11,0),"")</f>
        <v>в1</v>
      </c>
      <c r="P32" s="208" t="str">
        <f>IFERROR(VLOOKUP($C30,'график смен по 12ч'!$B$12:$AG$17,COLUMN()+11,0),"")</f>
        <v>в2</v>
      </c>
      <c r="Q32" s="208" t="str">
        <f>IFERROR(VLOOKUP($C30,'график смен по 12ч'!$B$12:$AG$17,COLUMN()+11,0),"")</f>
        <v>д</v>
      </c>
      <c r="R32" s="208" t="str">
        <f>IFERROR(VLOOKUP($C30,'график смен по 12ч'!$B$12:$AG$17,COLUMN()+11,0),"")</f>
        <v>н</v>
      </c>
      <c r="S32" s="208" t="str">
        <f>IFERROR(VLOOKUP($C30,'график смен по 12ч'!$B$12:$AG$17,COLUMN()+11,0),"")</f>
        <v>в1</v>
      </c>
      <c r="T32" s="208" t="str">
        <f>IFERROR(VLOOKUP($C30,'график смен по 12ч'!$B$12:$AG$17,COLUMN()+11,0),"")</f>
        <v>в2</v>
      </c>
      <c r="U32" s="210" t="str">
        <f>IFERROR(VLOOKUP($C30,'график смен по 12ч'!$B$12:$AG$17,COLUMN()+11,0),"")</f>
        <v>д</v>
      </c>
      <c r="V32" s="129">
        <f>COUNTIF(F32:U32,"Я")*1+COUNTIF(F32:U32,"РВ")*1</f>
        <v>0</v>
      </c>
      <c r="W32" s="328">
        <f>SUM(V33,V31)</f>
        <v>188</v>
      </c>
      <c r="X32" s="122"/>
      <c r="Y32" s="123"/>
      <c r="Z32" s="124"/>
      <c r="AA32" s="123"/>
      <c r="AB32" s="123"/>
      <c r="AC32" s="125"/>
      <c r="AD32" s="126" t="str">
        <f>IF(SUMPRODUCT(--ISNUMBER(SEARCH("б",F30:U33)))&gt;0,"Б","")</f>
        <v/>
      </c>
      <c r="AE32" s="148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330"/>
      <c r="AG32" s="331"/>
      <c r="AH32" s="130"/>
      <c r="AI32" s="127"/>
      <c r="AJ32" s="127"/>
    </row>
    <row r="33" spans="2:36" ht="18" customHeight="1" thickBot="1" x14ac:dyDescent="0.25">
      <c r="B33" s="315"/>
      <c r="C33" s="317"/>
      <c r="D33" s="319"/>
      <c r="E33" s="343"/>
      <c r="F33" s="211">
        <f>IFERROR(VLOOKUP(F32,всяки!$A$15:$B$18,2,),"")</f>
        <v>4</v>
      </c>
      <c r="G33" s="212">
        <f>IFERROR(VLOOKUP(G32,всяки!$A$15:$B$18,2,),"")</f>
        <v>8</v>
      </c>
      <c r="H33" s="212" t="str">
        <f>IFERROR(VLOOKUP(H32,всяки!$A$15:$B$18,2,),"")</f>
        <v xml:space="preserve"> </v>
      </c>
      <c r="I33" s="212">
        <f>IFERROR(VLOOKUP(I32,всяки!$A$15:$B$18,2,),"")</f>
        <v>12</v>
      </c>
      <c r="J33" s="212">
        <f>IFERROR(VLOOKUP(J32,всяки!$A$15:$B$18,2,),"")</f>
        <v>4</v>
      </c>
      <c r="K33" s="212">
        <f>IFERROR(VLOOKUP(K32,всяки!$A$15:$B$18,2,),"")</f>
        <v>8</v>
      </c>
      <c r="L33" s="212" t="str">
        <f>IFERROR(VLOOKUP(L32,всяки!$A$15:$B$18,2,),"")</f>
        <v xml:space="preserve"> </v>
      </c>
      <c r="M33" s="212">
        <f>IFERROR(VLOOKUP(M32,всяки!$A$15:$B$18,2,),"")</f>
        <v>12</v>
      </c>
      <c r="N33" s="212">
        <f>IFERROR(VLOOKUP(N32,всяки!$A$15:$B$18,2,),"")</f>
        <v>4</v>
      </c>
      <c r="O33" s="212">
        <f>IFERROR(VLOOKUP(O32,всяки!$A$15:$B$18,2,),"")</f>
        <v>8</v>
      </c>
      <c r="P33" s="212" t="str">
        <f>IFERROR(VLOOKUP(P32,всяки!$A$15:$B$18,2,),"")</f>
        <v xml:space="preserve"> </v>
      </c>
      <c r="Q33" s="212">
        <f>IFERROR(VLOOKUP(Q32,всяки!$A$15:$B$18,2,),"")</f>
        <v>12</v>
      </c>
      <c r="R33" s="212">
        <f>IFERROR(VLOOKUP(R32,всяки!$A$15:$B$18,2,),"")</f>
        <v>4</v>
      </c>
      <c r="S33" s="212">
        <f>IFERROR(VLOOKUP(S32,всяки!$A$15:$B$18,2,),"")</f>
        <v>8</v>
      </c>
      <c r="T33" s="212" t="str">
        <f>IFERROR(VLOOKUP(T32,всяки!$A$15:$B$18,2,),"")</f>
        <v xml:space="preserve"> </v>
      </c>
      <c r="U33" s="213">
        <f>IFERROR(VLOOKUP(U32,всяки!$A$15:$B$18,2,),"")</f>
        <v>12</v>
      </c>
      <c r="V33" s="152">
        <f>SUM(F33:U33)</f>
        <v>96</v>
      </c>
      <c r="W33" s="340"/>
      <c r="X33" s="153"/>
      <c r="Y33" s="154"/>
      <c r="Z33" s="155"/>
      <c r="AA33" s="154"/>
      <c r="AB33" s="154"/>
      <c r="AC33" s="156"/>
      <c r="AD33" s="157" t="str">
        <f>IF(SUMPRODUCT(--ISNUMBER(SEARCH("ОД",F30:U33)))&gt;0,"ОД","")</f>
        <v/>
      </c>
      <c r="AE33" s="160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41"/>
      <c r="AG33" s="342"/>
      <c r="AH33" s="158"/>
    </row>
    <row r="34" spans="2:36" ht="18" customHeight="1" thickTop="1" x14ac:dyDescent="0.2">
      <c r="B34" s="313">
        <f>IF(D34&gt;0,COUNTIF($D$22:D34,"&gt;0"),"")</f>
        <v>4</v>
      </c>
      <c r="C34" s="345" t="str">
        <f>IFERROR(VLOOKUP(D34,Структура!A$2:B$99,2,),"")</f>
        <v>Бекренева Т. Н., Диспетчер</v>
      </c>
      <c r="D34" s="318">
        <f>IFERROR(HLOOKUP(Табель!$F$8,Структура!$A$1:$H$30,TRUNC(ROW(A16)/4)+1,0),"")</f>
        <v>536</v>
      </c>
      <c r="E34" s="349" t="s">
        <v>83</v>
      </c>
      <c r="F34" s="214" t="str">
        <f>IFERROR(VLOOKUP($C34,'график смен по 12ч'!$B$12:$AG$17,COLUMN()-4,0),"")</f>
        <v>в2</v>
      </c>
      <c r="G34" s="205" t="str">
        <f>IFERROR(VLOOKUP($C34,'график смен по 12ч'!$B$12:$AG$17,COLUMN()-4,0),"")</f>
        <v>д</v>
      </c>
      <c r="H34" s="205" t="str">
        <f>IFERROR(VLOOKUP($C34,'график смен по 12ч'!$B$12:$AG$17,COLUMN()-4,0),"")</f>
        <v>н</v>
      </c>
      <c r="I34" s="205" t="str">
        <f>IFERROR(VLOOKUP($C34,'график смен по 12ч'!$B$12:$AG$17,COLUMN()-4,0),"")</f>
        <v>в1</v>
      </c>
      <c r="J34" s="205" t="str">
        <f>IFERROR(VLOOKUP($C34,'график смен по 12ч'!$B$12:$AG$17,COLUMN()-4,0),"")</f>
        <v>в2</v>
      </c>
      <c r="K34" s="205" t="str">
        <f>IFERROR(VLOOKUP($C34,'график смен по 12ч'!$B$12:$AG$17,COLUMN()-4,0),"")</f>
        <v>д</v>
      </c>
      <c r="L34" s="205" t="str">
        <f>IFERROR(VLOOKUP($C34,'график смен по 12ч'!$B$12:$AG$17,COLUMN()-4,0),"")</f>
        <v>н</v>
      </c>
      <c r="M34" s="205" t="str">
        <f>IFERROR(VLOOKUP($C34,'график смен по 12ч'!$B$12:$AG$17,COLUMN()-4,0),"")</f>
        <v>в1</v>
      </c>
      <c r="N34" s="205" t="str">
        <f>IFERROR(VLOOKUP($C34,'график смен по 12ч'!$B$12:$AG$17,COLUMN()-4,0),"")</f>
        <v>в2</v>
      </c>
      <c r="O34" s="205" t="str">
        <f>IFERROR(VLOOKUP($C34,'график смен по 12ч'!$B$12:$AG$17,COLUMN()-4,0),"")</f>
        <v>д</v>
      </c>
      <c r="P34" s="205" t="str">
        <f>IFERROR(VLOOKUP($C34,'график смен по 12ч'!$B$12:$AG$17,COLUMN()-4,0),"")</f>
        <v>н</v>
      </c>
      <c r="Q34" s="205" t="str">
        <f>IFERROR(VLOOKUP($C34,'график смен по 12ч'!$B$12:$AG$17,COLUMN()-4,0),"")</f>
        <v>в1</v>
      </c>
      <c r="R34" s="205" t="str">
        <f>IFERROR(VLOOKUP($C34,'график смен по 12ч'!$B$12:$AG$17,COLUMN()-4,0),"")</f>
        <v>в2</v>
      </c>
      <c r="S34" s="205" t="str">
        <f>IFERROR(VLOOKUP($C34,'график смен по 12ч'!$B$12:$AG$17,COLUMN()-4,0),"")</f>
        <v>д</v>
      </c>
      <c r="T34" s="205" t="str">
        <f>IFERROR(VLOOKUP($C34,'график смен по 12ч'!$B$12:$AG$17,COLUMN()-4,0),"")</f>
        <v>н</v>
      </c>
      <c r="U34" s="206"/>
      <c r="V34" s="111">
        <f>COUNTIF(F34:U34,"Я")*1+COUNTIF(F34:U34,"РВ")*1</f>
        <v>0</v>
      </c>
      <c r="W34" s="322">
        <f>SUM(V36,V34)</f>
        <v>0</v>
      </c>
      <c r="X34" s="112"/>
      <c r="Y34" s="113"/>
      <c r="Z34" s="114"/>
      <c r="AA34" s="114"/>
      <c r="AB34" s="113"/>
      <c r="AC34" s="115"/>
      <c r="AD34" s="116" t="str">
        <f>IF(SUMPRODUCT(--ISNUMBER(SEARCH("НН",F34:U37)))&gt;0,"НН","")</f>
        <v/>
      </c>
      <c r="AE34" s="184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324" t="str">
        <f>IF(SUMPRODUCT(--ISNUMBER(SEARCH("К",F34:U37)))&gt;0,"К","")</f>
        <v/>
      </c>
      <c r="AG34" s="325"/>
      <c r="AH34" s="183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27"/>
      <c r="AJ34" s="127"/>
    </row>
    <row r="35" spans="2:36" ht="18" customHeight="1" x14ac:dyDescent="0.2">
      <c r="B35" s="314"/>
      <c r="C35" s="346"/>
      <c r="D35" s="319"/>
      <c r="E35" s="335"/>
      <c r="F35" s="207" t="str">
        <f>IFERROR(VLOOKUP(F34,всяки!$A$15:$B$18,2,),"")</f>
        <v xml:space="preserve"> </v>
      </c>
      <c r="G35" s="208">
        <f>IFERROR(VLOOKUP(G34,всяки!$A$15:$B$18,2,),"")</f>
        <v>12</v>
      </c>
      <c r="H35" s="208">
        <f>IFERROR(VLOOKUP(H34,всяки!$A$15:$B$18,2,),"")</f>
        <v>4</v>
      </c>
      <c r="I35" s="208">
        <f>IFERROR(VLOOKUP(I34,всяки!$A$15:$B$18,2,),"")</f>
        <v>8</v>
      </c>
      <c r="J35" s="208" t="str">
        <f>IFERROR(VLOOKUP(J34,всяки!$A$15:$B$18,2,),"")</f>
        <v xml:space="preserve"> </v>
      </c>
      <c r="K35" s="208">
        <f>IFERROR(VLOOKUP(K34,всяки!$A$15:$B$18,2,),"")</f>
        <v>12</v>
      </c>
      <c r="L35" s="208">
        <f>IFERROR(VLOOKUP(L34,всяки!$A$15:$B$18,2,),"")</f>
        <v>4</v>
      </c>
      <c r="M35" s="208">
        <f>IFERROR(VLOOKUP(M34,всяки!$A$15:$B$18,2,),"")</f>
        <v>8</v>
      </c>
      <c r="N35" s="208" t="str">
        <f>IFERROR(VLOOKUP(N34,всяки!$A$15:$B$18,2,),"")</f>
        <v xml:space="preserve"> </v>
      </c>
      <c r="O35" s="208">
        <f>IFERROR(VLOOKUP(O34,всяки!$A$15:$B$18,2,),"")</f>
        <v>12</v>
      </c>
      <c r="P35" s="208">
        <f>IFERROR(VLOOKUP(P34,всяки!$A$15:$B$18,2,),"")</f>
        <v>4</v>
      </c>
      <c r="Q35" s="208">
        <f>IFERROR(VLOOKUP(Q34,всяки!$A$15:$B$18,2,),"")</f>
        <v>8</v>
      </c>
      <c r="R35" s="208" t="str">
        <f>IFERROR(VLOOKUP(R34,всяки!$A$15:$B$18,2,),"")</f>
        <v xml:space="preserve"> </v>
      </c>
      <c r="S35" s="208">
        <f>IFERROR(VLOOKUP(S34,всяки!$A$15:$B$18,2,),"")</f>
        <v>12</v>
      </c>
      <c r="T35" s="208">
        <f>IFERROR(VLOOKUP(T34,всяки!$A$15:$B$18,2,),"")</f>
        <v>4</v>
      </c>
      <c r="U35" s="209"/>
      <c r="V35" s="121">
        <f>SUM(F35:U35)</f>
        <v>88</v>
      </c>
      <c r="W35" s="323"/>
      <c r="X35" s="122"/>
      <c r="Y35" s="123"/>
      <c r="Z35" s="124"/>
      <c r="AA35" s="123"/>
      <c r="AB35" s="123"/>
      <c r="AC35" s="125"/>
      <c r="AD35" s="126" t="str">
        <f>IF(SUMPRODUCT(--ISNUMBER(SEARCH("ОТ",F34:U37)))&gt;0,"ОТ","")</f>
        <v/>
      </c>
      <c r="AE35" s="184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326"/>
      <c r="AG35" s="327"/>
      <c r="AH35" s="185"/>
      <c r="AI35" s="127"/>
      <c r="AJ35" s="127"/>
    </row>
    <row r="36" spans="2:36" ht="18" customHeight="1" x14ac:dyDescent="0.2">
      <c r="B36" s="314"/>
      <c r="C36" s="346"/>
      <c r="D36" s="319"/>
      <c r="E36" s="335"/>
      <c r="F36" s="207" t="str">
        <f>IFERROR(VLOOKUP($C34,'график смен по 12ч'!$B$12:$AG$17,COLUMN()+11,0),"")</f>
        <v>в1</v>
      </c>
      <c r="G36" s="208" t="str">
        <f>IFERROR(VLOOKUP($C34,'график смен по 12ч'!$B$12:$AG$17,COLUMN()+11,0),"")</f>
        <v>в2</v>
      </c>
      <c r="H36" s="208" t="str">
        <f>IFERROR(VLOOKUP($C34,'график смен по 12ч'!$B$12:$AG$17,COLUMN()+11,0),"")</f>
        <v>д</v>
      </c>
      <c r="I36" s="208" t="str">
        <f>IFERROR(VLOOKUP($C34,'график смен по 12ч'!$B$12:$AG$17,COLUMN()+11,0),"")</f>
        <v>н</v>
      </c>
      <c r="J36" s="208" t="str">
        <f>IFERROR(VLOOKUP($C34,'график смен по 12ч'!$B$12:$AG$17,COLUMN()+11,0),"")</f>
        <v>в1</v>
      </c>
      <c r="K36" s="208" t="str">
        <f>IFERROR(VLOOKUP($C34,'график смен по 12ч'!$B$12:$AG$17,COLUMN()+11,0),"")</f>
        <v>в2</v>
      </c>
      <c r="L36" s="208" t="str">
        <f>IFERROR(VLOOKUP($C34,'график смен по 12ч'!$B$12:$AG$17,COLUMN()+11,0),"")</f>
        <v>д</v>
      </c>
      <c r="M36" s="208" t="str">
        <f>IFERROR(VLOOKUP($C34,'график смен по 12ч'!$B$12:$AG$17,COLUMN()+11,0),"")</f>
        <v>н</v>
      </c>
      <c r="N36" s="208" t="str">
        <f>IFERROR(VLOOKUP($C34,'график смен по 12ч'!$B$12:$AG$17,COLUMN()+11,0),"")</f>
        <v>в1</v>
      </c>
      <c r="O36" s="208" t="str">
        <f>IFERROR(VLOOKUP($C34,'график смен по 12ч'!$B$12:$AG$17,COLUMN()+11,0),"")</f>
        <v>в2</v>
      </c>
      <c r="P36" s="208" t="str">
        <f>IFERROR(VLOOKUP($C34,'график смен по 12ч'!$B$12:$AG$17,COLUMN()+11,0),"")</f>
        <v>д</v>
      </c>
      <c r="Q36" s="208" t="str">
        <f>IFERROR(VLOOKUP($C34,'график смен по 12ч'!$B$12:$AG$17,COLUMN()+11,0),"")</f>
        <v>н</v>
      </c>
      <c r="R36" s="208" t="str">
        <f>IFERROR(VLOOKUP($C34,'график смен по 12ч'!$B$12:$AG$17,COLUMN()+11,0),"")</f>
        <v>в1</v>
      </c>
      <c r="S36" s="208" t="str">
        <f>IFERROR(VLOOKUP($C34,'график смен по 12ч'!$B$12:$AG$17,COLUMN()+11,0),"")</f>
        <v>в2</v>
      </c>
      <c r="T36" s="208" t="str">
        <f>IFERROR(VLOOKUP($C34,'график смен по 12ч'!$B$12:$AG$17,COLUMN()+11,0),"")</f>
        <v>д</v>
      </c>
      <c r="U36" s="210" t="str">
        <f>IFERROR(VLOOKUP($C34,'график смен по 12ч'!$B$12:$AG$17,COLUMN()+11,0),"")</f>
        <v>н</v>
      </c>
      <c r="V36" s="129">
        <f>COUNTIF(F36:U36,"Я")*1+COUNTIF(F36:U36,"РВ")*1</f>
        <v>0</v>
      </c>
      <c r="W36" s="328">
        <f>SUM(V37,V35)</f>
        <v>184</v>
      </c>
      <c r="X36" s="122"/>
      <c r="Y36" s="123"/>
      <c r="Z36" s="124"/>
      <c r="AA36" s="123"/>
      <c r="AB36" s="123"/>
      <c r="AC36" s="125"/>
      <c r="AD36" s="126" t="str">
        <f>IF(SUMPRODUCT(--ISNUMBER(SEARCH("б",F34:U37)))&gt;0,"Б","")</f>
        <v/>
      </c>
      <c r="AE36" s="184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330"/>
      <c r="AG36" s="331"/>
      <c r="AH36" s="130"/>
      <c r="AI36" s="127"/>
      <c r="AJ36" s="127"/>
    </row>
    <row r="37" spans="2:36" ht="22.5" customHeight="1" thickBot="1" x14ac:dyDescent="0.25">
      <c r="B37" s="344"/>
      <c r="C37" s="347"/>
      <c r="D37" s="348"/>
      <c r="E37" s="336"/>
      <c r="F37" s="211">
        <f>IFERROR(VLOOKUP(F36,всяки!$A$15:$B$18,2,),"")</f>
        <v>8</v>
      </c>
      <c r="G37" s="212" t="str">
        <f>IFERROR(VLOOKUP(G36,всяки!$A$15:$B$18,2,),"")</f>
        <v xml:space="preserve"> </v>
      </c>
      <c r="H37" s="212">
        <f>IFERROR(VLOOKUP(H36,всяки!$A$15:$B$18,2,),"")</f>
        <v>12</v>
      </c>
      <c r="I37" s="212">
        <f>IFERROR(VLOOKUP(I36,всяки!$A$15:$B$18,2,),"")</f>
        <v>4</v>
      </c>
      <c r="J37" s="212">
        <f>IFERROR(VLOOKUP(J36,всяки!$A$15:$B$18,2,),"")</f>
        <v>8</v>
      </c>
      <c r="K37" s="212" t="str">
        <f>IFERROR(VLOOKUP(K36,всяки!$A$15:$B$18,2,),"")</f>
        <v xml:space="preserve"> </v>
      </c>
      <c r="L37" s="212">
        <f>IFERROR(VLOOKUP(L36,всяки!$A$15:$B$18,2,),"")</f>
        <v>12</v>
      </c>
      <c r="M37" s="212">
        <f>IFERROR(VLOOKUP(M36,всяки!$A$15:$B$18,2,),"")</f>
        <v>4</v>
      </c>
      <c r="N37" s="212">
        <f>IFERROR(VLOOKUP(N36,всяки!$A$15:$B$18,2,),"")</f>
        <v>8</v>
      </c>
      <c r="O37" s="212" t="str">
        <f>IFERROR(VLOOKUP(O36,всяки!$A$15:$B$18,2,),"")</f>
        <v xml:space="preserve"> </v>
      </c>
      <c r="P37" s="212">
        <f>IFERROR(VLOOKUP(P36,всяки!$A$15:$B$18,2,),"")</f>
        <v>12</v>
      </c>
      <c r="Q37" s="212">
        <f>IFERROR(VLOOKUP(Q36,всяки!$A$15:$B$18,2,),"")</f>
        <v>4</v>
      </c>
      <c r="R37" s="212">
        <f>IFERROR(VLOOKUP(R36,всяки!$A$15:$B$18,2,),"")</f>
        <v>8</v>
      </c>
      <c r="S37" s="212" t="str">
        <f>IFERROR(VLOOKUP(S36,всяки!$A$15:$B$18,2,),"")</f>
        <v xml:space="preserve"> </v>
      </c>
      <c r="T37" s="212">
        <f>IFERROR(VLOOKUP(T36,всяки!$A$15:$B$18,2,),"")</f>
        <v>12</v>
      </c>
      <c r="U37" s="213">
        <f>IFERROR(VLOOKUP(U36,всяки!$A$15:$B$18,2,),"")</f>
        <v>4</v>
      </c>
      <c r="V37" s="152">
        <f>SUM(F37:U37)</f>
        <v>96</v>
      </c>
      <c r="W37" s="340"/>
      <c r="X37" s="153"/>
      <c r="Y37" s="154"/>
      <c r="Z37" s="155"/>
      <c r="AA37" s="154"/>
      <c r="AB37" s="154"/>
      <c r="AC37" s="156"/>
      <c r="AD37" s="157" t="str">
        <f>IF(SUMPRODUCT(--ISNUMBER(SEARCH("ОД",F34:U37)))&gt;0,"ОД","")</f>
        <v/>
      </c>
      <c r="AE37" s="160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41"/>
      <c r="AG37" s="342"/>
      <c r="AH37" s="158"/>
    </row>
    <row r="38" spans="2:36" ht="18" customHeight="1" thickTop="1" x14ac:dyDescent="0.2">
      <c r="B38" s="313">
        <f>IF(D38&gt;0,COUNTIF($D$22:D38,"&gt;0"),"")</f>
        <v>5</v>
      </c>
      <c r="C38" s="316" t="str">
        <f>IFERROR(VLOOKUP(D38,Структура!A$2:B$99,2,),"")</f>
        <v>Жиркова М. В., Диспетчер</v>
      </c>
      <c r="D38" s="318">
        <f>IFERROR(HLOOKUP(Табель!$F$8,Структура!$A$1:$H$30,TRUNC(ROW(A20)/4)+1,0),"")</f>
        <v>2323</v>
      </c>
      <c r="E38" s="335" t="s">
        <v>83</v>
      </c>
      <c r="F38" s="214">
        <f>IFERROR(VLOOKUP($C38,'график смен по 12ч'!$B$12:$AG$17,COLUMN()-4,0),"")</f>
        <v>0</v>
      </c>
      <c r="G38" s="205" t="str">
        <f>IFERROR(VLOOKUP($C38,'график смен по 12ч'!$B$12:$AG$17,COLUMN()-4,0),"")</f>
        <v xml:space="preserve"> </v>
      </c>
      <c r="H38" s="205" t="str">
        <f>IFERROR(VLOOKUP($C38,'график смен по 12ч'!$B$12:$AG$17,COLUMN()-4,0),"")</f>
        <v xml:space="preserve"> </v>
      </c>
      <c r="I38" s="205" t="str">
        <f>IFERROR(VLOOKUP($C38,'график смен по 12ч'!$B$12:$AG$17,COLUMN()-4,0),"")</f>
        <v xml:space="preserve"> </v>
      </c>
      <c r="J38" s="205" t="str">
        <f>IFERROR(VLOOKUP($C38,'график смен по 12ч'!$B$12:$AG$17,COLUMN()-4,0),"")</f>
        <v xml:space="preserve"> </v>
      </c>
      <c r="K38" s="205" t="str">
        <f>IFERROR(VLOOKUP($C38,'график смен по 12ч'!$B$12:$AG$17,COLUMN()-4,0),"")</f>
        <v xml:space="preserve"> </v>
      </c>
      <c r="L38" s="205" t="str">
        <f>IFERROR(VLOOKUP($C38,'график смен по 12ч'!$B$12:$AG$17,COLUMN()-4,0),"")</f>
        <v xml:space="preserve"> </v>
      </c>
      <c r="M38" s="205" t="str">
        <f>IFERROR(VLOOKUP($C38,'график смен по 12ч'!$B$12:$AG$17,COLUMN()-4,0),"")</f>
        <v xml:space="preserve"> </v>
      </c>
      <c r="N38" s="205" t="str">
        <f>IFERROR(VLOOKUP($C38,'график смен по 12ч'!$B$12:$AG$17,COLUMN()-4,0),"")</f>
        <v xml:space="preserve"> </v>
      </c>
      <c r="O38" s="205" t="str">
        <f>IFERROR(VLOOKUP($C38,'график смен по 12ч'!$B$12:$AG$17,COLUMN()-4,0),"")</f>
        <v xml:space="preserve"> </v>
      </c>
      <c r="P38" s="205" t="str">
        <f>IFERROR(VLOOKUP($C38,'график смен по 12ч'!$B$12:$AG$17,COLUMN()-4,0),"")</f>
        <v xml:space="preserve"> </v>
      </c>
      <c r="Q38" s="205" t="str">
        <f>IFERROR(VLOOKUP($C38,'график смен по 12ч'!$B$12:$AG$17,COLUMN()-4,0),"")</f>
        <v xml:space="preserve"> </v>
      </c>
      <c r="R38" s="205" t="str">
        <f>IFERROR(VLOOKUP($C38,'график смен по 12ч'!$B$12:$AG$17,COLUMN()-4,0),"")</f>
        <v xml:space="preserve"> </v>
      </c>
      <c r="S38" s="205" t="str">
        <f>IFERROR(VLOOKUP($C38,'график смен по 12ч'!$B$12:$AG$17,COLUMN()-4,0),"")</f>
        <v xml:space="preserve"> </v>
      </c>
      <c r="T38" s="205" t="str">
        <f>IFERROR(VLOOKUP($C38,'график смен по 12ч'!$B$12:$AG$17,COLUMN()-4,0),"")</f>
        <v xml:space="preserve"> </v>
      </c>
      <c r="U38" s="206"/>
      <c r="V38" s="139">
        <f>COUNTIF(F38:U38,"Я")*1+COUNTIF(F38:U38,"РВ")*1</f>
        <v>0</v>
      </c>
      <c r="W38" s="337">
        <f>SUM(V40,V38)</f>
        <v>0</v>
      </c>
      <c r="X38" s="140"/>
      <c r="Y38" s="141"/>
      <c r="Z38" s="142"/>
      <c r="AA38" s="142"/>
      <c r="AB38" s="141"/>
      <c r="AC38" s="143"/>
      <c r="AD38" s="144" t="str">
        <f>IF(SUMPRODUCT(--ISNUMBER(SEARCH("НН",F38:U41)))&gt;0,"НН","")</f>
        <v/>
      </c>
      <c r="AE38" s="145" t="str">
        <f t="array" ref="AE38">IF(AD38="","",SUMPRODUCT(($F$30:$U$33=AD38)*(IFERROR(WEEKDAY($F$17:$U$20,2),7)&lt;6)*(ISNA(MATCH($F$17:$U$20,празд,0))))&amp;"("&amp;SUMPRODUCT(($F$30:$U$33=AD38)*(IFERROR(WEEKDAY($F$17:$U$20,2),7)&lt;6)*(ISNA(MATCH($F$17:$U$20,празд,0))))*8&amp;")")</f>
        <v/>
      </c>
      <c r="AF38" s="338" t="str">
        <f>IF(SUMPRODUCT(--ISNUMBER(SEARCH("К",F38:U41)))&gt;0,"К","")</f>
        <v/>
      </c>
      <c r="AG38" s="339"/>
      <c r="AH38" s="146" t="str">
        <f t="array" ref="AH38">IF(AF38="","",SUMPRODUCT(($F$30:$U$33=AF38)*(IFERROR(WEEKDAY($F$17:$U$20,2),7)&lt;6)*(ISNA(MATCH($F$17:$U$20,празд,0))))&amp;"("&amp;SUMPRODUCT(($F$30:$U$33=AF38)*(IFERROR(WEEKDAY($F$17:$U$20,2),7)&lt;6)*(ISNA(MATCH($F$17:$U$20,празд,0))))*8&amp;")")</f>
        <v/>
      </c>
      <c r="AI38" s="127"/>
      <c r="AJ38" s="127"/>
    </row>
    <row r="39" spans="2:36" ht="18" customHeight="1" x14ac:dyDescent="0.2">
      <c r="B39" s="314"/>
      <c r="C39" s="317"/>
      <c r="D39" s="319"/>
      <c r="E39" s="335"/>
      <c r="F39" s="207" t="str">
        <f>IFERROR(VLOOKUP(F38,всяки!$A$15:$B$18,2,),"")</f>
        <v/>
      </c>
      <c r="G39" s="208" t="str">
        <f>IFERROR(VLOOKUP(G38,всяки!$A$15:$B$18,2,),"")</f>
        <v/>
      </c>
      <c r="H39" s="208" t="str">
        <f>IFERROR(VLOOKUP(H38,всяки!$A$15:$B$18,2,),"")</f>
        <v/>
      </c>
      <c r="I39" s="208" t="str">
        <f>IFERROR(VLOOKUP(I38,всяки!$A$15:$B$18,2,),"")</f>
        <v/>
      </c>
      <c r="J39" s="208" t="str">
        <f>IFERROR(VLOOKUP(J38,всяки!$A$15:$B$18,2,),"")</f>
        <v/>
      </c>
      <c r="K39" s="208" t="str">
        <f>IFERROR(VLOOKUP(K38,всяки!$A$15:$B$18,2,),"")</f>
        <v/>
      </c>
      <c r="L39" s="208" t="str">
        <f>IFERROR(VLOOKUP(L38,всяки!$A$15:$B$18,2,),"")</f>
        <v/>
      </c>
      <c r="M39" s="208" t="str">
        <f>IFERROR(VLOOKUP(M38,всяки!$A$15:$B$18,2,),"")</f>
        <v/>
      </c>
      <c r="N39" s="208" t="str">
        <f>IFERROR(VLOOKUP(N38,всяки!$A$15:$B$18,2,),"")</f>
        <v/>
      </c>
      <c r="O39" s="208" t="str">
        <f>IFERROR(VLOOKUP(O38,всяки!$A$15:$B$18,2,),"")</f>
        <v/>
      </c>
      <c r="P39" s="208" t="str">
        <f>IFERROR(VLOOKUP(P38,всяки!$A$15:$B$18,2,),"")</f>
        <v/>
      </c>
      <c r="Q39" s="208" t="str">
        <f>IFERROR(VLOOKUP(Q38,всяки!$A$15:$B$18,2,),"")</f>
        <v/>
      </c>
      <c r="R39" s="208" t="str">
        <f>IFERROR(VLOOKUP(R38,всяки!$A$15:$B$18,2,),"")</f>
        <v/>
      </c>
      <c r="S39" s="208" t="str">
        <f>IFERROR(VLOOKUP(S38,всяки!$A$15:$B$18,2,),"")</f>
        <v/>
      </c>
      <c r="T39" s="208" t="str">
        <f>IFERROR(VLOOKUP(T38,всяки!$A$15:$B$18,2,),"")</f>
        <v/>
      </c>
      <c r="U39" s="209"/>
      <c r="V39" s="121">
        <f>SUM(F39:U39)</f>
        <v>0</v>
      </c>
      <c r="W39" s="323"/>
      <c r="X39" s="122"/>
      <c r="Y39" s="123"/>
      <c r="Z39" s="124"/>
      <c r="AA39" s="123"/>
      <c r="AB39" s="123"/>
      <c r="AC39" s="125"/>
      <c r="AD39" s="126" t="str">
        <f>IF(SUMPRODUCT(--ISNUMBER(SEARCH("ОТ",F38:U41)))&gt;0,"ОТ","")</f>
        <v/>
      </c>
      <c r="AE39" s="148" t="str">
        <f t="array" ref="AE39">IF(AD39="","",SUMPRODUCT(($F$30:$U$33=AD39)*(IFERROR(WEEKDAY($F$17:$U$20,2),7)&lt;6)*(ISNA(MATCH($F$17:$U$20,празд,0))))&amp;"("&amp;SUMPRODUCT(($F$30:$U$33=AD39)*(IFERROR(WEEKDAY($F$17:$U$20,2),7)&lt;6)*(ISNA(MATCH($F$17:$U$20,празд,0))))*8&amp;")")</f>
        <v/>
      </c>
      <c r="AF39" s="326"/>
      <c r="AG39" s="327"/>
      <c r="AH39" s="201"/>
      <c r="AI39" s="127"/>
      <c r="AJ39" s="127"/>
    </row>
    <row r="40" spans="2:36" ht="18" customHeight="1" x14ac:dyDescent="0.2">
      <c r="B40" s="314"/>
      <c r="C40" s="317"/>
      <c r="D40" s="319"/>
      <c r="E40" s="335"/>
      <c r="F40" s="207" t="str">
        <f>IFERROR(VLOOKUP($C38,'график смен по 12ч'!$B$12:$AG$17,COLUMN()+11,0),"")</f>
        <v xml:space="preserve"> </v>
      </c>
      <c r="G40" s="208" t="str">
        <f>IFERROR(VLOOKUP($C38,'график смен по 12ч'!$B$12:$AG$17,COLUMN()+11,0),"")</f>
        <v xml:space="preserve"> </v>
      </c>
      <c r="H40" s="208" t="str">
        <f>IFERROR(VLOOKUP($C38,'график смен по 12ч'!$B$12:$AG$17,COLUMN()+11,0),"")</f>
        <v xml:space="preserve"> </v>
      </c>
      <c r="I40" s="208" t="str">
        <f>IFERROR(VLOOKUP($C38,'график смен по 12ч'!$B$12:$AG$17,COLUMN()+11,0),"")</f>
        <v xml:space="preserve"> </v>
      </c>
      <c r="J40" s="208" t="str">
        <f>IFERROR(VLOOKUP($C38,'график смен по 12ч'!$B$12:$AG$17,COLUMN()+11,0),"")</f>
        <v xml:space="preserve"> </v>
      </c>
      <c r="K40" s="208" t="str">
        <f>IFERROR(VLOOKUP($C38,'график смен по 12ч'!$B$12:$AG$17,COLUMN()+11,0),"")</f>
        <v xml:space="preserve"> </v>
      </c>
      <c r="L40" s="208" t="str">
        <f>IFERROR(VLOOKUP($C38,'график смен по 12ч'!$B$12:$AG$17,COLUMN()+11,0),"")</f>
        <v xml:space="preserve"> </v>
      </c>
      <c r="M40" s="208" t="str">
        <f>IFERROR(VLOOKUP($C38,'график смен по 12ч'!$B$12:$AG$17,COLUMN()+11,0),"")</f>
        <v xml:space="preserve"> </v>
      </c>
      <c r="N40" s="208" t="str">
        <f>IFERROR(VLOOKUP($C38,'график смен по 12ч'!$B$12:$AG$17,COLUMN()+11,0),"")</f>
        <v xml:space="preserve"> </v>
      </c>
      <c r="O40" s="208" t="str">
        <f>IFERROR(VLOOKUP($C38,'график смен по 12ч'!$B$12:$AG$17,COLUMN()+11,0),"")</f>
        <v xml:space="preserve"> </v>
      </c>
      <c r="P40" s="208" t="str">
        <f>IFERROR(VLOOKUP($C38,'график смен по 12ч'!$B$12:$AG$17,COLUMN()+11,0),"")</f>
        <v xml:space="preserve"> </v>
      </c>
      <c r="Q40" s="208" t="str">
        <f>IFERROR(VLOOKUP($C38,'график смен по 12ч'!$B$12:$AG$17,COLUMN()+11,0),"")</f>
        <v xml:space="preserve"> </v>
      </c>
      <c r="R40" s="208" t="str">
        <f>IFERROR(VLOOKUP($C38,'график смен по 12ч'!$B$12:$AG$17,COLUMN()+11,0),"")</f>
        <v xml:space="preserve"> </v>
      </c>
      <c r="S40" s="208" t="str">
        <f>IFERROR(VLOOKUP($C38,'график смен по 12ч'!$B$12:$AG$17,COLUMN()+11,0),"")</f>
        <v xml:space="preserve"> </v>
      </c>
      <c r="T40" s="208" t="str">
        <f>IFERROR(VLOOKUP($C38,'график смен по 12ч'!$B$12:$AG$17,COLUMN()+11,0),"")</f>
        <v xml:space="preserve"> </v>
      </c>
      <c r="U40" s="210" t="str">
        <f>IFERROR(VLOOKUP($C38,'график смен по 12ч'!$B$12:$AG$17,COLUMN()+11,0),"")</f>
        <v xml:space="preserve"> </v>
      </c>
      <c r="V40" s="129">
        <f>COUNTIF(F40:U40,"Я")*1+COUNTIF(F40:U40,"РВ")*1</f>
        <v>0</v>
      </c>
      <c r="W40" s="328">
        <f>SUM(V41,V39)</f>
        <v>0</v>
      </c>
      <c r="X40" s="122"/>
      <c r="Y40" s="123"/>
      <c r="Z40" s="124"/>
      <c r="AA40" s="123"/>
      <c r="AB40" s="123"/>
      <c r="AC40" s="125"/>
      <c r="AD40" s="126" t="str">
        <f>IF(SUMPRODUCT(--ISNUMBER(SEARCH("б",F38:U41)))&gt;0,"Б","")</f>
        <v/>
      </c>
      <c r="AE40" s="148" t="str">
        <f t="array" ref="AE40">IF(AD40="","",SUMPRODUCT(($F$30:$U$33=AD40)*(IFERROR(WEEKDAY($F$17:$U$20,2),7)&lt;6)*(ISNA(MATCH($F$17:$U$20,празд,0))))&amp;"("&amp;SUMPRODUCT(($F$30:$U$33=AD40)*(IFERROR(WEEKDAY($F$17:$U$20,2),7)&lt;6)*(ISNA(MATCH($F$17:$U$20,празд,0))))*8&amp;")")</f>
        <v/>
      </c>
      <c r="AF40" s="330"/>
      <c r="AG40" s="331"/>
      <c r="AH40" s="130"/>
      <c r="AI40" s="127"/>
      <c r="AJ40" s="127"/>
    </row>
    <row r="41" spans="2:36" ht="18" customHeight="1" thickBot="1" x14ac:dyDescent="0.25">
      <c r="B41" s="315"/>
      <c r="C41" s="317"/>
      <c r="D41" s="319"/>
      <c r="E41" s="343"/>
      <c r="F41" s="211" t="str">
        <f>IFERROR(VLOOKUP(F40,всяки!$A$15:$B$18,2,),"")</f>
        <v/>
      </c>
      <c r="G41" s="212" t="str">
        <f>IFERROR(VLOOKUP(G40,всяки!$A$15:$B$18,2,),"")</f>
        <v/>
      </c>
      <c r="H41" s="212" t="str">
        <f>IFERROR(VLOOKUP(H40,всяки!$A$15:$B$18,2,),"")</f>
        <v/>
      </c>
      <c r="I41" s="212" t="str">
        <f>IFERROR(VLOOKUP(I40,всяки!$A$15:$B$18,2,),"")</f>
        <v/>
      </c>
      <c r="J41" s="212" t="str">
        <f>IFERROR(VLOOKUP(J40,всяки!$A$15:$B$18,2,),"")</f>
        <v/>
      </c>
      <c r="K41" s="212" t="str">
        <f>IFERROR(VLOOKUP(K40,всяки!$A$15:$B$18,2,),"")</f>
        <v/>
      </c>
      <c r="L41" s="212" t="str">
        <f>IFERROR(VLOOKUP(L40,всяки!$A$15:$B$18,2,),"")</f>
        <v/>
      </c>
      <c r="M41" s="212" t="str">
        <f>IFERROR(VLOOKUP(M40,всяки!$A$15:$B$18,2,),"")</f>
        <v/>
      </c>
      <c r="N41" s="212" t="str">
        <f>IFERROR(VLOOKUP(N40,всяки!$A$15:$B$18,2,),"")</f>
        <v/>
      </c>
      <c r="O41" s="212" t="str">
        <f>IFERROR(VLOOKUP(O40,всяки!$A$15:$B$18,2,),"")</f>
        <v/>
      </c>
      <c r="P41" s="212" t="str">
        <f>IFERROR(VLOOKUP(P40,всяки!$A$15:$B$18,2,),"")</f>
        <v/>
      </c>
      <c r="Q41" s="212" t="str">
        <f>IFERROR(VLOOKUP(Q40,всяки!$A$15:$B$18,2,),"")</f>
        <v/>
      </c>
      <c r="R41" s="212" t="str">
        <f>IFERROR(VLOOKUP(R40,всяки!$A$15:$B$18,2,),"")</f>
        <v/>
      </c>
      <c r="S41" s="212" t="str">
        <f>IFERROR(VLOOKUP(S40,всяки!$A$15:$B$18,2,),"")</f>
        <v/>
      </c>
      <c r="T41" s="212" t="str">
        <f>IFERROR(VLOOKUP(T40,всяки!$A$15:$B$18,2,),"")</f>
        <v/>
      </c>
      <c r="U41" s="213" t="str">
        <f>IFERROR(VLOOKUP(U40,всяки!$A$15:$B$18,2,),"")</f>
        <v/>
      </c>
      <c r="V41" s="152">
        <f>SUM(F41:U41)</f>
        <v>0</v>
      </c>
      <c r="W41" s="340"/>
      <c r="X41" s="153"/>
      <c r="Y41" s="154"/>
      <c r="Z41" s="155"/>
      <c r="AA41" s="154"/>
      <c r="AB41" s="154"/>
      <c r="AC41" s="156"/>
      <c r="AD41" s="157" t="str">
        <f>IF(SUMPRODUCT(--ISNUMBER(SEARCH("ОД",F38:U41)))&gt;0,"ОД","")</f>
        <v/>
      </c>
      <c r="AE41" s="160" t="str">
        <f t="array" ref="AE41">IF(AD41="","",SUMPRODUCT(($F$30:$U$33=AD41)*(IFERROR(WEEKDAY($F$17:$U$20,2),7)&lt;6)*(ISNA(MATCH($F$17:$U$20,празд,0))))&amp;"("&amp;SUMPRODUCT(($F$30:$U$33=AD41)*(IFERROR(WEEKDAY($F$17:$U$20,2),7)&lt;6)*(ISNA(MATCH($F$17:$U$20,празд,0))))*8&amp;")")</f>
        <v/>
      </c>
      <c r="AF41" s="341"/>
      <c r="AG41" s="342"/>
      <c r="AH41" s="158"/>
    </row>
    <row r="42" spans="2:36" ht="18" customHeight="1" thickTop="1" x14ac:dyDescent="0.2">
      <c r="B42" s="313">
        <f>IF(D42&gt;0,COUNTIF($D$22:D42,"&gt;0"),"")</f>
        <v>6</v>
      </c>
      <c r="C42" s="316" t="str">
        <f>IFERROR(VLOOKUP(D42,Структура!A$2:B$99,2,),"")</f>
        <v>Селиванова С. Б., Диспетчер</v>
      </c>
      <c r="D42" s="318">
        <f>IFERROR(HLOOKUP(Табель!$F$8,Структура!$A$1:$H$30,TRUNC(ROW(A24)/4)+1,0),"")</f>
        <v>323</v>
      </c>
      <c r="E42" s="335" t="s">
        <v>83</v>
      </c>
      <c r="F42" s="214" t="str">
        <f>IFERROR(VLOOKUP($C42,'график смен по 12ч'!$B$12:$AG$17,COLUMN()-4,0),"")</f>
        <v/>
      </c>
      <c r="G42" s="205" t="str">
        <f>IFERROR(VLOOKUP($C42,'график смен по 12ч'!$B$12:$AG$17,COLUMN()-4,0),"")</f>
        <v/>
      </c>
      <c r="H42" s="205" t="str">
        <f>IFERROR(VLOOKUP($C42,'график смен по 12ч'!$B$12:$AG$17,COLUMN()-4,0),"")</f>
        <v/>
      </c>
      <c r="I42" s="205" t="str">
        <f>IFERROR(VLOOKUP($C42,'график смен по 12ч'!$B$12:$AG$17,COLUMN()-4,0),"")</f>
        <v/>
      </c>
      <c r="J42" s="205" t="str">
        <f>IFERROR(VLOOKUP($C42,'график смен по 12ч'!$B$12:$AG$17,COLUMN()-4,0),"")</f>
        <v/>
      </c>
      <c r="K42" s="205" t="str">
        <f>IFERROR(VLOOKUP($C42,'график смен по 12ч'!$B$12:$AG$17,COLUMN()-4,0),"")</f>
        <v/>
      </c>
      <c r="L42" s="205" t="str">
        <f>IFERROR(VLOOKUP($C42,'график смен по 12ч'!$B$12:$AG$17,COLUMN()-4,0),"")</f>
        <v/>
      </c>
      <c r="M42" s="205" t="str">
        <f>IFERROR(VLOOKUP($C42,'график смен по 12ч'!$B$12:$AG$17,COLUMN()-4,0),"")</f>
        <v/>
      </c>
      <c r="N42" s="205" t="str">
        <f>IFERROR(VLOOKUP($C42,'график смен по 12ч'!$B$12:$AG$17,COLUMN()-4,0),"")</f>
        <v/>
      </c>
      <c r="O42" s="205" t="str">
        <f>IFERROR(VLOOKUP($C42,'график смен по 12ч'!$B$12:$AG$17,COLUMN()-4,0),"")</f>
        <v/>
      </c>
      <c r="P42" s="205" t="str">
        <f>IFERROR(VLOOKUP($C42,'график смен по 12ч'!$B$12:$AG$17,COLUMN()-4,0),"")</f>
        <v/>
      </c>
      <c r="Q42" s="205" t="str">
        <f>IFERROR(VLOOKUP($C42,'график смен по 12ч'!$B$12:$AG$17,COLUMN()-4,0),"")</f>
        <v/>
      </c>
      <c r="R42" s="205" t="str">
        <f>IFERROR(VLOOKUP($C42,'график смен по 12ч'!$B$12:$AG$17,COLUMN()-4,0),"")</f>
        <v/>
      </c>
      <c r="S42" s="205" t="str">
        <f>IFERROR(VLOOKUP($C42,'график смен по 12ч'!$B$12:$AG$17,COLUMN()-4,0),"")</f>
        <v/>
      </c>
      <c r="T42" s="205" t="str">
        <f>IFERROR(VLOOKUP($C42,'график смен по 12ч'!$B$12:$AG$17,COLUMN()-4,0),"")</f>
        <v/>
      </c>
      <c r="U42" s="206"/>
      <c r="V42" s="139">
        <f>COUNTIF(F42:U42,"Я")*1+COUNTIF(F42:U42,"РВ")*1</f>
        <v>0</v>
      </c>
      <c r="W42" s="337">
        <f>SUM(V44,V42)</f>
        <v>0</v>
      </c>
      <c r="X42" s="140"/>
      <c r="Y42" s="141"/>
      <c r="Z42" s="142"/>
      <c r="AA42" s="142"/>
      <c r="AB42" s="141"/>
      <c r="AC42" s="143"/>
      <c r="AD42" s="144" t="str">
        <f>IF(SUMPRODUCT(--ISNUMBER(SEARCH("НН",F42:U45)))&gt;0,"НН","")</f>
        <v/>
      </c>
      <c r="AE42" s="145" t="str">
        <f t="array" ref="AE42">IF(AD42="","",SUMPRODUCT(($F$30:$U$33=AD42)*(IFERROR(WEEKDAY($F$17:$U$20,2),7)&lt;6)*(ISNA(MATCH($F$17:$U$20,празд,0))))&amp;"("&amp;SUMPRODUCT(($F$30:$U$33=AD42)*(IFERROR(WEEKDAY($F$17:$U$20,2),7)&lt;6)*(ISNA(MATCH($F$17:$U$20,празд,0))))*8&amp;")")</f>
        <v/>
      </c>
      <c r="AF42" s="338" t="str">
        <f>IF(SUMPRODUCT(--ISNUMBER(SEARCH("К",F42:U45)))&gt;0,"К","")</f>
        <v/>
      </c>
      <c r="AG42" s="339"/>
      <c r="AH42" s="146" t="str">
        <f t="array" ref="AH42">IF(AF42="","",SUMPRODUCT(($F$30:$U$33=AF42)*(IFERROR(WEEKDAY($F$17:$U$20,2),7)&lt;6)*(ISNA(MATCH($F$17:$U$20,празд,0))))&amp;"("&amp;SUMPRODUCT(($F$30:$U$33=AF42)*(IFERROR(WEEKDAY($F$17:$U$20,2),7)&lt;6)*(ISNA(MATCH($F$17:$U$20,празд,0))))*8&amp;")")</f>
        <v/>
      </c>
      <c r="AI42" s="127"/>
      <c r="AJ42" s="127"/>
    </row>
    <row r="43" spans="2:36" ht="18" customHeight="1" x14ac:dyDescent="0.2">
      <c r="B43" s="314"/>
      <c r="C43" s="317"/>
      <c r="D43" s="319"/>
      <c r="E43" s="335"/>
      <c r="F43" s="207" t="str">
        <f>IFERROR(VLOOKUP(F42,всяки!$A$15:$B$18,2,),"")</f>
        <v/>
      </c>
      <c r="G43" s="208" t="str">
        <f>IFERROR(VLOOKUP(G42,всяки!$A$15:$B$18,2,),"")</f>
        <v/>
      </c>
      <c r="H43" s="208" t="str">
        <f>IFERROR(VLOOKUP(H42,всяки!$A$15:$B$18,2,),"")</f>
        <v/>
      </c>
      <c r="I43" s="208" t="str">
        <f>IFERROR(VLOOKUP(I42,всяки!$A$15:$B$18,2,),"")</f>
        <v/>
      </c>
      <c r="J43" s="208" t="str">
        <f>IFERROR(VLOOKUP(J42,всяки!$A$15:$B$18,2,),"")</f>
        <v/>
      </c>
      <c r="K43" s="208" t="str">
        <f>IFERROR(VLOOKUP(K42,всяки!$A$15:$B$18,2,),"")</f>
        <v/>
      </c>
      <c r="L43" s="208" t="str">
        <f>IFERROR(VLOOKUP(L42,всяки!$A$15:$B$18,2,),"")</f>
        <v/>
      </c>
      <c r="M43" s="208" t="str">
        <f>IFERROR(VLOOKUP(M42,всяки!$A$15:$B$18,2,),"")</f>
        <v/>
      </c>
      <c r="N43" s="208" t="str">
        <f>IFERROR(VLOOKUP(N42,всяки!$A$15:$B$18,2,),"")</f>
        <v/>
      </c>
      <c r="O43" s="208" t="str">
        <f>IFERROR(VLOOKUP(O42,всяки!$A$15:$B$18,2,),"")</f>
        <v/>
      </c>
      <c r="P43" s="208" t="str">
        <f>IFERROR(VLOOKUP(P42,всяки!$A$15:$B$18,2,),"")</f>
        <v/>
      </c>
      <c r="Q43" s="208" t="str">
        <f>IFERROR(VLOOKUP(Q42,всяки!$A$15:$B$18,2,),"")</f>
        <v/>
      </c>
      <c r="R43" s="208" t="str">
        <f>IFERROR(VLOOKUP(R42,всяки!$A$15:$B$18,2,),"")</f>
        <v/>
      </c>
      <c r="S43" s="208" t="str">
        <f>IFERROR(VLOOKUP(S42,всяки!$A$15:$B$18,2,),"")</f>
        <v/>
      </c>
      <c r="T43" s="208" t="str">
        <f>IFERROR(VLOOKUP(T42,всяки!$A$15:$B$18,2,),"")</f>
        <v/>
      </c>
      <c r="U43" s="209"/>
      <c r="V43" s="121">
        <f>SUM(F43:U43)</f>
        <v>0</v>
      </c>
      <c r="W43" s="323"/>
      <c r="X43" s="122"/>
      <c r="Y43" s="123"/>
      <c r="Z43" s="124"/>
      <c r="AA43" s="123"/>
      <c r="AB43" s="123"/>
      <c r="AC43" s="125"/>
      <c r="AD43" s="126" t="str">
        <f>IF(SUMPRODUCT(--ISNUMBER(SEARCH("ОТ",F42:U45)))&gt;0,"ОТ","")</f>
        <v/>
      </c>
      <c r="AE43" s="148" t="str">
        <f t="array" ref="AE43">IF(AD43="","",SUMPRODUCT(($F$30:$U$33=AD43)*(IFERROR(WEEKDAY($F$17:$U$20,2),7)&lt;6)*(ISNA(MATCH($F$17:$U$20,празд,0))))&amp;"("&amp;SUMPRODUCT(($F$30:$U$33=AD43)*(IFERROR(WEEKDAY($F$17:$U$20,2),7)&lt;6)*(ISNA(MATCH($F$17:$U$20,празд,0))))*8&amp;")")</f>
        <v/>
      </c>
      <c r="AF43" s="326"/>
      <c r="AG43" s="327"/>
      <c r="AH43" s="201"/>
      <c r="AI43" s="127"/>
      <c r="AJ43" s="127"/>
    </row>
    <row r="44" spans="2:36" ht="18" customHeight="1" x14ac:dyDescent="0.2">
      <c r="B44" s="314"/>
      <c r="C44" s="317"/>
      <c r="D44" s="319"/>
      <c r="E44" s="335"/>
      <c r="F44" s="207" t="str">
        <f>IFERROR(VLOOKUP($C42,'график смен по 12ч'!$B$12:$AG$17,COLUMN()+11,0),"")</f>
        <v/>
      </c>
      <c r="G44" s="208" t="str">
        <f>IFERROR(VLOOKUP($C42,'график смен по 12ч'!$B$12:$AG$17,COLUMN()+11,0),"")</f>
        <v/>
      </c>
      <c r="H44" s="208" t="str">
        <f>IFERROR(VLOOKUP($C42,'график смен по 12ч'!$B$12:$AG$17,COLUMN()+11,0),"")</f>
        <v/>
      </c>
      <c r="I44" s="208" t="str">
        <f>IFERROR(VLOOKUP($C42,'график смен по 12ч'!$B$12:$AG$17,COLUMN()+11,0),"")</f>
        <v/>
      </c>
      <c r="J44" s="208" t="str">
        <f>IFERROR(VLOOKUP($C42,'график смен по 12ч'!$B$12:$AG$17,COLUMN()+11,0),"")</f>
        <v/>
      </c>
      <c r="K44" s="208" t="str">
        <f>IFERROR(VLOOKUP($C42,'график смен по 12ч'!$B$12:$AG$17,COLUMN()+11,0),"")</f>
        <v/>
      </c>
      <c r="L44" s="208" t="str">
        <f>IFERROR(VLOOKUP($C42,'график смен по 12ч'!$B$12:$AG$17,COLUMN()+11,0),"")</f>
        <v/>
      </c>
      <c r="M44" s="208" t="str">
        <f>IFERROR(VLOOKUP($C42,'график смен по 12ч'!$B$12:$AG$17,COLUMN()+11,0),"")</f>
        <v/>
      </c>
      <c r="N44" s="208" t="str">
        <f>IFERROR(VLOOKUP($C42,'график смен по 12ч'!$B$12:$AG$17,COLUMN()+11,0),"")</f>
        <v/>
      </c>
      <c r="O44" s="208" t="str">
        <f>IFERROR(VLOOKUP($C42,'график смен по 12ч'!$B$12:$AG$17,COLUMN()+11,0),"")</f>
        <v/>
      </c>
      <c r="P44" s="208" t="str">
        <f>IFERROR(VLOOKUP($C42,'график смен по 12ч'!$B$12:$AG$17,COLUMN()+11,0),"")</f>
        <v/>
      </c>
      <c r="Q44" s="208" t="str">
        <f>IFERROR(VLOOKUP($C42,'график смен по 12ч'!$B$12:$AG$17,COLUMN()+11,0),"")</f>
        <v/>
      </c>
      <c r="R44" s="208" t="str">
        <f>IFERROR(VLOOKUP($C42,'график смен по 12ч'!$B$12:$AG$17,COLUMN()+11,0),"")</f>
        <v/>
      </c>
      <c r="S44" s="208" t="str">
        <f>IFERROR(VLOOKUP($C42,'график смен по 12ч'!$B$12:$AG$17,COLUMN()+11,0),"")</f>
        <v/>
      </c>
      <c r="T44" s="208" t="str">
        <f>IFERROR(VLOOKUP($C42,'график смен по 12ч'!$B$12:$AG$17,COLUMN()+11,0),"")</f>
        <v/>
      </c>
      <c r="U44" s="210" t="str">
        <f>IFERROR(VLOOKUP($C42,'график смен по 12ч'!$B$12:$AG$17,COLUMN()+11,0),"")</f>
        <v/>
      </c>
      <c r="V44" s="129">
        <f>COUNTIF(F44:U44,"Я")*1+COUNTIF(F44:U44,"РВ")*1</f>
        <v>0</v>
      </c>
      <c r="W44" s="328">
        <f>SUM(V45,V43)</f>
        <v>0</v>
      </c>
      <c r="X44" s="122"/>
      <c r="Y44" s="123"/>
      <c r="Z44" s="124"/>
      <c r="AA44" s="123"/>
      <c r="AB44" s="123"/>
      <c r="AC44" s="125"/>
      <c r="AD44" s="126" t="str">
        <f>IF(SUMPRODUCT(--ISNUMBER(SEARCH("б",F42:U45)))&gt;0,"Б","")</f>
        <v/>
      </c>
      <c r="AE44" s="148" t="str">
        <f t="array" ref="AE44">IF(AD44="","",SUMPRODUCT(($F$30:$U$33=AD44)*(IFERROR(WEEKDAY($F$17:$U$20,2),7)&lt;6)*(ISNA(MATCH($F$17:$U$20,празд,0))))&amp;"("&amp;SUMPRODUCT(($F$30:$U$33=AD44)*(IFERROR(WEEKDAY($F$17:$U$20,2),7)&lt;6)*(ISNA(MATCH($F$17:$U$20,празд,0))))*8&amp;")")</f>
        <v/>
      </c>
      <c r="AF44" s="330"/>
      <c r="AG44" s="331"/>
      <c r="AH44" s="130"/>
      <c r="AI44" s="127"/>
      <c r="AJ44" s="127"/>
    </row>
    <row r="45" spans="2:36" ht="18" customHeight="1" thickBot="1" x14ac:dyDescent="0.25">
      <c r="B45" s="315"/>
      <c r="C45" s="317"/>
      <c r="D45" s="319"/>
      <c r="E45" s="343"/>
      <c r="F45" s="211" t="str">
        <f>IFERROR(VLOOKUP(F44,всяки!$A$15:$B$18,2,),"")</f>
        <v/>
      </c>
      <c r="G45" s="212" t="str">
        <f>IFERROR(VLOOKUP(G44,всяки!$A$15:$B$18,2,),"")</f>
        <v/>
      </c>
      <c r="H45" s="212" t="str">
        <f>IFERROR(VLOOKUP(H44,всяки!$A$15:$B$18,2,),"")</f>
        <v/>
      </c>
      <c r="I45" s="212" t="str">
        <f>IFERROR(VLOOKUP(I44,всяки!$A$15:$B$18,2,),"")</f>
        <v/>
      </c>
      <c r="J45" s="212" t="str">
        <f>IFERROR(VLOOKUP(J44,всяки!$A$15:$B$18,2,),"")</f>
        <v/>
      </c>
      <c r="K45" s="212" t="str">
        <f>IFERROR(VLOOKUP(K44,всяки!$A$15:$B$18,2,),"")</f>
        <v/>
      </c>
      <c r="L45" s="212" t="str">
        <f>IFERROR(VLOOKUP(L44,всяки!$A$15:$B$18,2,),"")</f>
        <v/>
      </c>
      <c r="M45" s="212" t="str">
        <f>IFERROR(VLOOKUP(M44,всяки!$A$15:$B$18,2,),"")</f>
        <v/>
      </c>
      <c r="N45" s="212" t="str">
        <f>IFERROR(VLOOKUP(N44,всяки!$A$15:$B$18,2,),"")</f>
        <v/>
      </c>
      <c r="O45" s="212" t="str">
        <f>IFERROR(VLOOKUP(O44,всяки!$A$15:$B$18,2,),"")</f>
        <v/>
      </c>
      <c r="P45" s="212" t="str">
        <f>IFERROR(VLOOKUP(P44,всяки!$A$15:$B$18,2,),"")</f>
        <v/>
      </c>
      <c r="Q45" s="212" t="str">
        <f>IFERROR(VLOOKUP(Q44,всяки!$A$15:$B$18,2,),"")</f>
        <v/>
      </c>
      <c r="R45" s="212" t="str">
        <f>IFERROR(VLOOKUP(R44,всяки!$A$15:$B$18,2,),"")</f>
        <v/>
      </c>
      <c r="S45" s="212" t="str">
        <f>IFERROR(VLOOKUP(S44,всяки!$A$15:$B$18,2,),"")</f>
        <v/>
      </c>
      <c r="T45" s="212" t="str">
        <f>IFERROR(VLOOKUP(T44,всяки!$A$15:$B$18,2,),"")</f>
        <v/>
      </c>
      <c r="U45" s="213" t="str">
        <f>IFERROR(VLOOKUP(U44,всяки!$A$15:$B$18,2,),"")</f>
        <v/>
      </c>
      <c r="V45" s="152">
        <f>SUM(F45:U45)</f>
        <v>0</v>
      </c>
      <c r="W45" s="340"/>
      <c r="X45" s="153"/>
      <c r="Y45" s="154"/>
      <c r="Z45" s="155"/>
      <c r="AA45" s="154"/>
      <c r="AB45" s="154"/>
      <c r="AC45" s="156"/>
      <c r="AD45" s="157" t="str">
        <f>IF(SUMPRODUCT(--ISNUMBER(SEARCH("ОД",F42:U45)))&gt;0,"ОД","")</f>
        <v/>
      </c>
      <c r="AE45" s="160" t="str">
        <f t="array" ref="AE45">IF(AD45="","",SUMPRODUCT(($F$30:$U$33=AD45)*(IFERROR(WEEKDAY($F$17:$U$20,2),7)&lt;6)*(ISNA(MATCH($F$17:$U$20,празд,0))))&amp;"("&amp;SUMPRODUCT(($F$30:$U$33=AD45)*(IFERROR(WEEKDAY($F$17:$U$20,2),7)&lt;6)*(ISNA(MATCH($F$17:$U$20,празд,0))))*8&amp;")")</f>
        <v/>
      </c>
      <c r="AF45" s="341"/>
      <c r="AG45" s="342"/>
      <c r="AH45" s="158"/>
    </row>
    <row r="46" spans="2:36" ht="18" customHeight="1" thickTop="1" x14ac:dyDescent="0.2">
      <c r="B46" s="313">
        <f>IF(D46&gt;0,COUNTIF($D$22:D46,"&gt;0"),"")</f>
        <v>7</v>
      </c>
      <c r="C46" s="316" t="str">
        <f>IFERROR(VLOOKUP(D46,Структура!A$2:B$99,2,),"")</f>
        <v>Юнисов Р. Д., Главный специалист</v>
      </c>
      <c r="D46" s="318">
        <f>IFERROR(HLOOKUP(Табель!$F$8,Структура!$A$1:$H$30,TRUNC(ROW(A28)/4)+1,0),"")</f>
        <v>232</v>
      </c>
      <c r="E46" s="335" t="s">
        <v>83</v>
      </c>
      <c r="F46" s="159" t="str">
        <f t="shared" ref="F46:T46" si="4">IF(F$17="","",IF(AND(F$17&gt;=$AI46,F$17&lt;=$AJ46),"Р",IF(NOT(ISERROR(VLOOKUP(F$17,предпр,1,0)=F$17)),"Я",IF(NOT(ISERROR(VLOOKUP(F$17,выхрабд,1,0)=F$17)),"Я",IF(OR(WEEKDAY(F$17,2)&gt;5,ISNUMBER(MATCH(F$17,празд,0)),SUMPRODUCT(1*(F$17=допнер))),"В",IF(WEEKDAY(F$17,2)&lt;6,"Я"))))))</f>
        <v>В</v>
      </c>
      <c r="G46" s="109" t="str">
        <f t="shared" si="4"/>
        <v>В</v>
      </c>
      <c r="H46" s="109" t="str">
        <f t="shared" si="4"/>
        <v>В</v>
      </c>
      <c r="I46" s="109" t="str">
        <f t="shared" si="4"/>
        <v>В</v>
      </c>
      <c r="J46" s="109" t="str">
        <f t="shared" si="4"/>
        <v>В</v>
      </c>
      <c r="K46" s="109" t="str">
        <f t="shared" si="4"/>
        <v>В</v>
      </c>
      <c r="L46" s="109" t="str">
        <f t="shared" si="4"/>
        <v>В</v>
      </c>
      <c r="M46" s="109" t="str">
        <f t="shared" si="4"/>
        <v>В</v>
      </c>
      <c r="N46" s="109" t="str">
        <f t="shared" si="4"/>
        <v>В</v>
      </c>
      <c r="O46" s="109" t="str">
        <f t="shared" si="4"/>
        <v>В</v>
      </c>
      <c r="P46" s="109" t="str">
        <f t="shared" si="4"/>
        <v>Я</v>
      </c>
      <c r="Q46" s="109" t="str">
        <f t="shared" si="4"/>
        <v>Я</v>
      </c>
      <c r="R46" s="109" t="str">
        <f t="shared" si="4"/>
        <v>Я</v>
      </c>
      <c r="S46" s="109" t="str">
        <f t="shared" si="4"/>
        <v>Я</v>
      </c>
      <c r="T46" s="109" t="str">
        <f t="shared" si="4"/>
        <v>Я</v>
      </c>
      <c r="U46" s="110" t="s">
        <v>84</v>
      </c>
      <c r="V46" s="139">
        <f>COUNTIF(F46:U46,"Я")*1+COUNTIF(F46:U46,"РВ")*1</f>
        <v>5</v>
      </c>
      <c r="W46" s="337">
        <f>SUM(V48,V46)</f>
        <v>15</v>
      </c>
      <c r="X46" s="140"/>
      <c r="Y46" s="141"/>
      <c r="Z46" s="142"/>
      <c r="AA46" s="142"/>
      <c r="AB46" s="141"/>
      <c r="AC46" s="143"/>
      <c r="AD46" s="144" t="str">
        <f>IF(SUMPRODUCT(--ISNUMBER(SEARCH("НН",F46:U49)))&gt;0,"НН","")</f>
        <v/>
      </c>
      <c r="AE46" s="145" t="str">
        <f t="array" ref="AE46">IF(AD46="","",SUMPRODUCT(($F$30:$U$33=AD46)*(IFERROR(WEEKDAY($F$17:$U$20,2),7)&lt;6)*(ISNA(MATCH($F$17:$U$20,празд,0))))&amp;"("&amp;SUMPRODUCT(($F$30:$U$33=AD46)*(IFERROR(WEEKDAY($F$17:$U$20,2),7)&lt;6)*(ISNA(MATCH($F$17:$U$20,празд,0))))*8&amp;")")</f>
        <v/>
      </c>
      <c r="AF46" s="338" t="str">
        <f>IF(SUMPRODUCT(--ISNUMBER(SEARCH("К",F46:U49)))&gt;0,"К","")</f>
        <v/>
      </c>
      <c r="AG46" s="339"/>
      <c r="AH46" s="146" t="str">
        <f t="array" ref="AH46">IF(AF46="","",SUMPRODUCT(($F$30:$U$33=AF46)*(IFERROR(WEEKDAY($F$17:$U$20,2),7)&lt;6)*(ISNA(MATCH($F$17:$U$20,празд,0))))&amp;"("&amp;SUMPRODUCT(($F$30:$U$33=AF46)*(IFERROR(WEEKDAY($F$17:$U$20,2),7)&lt;6)*(ISNA(MATCH($F$17:$U$20,празд,0))))*8&amp;")")</f>
        <v/>
      </c>
      <c r="AI46" s="127"/>
      <c r="AJ46" s="127"/>
    </row>
    <row r="47" spans="2:36" ht="18" customHeight="1" x14ac:dyDescent="0.2">
      <c r="B47" s="314"/>
      <c r="C47" s="317"/>
      <c r="D47" s="319"/>
      <c r="E47" s="335"/>
      <c r="F47" s="147" t="str">
        <f t="shared" ref="F47:T47" si="5">IF(F46="Я",IF(F$17="","",IF(AND(F$17&gt;=$AI47,F$17&lt;=$AJ47),"Р",IF(NOT(ISERROR(VLOOKUP(F$17,предпр,1,0)=F$17)),$E46*8-1,IF(NOT(ISERROR(VLOOKUP(F$17,выхрабд,1,0)=F$17)),$E46*8,IF(OR(WEEKDAY(F$17,2)&gt;5,ISNUMBER(MATCH(F$17,празд,0)),SUMPRODUCT(1*(F$17=допнер))),"",IF(WEEKDAY(F$17,2)&lt;6,$E46*8)))))),"")</f>
        <v/>
      </c>
      <c r="G47" s="118" t="str">
        <f t="shared" si="5"/>
        <v/>
      </c>
      <c r="H47" s="118" t="str">
        <f t="shared" si="5"/>
        <v/>
      </c>
      <c r="I47" s="118" t="str">
        <f t="shared" si="5"/>
        <v/>
      </c>
      <c r="J47" s="118" t="str">
        <f t="shared" si="5"/>
        <v/>
      </c>
      <c r="K47" s="118" t="str">
        <f t="shared" si="5"/>
        <v/>
      </c>
      <c r="L47" s="118" t="str">
        <f t="shared" si="5"/>
        <v/>
      </c>
      <c r="M47" s="118" t="str">
        <f t="shared" si="5"/>
        <v/>
      </c>
      <c r="N47" s="118" t="str">
        <f t="shared" si="5"/>
        <v/>
      </c>
      <c r="O47" s="118" t="str">
        <f t="shared" si="5"/>
        <v/>
      </c>
      <c r="P47" s="118">
        <f t="shared" si="5"/>
        <v>8</v>
      </c>
      <c r="Q47" s="118">
        <f t="shared" si="5"/>
        <v>8</v>
      </c>
      <c r="R47" s="118">
        <f t="shared" si="5"/>
        <v>8</v>
      </c>
      <c r="S47" s="118">
        <f t="shared" si="5"/>
        <v>8</v>
      </c>
      <c r="T47" s="118">
        <f t="shared" si="5"/>
        <v>8</v>
      </c>
      <c r="U47" s="120" t="s">
        <v>84</v>
      </c>
      <c r="V47" s="121">
        <f>SUM(F47:U47)</f>
        <v>40</v>
      </c>
      <c r="W47" s="323"/>
      <c r="X47" s="122"/>
      <c r="Y47" s="123"/>
      <c r="Z47" s="124"/>
      <c r="AA47" s="123"/>
      <c r="AB47" s="123"/>
      <c r="AC47" s="125"/>
      <c r="AD47" s="126" t="str">
        <f>IF(SUMPRODUCT(--ISNUMBER(SEARCH("ОТ",F46:U49)))&gt;0,"ОТ","")</f>
        <v/>
      </c>
      <c r="AE47" s="148" t="str">
        <f t="array" ref="AE47">IF(AD47="","",SUMPRODUCT(($F$30:$U$33=AD47)*(IFERROR(WEEKDAY($F$17:$U$20,2),7)&lt;6)*(ISNA(MATCH($F$17:$U$20,празд,0))))&amp;"("&amp;SUMPRODUCT(($F$30:$U$33=AD47)*(IFERROR(WEEKDAY($F$17:$U$20,2),7)&lt;6)*(ISNA(MATCH($F$17:$U$20,празд,0))))*8&amp;")")</f>
        <v/>
      </c>
      <c r="AF47" s="326"/>
      <c r="AG47" s="327"/>
      <c r="AH47" s="201"/>
      <c r="AI47" s="127"/>
      <c r="AJ47" s="127"/>
    </row>
    <row r="48" spans="2:36" ht="18" customHeight="1" x14ac:dyDescent="0.2">
      <c r="B48" s="314"/>
      <c r="C48" s="317"/>
      <c r="D48" s="319"/>
      <c r="E48" s="335"/>
      <c r="F48" s="147" t="str">
        <f t="shared" ref="F48:U48" si="6">IF(F$19="","",IF(AND(F$19&gt;=$AI48,F$19&lt;=$AJ48),"Р",IF(NOT(ISERROR(VLOOKUP(F$19,предпр,1,0)=F$19)),"Я",IF(NOT(ISERROR(VLOOKUP(F$19,выхрабд,1,0)=F$19)),"Я",IF(OR(WEEKDAY(F$19,2)&gt;5,ISNUMBER(MATCH(F$19,празд,0)),SUMPRODUCT(1*(F$19=допнер))),"В",IF(WEEKDAY(F$19,2)&lt;6,"Я"))))))</f>
        <v>В</v>
      </c>
      <c r="G48" s="118" t="str">
        <f t="shared" si="6"/>
        <v>В</v>
      </c>
      <c r="H48" s="118" t="str">
        <f t="shared" si="6"/>
        <v>Я</v>
      </c>
      <c r="I48" s="118" t="str">
        <f t="shared" si="6"/>
        <v>Я</v>
      </c>
      <c r="J48" s="118" t="str">
        <f t="shared" si="6"/>
        <v>Я</v>
      </c>
      <c r="K48" s="118" t="str">
        <f t="shared" si="6"/>
        <v>Я</v>
      </c>
      <c r="L48" s="118" t="str">
        <f t="shared" si="6"/>
        <v>Я</v>
      </c>
      <c r="M48" s="118" t="str">
        <f t="shared" si="6"/>
        <v>В</v>
      </c>
      <c r="N48" s="118" t="str">
        <f t="shared" si="6"/>
        <v>В</v>
      </c>
      <c r="O48" s="118" t="str">
        <f t="shared" si="6"/>
        <v>Я</v>
      </c>
      <c r="P48" s="118" t="str">
        <f t="shared" si="6"/>
        <v>Я</v>
      </c>
      <c r="Q48" s="118" t="str">
        <f t="shared" si="6"/>
        <v>Я</v>
      </c>
      <c r="R48" s="118" t="str">
        <f t="shared" si="6"/>
        <v>Я</v>
      </c>
      <c r="S48" s="118" t="str">
        <f t="shared" si="6"/>
        <v>Я</v>
      </c>
      <c r="T48" s="118" t="str">
        <f t="shared" si="6"/>
        <v>В</v>
      </c>
      <c r="U48" s="128" t="str">
        <f t="shared" si="6"/>
        <v>В</v>
      </c>
      <c r="V48" s="129">
        <f>COUNTIF(F48:U48,"Я")*1+COUNTIF(F48:U48,"РВ")*1</f>
        <v>10</v>
      </c>
      <c r="W48" s="328">
        <f>SUM(V49,V47)</f>
        <v>120</v>
      </c>
      <c r="X48" s="122"/>
      <c r="Y48" s="123"/>
      <c r="Z48" s="124"/>
      <c r="AA48" s="123"/>
      <c r="AB48" s="123"/>
      <c r="AC48" s="125"/>
      <c r="AD48" s="126" t="str">
        <f>IF(SUMPRODUCT(--ISNUMBER(SEARCH("б",F46:U49)))&gt;0,"Б","")</f>
        <v/>
      </c>
      <c r="AE48" s="148" t="str">
        <f t="array" ref="AE48">IF(AD48="","",SUMPRODUCT(($F$30:$U$33=AD48)*(IFERROR(WEEKDAY($F$17:$U$20,2),7)&lt;6)*(ISNA(MATCH($F$17:$U$20,празд,0))))&amp;"("&amp;SUMPRODUCT(($F$30:$U$33=AD48)*(IFERROR(WEEKDAY($F$17:$U$20,2),7)&lt;6)*(ISNA(MATCH($F$17:$U$20,празд,0))))*8&amp;")")</f>
        <v/>
      </c>
      <c r="AF48" s="330"/>
      <c r="AG48" s="331"/>
      <c r="AH48" s="130"/>
      <c r="AI48" s="127"/>
      <c r="AJ48" s="127"/>
    </row>
    <row r="49" spans="2:35" ht="18" customHeight="1" thickBot="1" x14ac:dyDescent="0.25">
      <c r="B49" s="344"/>
      <c r="C49" s="351"/>
      <c r="D49" s="348"/>
      <c r="E49" s="343"/>
      <c r="F49" s="149" t="str">
        <f t="shared" ref="F49:U49" si="7">IF(F48="Я",(IF(F$19="","",IF(AND(F$19&gt;=$AI49,F$19&lt;=$AJ49),"Р",IF(NOT(ISERROR(VLOOKUP(F$19,предпр,1,0)=F$19)),$E46*8-1,IF(NOT(ISERROR(VLOOKUP(F$19,выхрабд,1,0)=F$19)),$E46*8,IF(OR(WEEKDAY(F$19,2)&gt;5,ISNUMBER(MATCH(F$19,празд,0)),SUMPRODUCT(1*(F$19=допнер))),"",IF(WEEKDAY(F$19,2)&lt;6,$E46*8))))))),"")</f>
        <v/>
      </c>
      <c r="G49" s="150" t="str">
        <f t="shared" si="7"/>
        <v/>
      </c>
      <c r="H49" s="150">
        <f t="shared" si="7"/>
        <v>8</v>
      </c>
      <c r="I49" s="150">
        <f t="shared" si="7"/>
        <v>8</v>
      </c>
      <c r="J49" s="150">
        <f t="shared" si="7"/>
        <v>8</v>
      </c>
      <c r="K49" s="150">
        <f t="shared" si="7"/>
        <v>8</v>
      </c>
      <c r="L49" s="150">
        <f t="shared" si="7"/>
        <v>8</v>
      </c>
      <c r="M49" s="150" t="str">
        <f t="shared" si="7"/>
        <v/>
      </c>
      <c r="N49" s="150" t="str">
        <f t="shared" si="7"/>
        <v/>
      </c>
      <c r="O49" s="150">
        <f t="shared" si="7"/>
        <v>8</v>
      </c>
      <c r="P49" s="150">
        <f t="shared" si="7"/>
        <v>8</v>
      </c>
      <c r="Q49" s="150">
        <f t="shared" si="7"/>
        <v>8</v>
      </c>
      <c r="R49" s="150">
        <f t="shared" si="7"/>
        <v>8</v>
      </c>
      <c r="S49" s="150">
        <f t="shared" si="7"/>
        <v>8</v>
      </c>
      <c r="T49" s="150" t="str">
        <f t="shared" si="7"/>
        <v/>
      </c>
      <c r="U49" s="151" t="str">
        <f t="shared" si="7"/>
        <v/>
      </c>
      <c r="V49" s="152">
        <f>SUM(F49:U49)</f>
        <v>80</v>
      </c>
      <c r="W49" s="340"/>
      <c r="X49" s="153"/>
      <c r="Y49" s="154"/>
      <c r="Z49" s="155"/>
      <c r="AA49" s="154"/>
      <c r="AB49" s="154"/>
      <c r="AC49" s="156"/>
      <c r="AD49" s="157" t="str">
        <f>IF(SUMPRODUCT(--ISNUMBER(SEARCH("ОД",F46:U49)))&gt;0,"ОД","")</f>
        <v/>
      </c>
      <c r="AE49" s="160" t="str">
        <f t="array" ref="AE49">IF(AD49="","",SUMPRODUCT(($F$30:$U$33=AD49)*(IFERROR(WEEKDAY($F$17:$U$20,2),7)&lt;6)*(ISNA(MATCH($F$17:$U$20,празд,0))))&amp;"("&amp;SUMPRODUCT(($F$30:$U$33=AD49)*(IFERROR(WEEKDAY($F$17:$U$20,2),7)&lt;6)*(ISNA(MATCH($F$17:$U$20,празд,0))))*8&amp;")")</f>
        <v/>
      </c>
      <c r="AF49" s="341"/>
      <c r="AG49" s="342"/>
      <c r="AH49" s="158"/>
    </row>
    <row r="50" spans="2:35" ht="12.75" customHeight="1" thickTop="1" x14ac:dyDescent="0.2">
      <c r="B50" s="57"/>
      <c r="E50" s="198" t="s">
        <v>85</v>
      </c>
      <c r="F50" s="198"/>
      <c r="G50" s="198"/>
      <c r="H50" s="198"/>
      <c r="I50" s="198"/>
      <c r="X50" s="85"/>
      <c r="Y50" s="86"/>
      <c r="Z50" s="85"/>
      <c r="AA50" s="86"/>
      <c r="AH50" s="85"/>
      <c r="AI50" s="161"/>
    </row>
    <row r="51" spans="2:35" x14ac:dyDescent="0.2">
      <c r="B51" s="57"/>
      <c r="D51" s="162" t="s">
        <v>86</v>
      </c>
      <c r="E51" s="199"/>
      <c r="F51" s="199"/>
      <c r="G51" s="199"/>
      <c r="H51" s="199"/>
      <c r="I51" s="199"/>
      <c r="J51" s="163"/>
      <c r="K51" s="196"/>
      <c r="L51" s="196"/>
      <c r="M51" s="196"/>
      <c r="N51" s="163"/>
      <c r="O51" s="358"/>
      <c r="P51" s="358"/>
      <c r="Q51" s="358"/>
      <c r="R51" s="358"/>
      <c r="T51" s="163" t="s">
        <v>87</v>
      </c>
      <c r="X51" s="200" t="s">
        <v>88</v>
      </c>
      <c r="Y51" s="200"/>
      <c r="Z51" s="200"/>
      <c r="AA51" s="86"/>
      <c r="AH51" s="85"/>
      <c r="AI51" s="161"/>
    </row>
    <row r="52" spans="2:35" ht="15" customHeight="1" x14ac:dyDescent="0.2">
      <c r="B52" s="57"/>
      <c r="E52" s="197" t="s">
        <v>89</v>
      </c>
      <c r="F52" s="197"/>
      <c r="G52" s="197"/>
      <c r="H52" s="197"/>
      <c r="I52" s="197"/>
      <c r="K52" s="355" t="s">
        <v>90</v>
      </c>
      <c r="L52" s="355"/>
      <c r="M52" s="355"/>
      <c r="O52" s="197" t="s">
        <v>91</v>
      </c>
      <c r="P52" s="197"/>
      <c r="Q52" s="197"/>
      <c r="R52" s="197"/>
      <c r="T52" s="163" t="s">
        <v>92</v>
      </c>
      <c r="U52" s="163"/>
      <c r="V52" s="163"/>
      <c r="W52" s="164"/>
      <c r="X52" s="195"/>
      <c r="Y52" s="195"/>
      <c r="Z52" s="195"/>
      <c r="AA52" s="165"/>
      <c r="AB52" s="196"/>
      <c r="AC52" s="196"/>
      <c r="AD52" s="361"/>
      <c r="AE52" s="361"/>
      <c r="AF52" s="361"/>
      <c r="AG52" s="350">
        <f>N53</f>
        <v>42037</v>
      </c>
      <c r="AH52" s="350"/>
    </row>
    <row r="53" spans="2:35" ht="14.25" customHeight="1" x14ac:dyDescent="0.2">
      <c r="N53" s="352">
        <v>42037</v>
      </c>
      <c r="O53" s="352"/>
      <c r="P53" s="352"/>
      <c r="Q53" s="352"/>
      <c r="S53" s="166"/>
      <c r="T53" s="166"/>
      <c r="U53" s="166"/>
      <c r="V53" s="353" t="s">
        <v>89</v>
      </c>
      <c r="W53" s="354"/>
      <c r="X53" s="354"/>
      <c r="Y53" s="354"/>
      <c r="AA53" s="355" t="s">
        <v>90</v>
      </c>
      <c r="AB53" s="354"/>
      <c r="AD53" s="353" t="s">
        <v>91</v>
      </c>
      <c r="AE53" s="353"/>
      <c r="AF53" s="353"/>
    </row>
    <row r="54" spans="2:35" ht="19.5" customHeight="1" x14ac:dyDescent="0.2">
      <c r="C54" s="215"/>
      <c r="D54" s="85" t="s">
        <v>105</v>
      </c>
      <c r="S54" s="357" t="s">
        <v>93</v>
      </c>
      <c r="T54" s="357"/>
      <c r="U54" s="357"/>
      <c r="V54" s="357"/>
      <c r="W54" s="358" t="s">
        <v>94</v>
      </c>
      <c r="X54" s="358"/>
      <c r="Y54" s="358"/>
      <c r="Z54" s="165"/>
      <c r="AA54" s="359"/>
      <c r="AB54" s="359"/>
      <c r="AC54" s="163"/>
      <c r="AD54" s="358" t="s">
        <v>95</v>
      </c>
      <c r="AE54" s="358"/>
      <c r="AF54" s="358"/>
      <c r="AG54" s="350">
        <f>N53</f>
        <v>42037</v>
      </c>
      <c r="AH54" s="350"/>
    </row>
    <row r="55" spans="2:35" ht="14.25" x14ac:dyDescent="0.2">
      <c r="D55" s="360" t="s">
        <v>108</v>
      </c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53" t="s">
        <v>89</v>
      </c>
      <c r="W55" s="354"/>
      <c r="X55" s="354"/>
      <c r="Y55" s="354"/>
      <c r="AA55" s="355" t="s">
        <v>90</v>
      </c>
      <c r="AB55" s="354"/>
      <c r="AD55" s="353" t="s">
        <v>91</v>
      </c>
      <c r="AE55" s="353"/>
      <c r="AF55" s="353"/>
    </row>
    <row r="56" spans="2:35" x14ac:dyDescent="0.2">
      <c r="C56" s="167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</row>
    <row r="57" spans="2:35" x14ac:dyDescent="0.2"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</row>
    <row r="58" spans="2:35" x14ac:dyDescent="0.2">
      <c r="E58" s="168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</row>
    <row r="59" spans="2:35" x14ac:dyDescent="0.2">
      <c r="E59" s="168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</row>
    <row r="60" spans="2:35" x14ac:dyDescent="0.2">
      <c r="E60" s="168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9"/>
      <c r="Y60" s="167"/>
      <c r="Z60" s="169"/>
      <c r="AA60" s="167"/>
      <c r="AB60" s="167"/>
      <c r="AC60" s="167"/>
      <c r="AD60" s="167"/>
      <c r="AE60" s="167"/>
      <c r="AF60" s="167"/>
      <c r="AG60" s="167"/>
      <c r="AH60" s="170"/>
    </row>
    <row r="61" spans="2:35" x14ac:dyDescent="0.2">
      <c r="E61" s="168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9"/>
      <c r="Y61" s="167"/>
      <c r="Z61" s="169"/>
      <c r="AA61" s="167"/>
      <c r="AB61" s="167"/>
      <c r="AC61" s="167"/>
      <c r="AD61" s="167"/>
      <c r="AE61" s="167"/>
      <c r="AF61" s="167"/>
      <c r="AG61" s="167"/>
      <c r="AH61" s="170"/>
    </row>
    <row r="62" spans="2:35" x14ac:dyDescent="0.2">
      <c r="E62" s="168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9"/>
      <c r="Y62" s="167"/>
      <c r="Z62" s="169"/>
      <c r="AA62" s="167"/>
      <c r="AB62" s="167"/>
      <c r="AC62" s="167"/>
      <c r="AD62" s="167"/>
      <c r="AE62" s="167"/>
      <c r="AF62" s="167"/>
      <c r="AG62" s="167"/>
      <c r="AH62" s="170"/>
    </row>
    <row r="63" spans="2:35" x14ac:dyDescent="0.2">
      <c r="E63" s="168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9"/>
      <c r="Y63" s="167"/>
      <c r="Z63" s="169"/>
      <c r="AA63" s="167"/>
      <c r="AB63" s="167"/>
      <c r="AC63" s="167"/>
      <c r="AD63" s="167"/>
      <c r="AE63" s="167"/>
      <c r="AF63" s="167"/>
      <c r="AG63" s="167"/>
      <c r="AH63" s="170"/>
    </row>
    <row r="64" spans="2:35" x14ac:dyDescent="0.2">
      <c r="E64" s="171"/>
    </row>
    <row r="65" spans="5:19" x14ac:dyDescent="0.2">
      <c r="E65" s="168"/>
      <c r="F65" s="167"/>
      <c r="R65" s="168"/>
    </row>
    <row r="66" spans="5:19" x14ac:dyDescent="0.2">
      <c r="E66" s="168"/>
      <c r="F66" s="167"/>
      <c r="R66" s="172"/>
    </row>
    <row r="67" spans="5:19" x14ac:dyDescent="0.2">
      <c r="E67" s="168"/>
      <c r="F67" s="167"/>
      <c r="R67" s="173"/>
    </row>
    <row r="68" spans="5:19" x14ac:dyDescent="0.2">
      <c r="R68" s="174"/>
    </row>
    <row r="69" spans="5:19" x14ac:dyDescent="0.2">
      <c r="R69" s="175"/>
    </row>
    <row r="70" spans="5:19" x14ac:dyDescent="0.2">
      <c r="R70" s="176"/>
      <c r="S70" s="177"/>
    </row>
    <row r="72" spans="5:19" ht="16.5" customHeight="1" x14ac:dyDescent="0.2">
      <c r="E72" s="167"/>
      <c r="F72" s="167"/>
      <c r="G72" s="167"/>
      <c r="H72" s="167"/>
      <c r="I72" s="167"/>
      <c r="J72" s="167"/>
    </row>
    <row r="73" spans="5:19" ht="18" customHeight="1" x14ac:dyDescent="0.2">
      <c r="E73" s="167"/>
      <c r="F73" s="167"/>
    </row>
  </sheetData>
  <dataConsolidate/>
  <mergeCells count="162">
    <mergeCell ref="E46:E49"/>
    <mergeCell ref="W46:W47"/>
    <mergeCell ref="AF46:AG46"/>
    <mergeCell ref="AF47:AG47"/>
    <mergeCell ref="W48:W49"/>
    <mergeCell ref="AF48:AG48"/>
    <mergeCell ref="AF49:AG49"/>
    <mergeCell ref="K52:M52"/>
    <mergeCell ref="O51:R51"/>
    <mergeCell ref="AD52:AF52"/>
    <mergeCell ref="F58:AH58"/>
    <mergeCell ref="F59:AH59"/>
    <mergeCell ref="S54:V54"/>
    <mergeCell ref="W54:Y54"/>
    <mergeCell ref="AA54:AB54"/>
    <mergeCell ref="AD54:AF54"/>
    <mergeCell ref="AG54:AH54"/>
    <mergeCell ref="V55:Y55"/>
    <mergeCell ref="AA55:AB55"/>
    <mergeCell ref="AD55:AF55"/>
    <mergeCell ref="D55:U57"/>
    <mergeCell ref="N53:Q53"/>
    <mergeCell ref="V53:Y53"/>
    <mergeCell ref="AA53:AB53"/>
    <mergeCell ref="AD53:AF53"/>
    <mergeCell ref="AF36:AG36"/>
    <mergeCell ref="AF37:AG37"/>
    <mergeCell ref="W38:W39"/>
    <mergeCell ref="AF38:AG38"/>
    <mergeCell ref="AF39:AG39"/>
    <mergeCell ref="W40:W41"/>
    <mergeCell ref="AF40:AG40"/>
    <mergeCell ref="AF41:AG41"/>
    <mergeCell ref="W42:W43"/>
    <mergeCell ref="AF42:AG42"/>
    <mergeCell ref="B34:B37"/>
    <mergeCell ref="C34:C37"/>
    <mergeCell ref="D34:D37"/>
    <mergeCell ref="E34:E37"/>
    <mergeCell ref="W34:W35"/>
    <mergeCell ref="AF34:AG34"/>
    <mergeCell ref="AF35:AG35"/>
    <mergeCell ref="W36:W37"/>
    <mergeCell ref="AG52:AH52"/>
    <mergeCell ref="B38:B41"/>
    <mergeCell ref="C38:C41"/>
    <mergeCell ref="D38:D41"/>
    <mergeCell ref="E38:E41"/>
    <mergeCell ref="B42:B45"/>
    <mergeCell ref="C42:C45"/>
    <mergeCell ref="D42:D45"/>
    <mergeCell ref="E42:E45"/>
    <mergeCell ref="AF43:AG43"/>
    <mergeCell ref="W44:W45"/>
    <mergeCell ref="AF44:AG44"/>
    <mergeCell ref="AF45:AG45"/>
    <mergeCell ref="B46:B49"/>
    <mergeCell ref="C46:C49"/>
    <mergeCell ref="D46:D4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22:U29">
    <cfRule type="cellIs" dxfId="103" priority="33" operator="equal">
      <formula>"ДО"</formula>
    </cfRule>
    <cfRule type="cellIs" dxfId="102" priority="34" operator="equal">
      <formula>"К"</formula>
    </cfRule>
    <cfRule type="cellIs" dxfId="101" priority="35" operator="equal">
      <formula>"ОД"</formula>
    </cfRule>
    <cfRule type="cellIs" dxfId="100" priority="36" operator="equal">
      <formula>"ОТ"</formula>
    </cfRule>
    <cfRule type="cellIs" dxfId="99" priority="37" operator="equal">
      <formula>"Б"</formula>
    </cfRule>
    <cfRule type="cellIs" dxfId="98" priority="38" operator="equal">
      <formula>"В"</formula>
    </cfRule>
  </conditionalFormatting>
  <conditionalFormatting sqref="F17:U20">
    <cfRule type="expression" dxfId="138" priority="31">
      <formula>OR(WEEKDAY(F17,2)&gt;5,ISNUMBER(MATCH(F17,празд,0)))</formula>
    </cfRule>
    <cfRule type="expression" dxfId="137" priority="32">
      <formula>ISNUMBER(MATCH(F17,допнер,0))</formula>
    </cfRule>
  </conditionalFormatting>
  <conditionalFormatting sqref="F30:U33">
    <cfRule type="cellIs" dxfId="136" priority="25" operator="equal">
      <formula>"ДО"</formula>
    </cfRule>
    <cfRule type="cellIs" dxfId="135" priority="26" operator="equal">
      <formula>"К"</formula>
    </cfRule>
    <cfRule type="cellIs" dxfId="134" priority="27" operator="equal">
      <formula>"ОД"</formula>
    </cfRule>
    <cfRule type="cellIs" dxfId="133" priority="28" operator="equal">
      <formula>"ОТ"</formula>
    </cfRule>
    <cfRule type="cellIs" dxfId="132" priority="29" operator="equal">
      <formula>"Б"</formula>
    </cfRule>
    <cfRule type="cellIs" dxfId="131" priority="30" operator="equal">
      <formula>"В"</formula>
    </cfRule>
  </conditionalFormatting>
  <conditionalFormatting sqref="F34:U37">
    <cfRule type="cellIs" dxfId="130" priority="19" operator="equal">
      <formula>"ДО"</formula>
    </cfRule>
    <cfRule type="cellIs" dxfId="129" priority="20" operator="equal">
      <formula>"К"</formula>
    </cfRule>
    <cfRule type="cellIs" dxfId="128" priority="21" operator="equal">
      <formula>"ОД"</formula>
    </cfRule>
    <cfRule type="cellIs" dxfId="127" priority="22" operator="equal">
      <formula>"ОТ"</formula>
    </cfRule>
    <cfRule type="cellIs" dxfId="126" priority="23" operator="equal">
      <formula>"Б"</formula>
    </cfRule>
    <cfRule type="cellIs" dxfId="125" priority="24" operator="equal">
      <formula>"В"</formula>
    </cfRule>
  </conditionalFormatting>
  <conditionalFormatting sqref="F38:U41">
    <cfRule type="cellIs" dxfId="124" priority="13" operator="equal">
      <formula>"ДО"</formula>
    </cfRule>
    <cfRule type="cellIs" dxfId="123" priority="14" operator="equal">
      <formula>"К"</formula>
    </cfRule>
    <cfRule type="cellIs" dxfId="122" priority="15" operator="equal">
      <formula>"ОД"</formula>
    </cfRule>
    <cfRule type="cellIs" dxfId="121" priority="16" operator="equal">
      <formula>"ОТ"</formula>
    </cfRule>
    <cfRule type="cellIs" dxfId="120" priority="17" operator="equal">
      <formula>"Б"</formula>
    </cfRule>
    <cfRule type="cellIs" dxfId="119" priority="18" operator="equal">
      <formula>"В"</formula>
    </cfRule>
  </conditionalFormatting>
  <conditionalFormatting sqref="F42:U45">
    <cfRule type="cellIs" dxfId="118" priority="7" operator="equal">
      <formula>"ДО"</formula>
    </cfRule>
    <cfRule type="cellIs" dxfId="117" priority="8" operator="equal">
      <formula>"К"</formula>
    </cfRule>
    <cfRule type="cellIs" dxfId="116" priority="9" operator="equal">
      <formula>"ОД"</formula>
    </cfRule>
    <cfRule type="cellIs" dxfId="115" priority="10" operator="equal">
      <formula>"ОТ"</formula>
    </cfRule>
    <cfRule type="cellIs" dxfId="114" priority="11" operator="equal">
      <formula>"Б"</formula>
    </cfRule>
    <cfRule type="cellIs" dxfId="113" priority="12" operator="equal">
      <formula>"В"</formula>
    </cfRule>
  </conditionalFormatting>
  <conditionalFormatting sqref="F46:U49">
    <cfRule type="cellIs" dxfId="112" priority="1" operator="equal">
      <formula>"ДО"</formula>
    </cfRule>
    <cfRule type="cellIs" dxfId="111" priority="2" operator="equal">
      <formula>"К"</formula>
    </cfRule>
    <cfRule type="cellIs" dxfId="110" priority="3" operator="equal">
      <formula>"ОД"</formula>
    </cfRule>
    <cfRule type="cellIs" dxfId="109" priority="4" operator="equal">
      <formula>"ОТ"</formula>
    </cfRule>
    <cfRule type="cellIs" dxfId="108" priority="5" operator="equal">
      <formula>"Б"</formula>
    </cfRule>
    <cfRule type="cellIs" dxfId="107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activeCell="B2" sqref="B2"/>
    </sheetView>
  </sheetViews>
  <sheetFormatPr defaultRowHeight="12.75" x14ac:dyDescent="0.2"/>
  <cols>
    <col min="1" max="1" width="12.7109375" style="13" customWidth="1"/>
    <col min="2" max="2" width="38.42578125" style="13" customWidth="1"/>
    <col min="3" max="16384" width="9.140625" style="13"/>
  </cols>
  <sheetData>
    <row r="1" spans="1:2" ht="48.75" customHeight="1" x14ac:dyDescent="0.2">
      <c r="A1" s="362" t="s">
        <v>96</v>
      </c>
      <c r="B1" s="362"/>
    </row>
    <row r="2" spans="1:2" ht="38.25" customHeight="1" x14ac:dyDescent="0.2">
      <c r="A2" s="181">
        <v>498</v>
      </c>
      <c r="B2" s="178" t="s">
        <v>97</v>
      </c>
    </row>
    <row r="3" spans="1:2" ht="15.75" x14ac:dyDescent="0.2">
      <c r="A3" s="181">
        <v>273</v>
      </c>
      <c r="B3" s="178" t="s">
        <v>98</v>
      </c>
    </row>
    <row r="4" spans="1:2" ht="35.25" customHeight="1" x14ac:dyDescent="0.2">
      <c r="A4" s="181">
        <v>347</v>
      </c>
      <c r="B4" s="178" t="s">
        <v>99</v>
      </c>
    </row>
    <row r="5" spans="1:2" ht="30" customHeight="1" x14ac:dyDescent="0.2">
      <c r="A5" s="181">
        <v>536</v>
      </c>
      <c r="B5" s="178" t="s">
        <v>100</v>
      </c>
    </row>
    <row r="6" spans="1:2" s="37" customFormat="1" ht="19.5" customHeight="1" x14ac:dyDescent="0.2">
      <c r="A6" s="181">
        <v>2323</v>
      </c>
      <c r="B6" s="179" t="s">
        <v>101</v>
      </c>
    </row>
    <row r="7" spans="1:2" s="37" customFormat="1" ht="18.75" x14ac:dyDescent="0.2">
      <c r="A7" s="181">
        <v>323</v>
      </c>
      <c r="B7" s="179" t="s">
        <v>102</v>
      </c>
    </row>
    <row r="8" spans="1:2" s="37" customFormat="1" ht="37.5" x14ac:dyDescent="0.2">
      <c r="A8" s="181">
        <v>232</v>
      </c>
      <c r="B8" s="180" t="s">
        <v>103</v>
      </c>
    </row>
    <row r="9" spans="1:2" s="37" customFormat="1" ht="13.5" customHeight="1" x14ac:dyDescent="0.2">
      <c r="B9" s="45"/>
    </row>
    <row r="10" spans="1:2" s="37" customFormat="1" ht="19.5" customHeight="1" x14ac:dyDescent="0.2">
      <c r="A10" s="45"/>
      <c r="B10" s="45"/>
    </row>
    <row r="11" spans="1:2" s="37" customFormat="1" ht="18.75" x14ac:dyDescent="0.2">
      <c r="A11" s="45"/>
      <c r="B11" s="45"/>
    </row>
    <row r="12" spans="1:2" s="37" customFormat="1" ht="18.75" x14ac:dyDescent="0.2">
      <c r="A12" s="45"/>
      <c r="B12" s="45"/>
    </row>
    <row r="13" spans="1:2" s="37" customFormat="1" ht="18.75" x14ac:dyDescent="0.2">
      <c r="A13" s="45"/>
      <c r="B13" s="45"/>
    </row>
    <row r="14" spans="1:2" s="37" customFormat="1" ht="19.5" customHeight="1" x14ac:dyDescent="0.2">
      <c r="A14" s="45"/>
      <c r="B14" s="45"/>
    </row>
    <row r="15" spans="1:2" s="37" customFormat="1" ht="18.75" x14ac:dyDescent="0.2">
      <c r="A15" s="45"/>
      <c r="B15" s="45"/>
    </row>
    <row r="16" spans="1:2" s="37" customFormat="1" ht="18.75" x14ac:dyDescent="0.2">
      <c r="A16" s="45"/>
      <c r="B16" s="45"/>
    </row>
    <row r="17" spans="1:2" s="37" customFormat="1" ht="18.75" x14ac:dyDescent="0.2">
      <c r="A17" s="45"/>
      <c r="B17" s="45"/>
    </row>
    <row r="18" spans="1:2" s="37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O23"/>
  <sheetViews>
    <sheetView workbookViewId="0">
      <selection activeCell="B19" sqref="B19"/>
    </sheetView>
  </sheetViews>
  <sheetFormatPr defaultRowHeight="12.75" x14ac:dyDescent="0.2"/>
  <cols>
    <col min="1" max="4" width="9.140625" style="13"/>
    <col min="5" max="5" width="18.5703125" style="13" customWidth="1"/>
    <col min="6" max="6" width="14.85546875" style="13" customWidth="1"/>
    <col min="7" max="7" width="18.42578125" style="13" customWidth="1"/>
    <col min="8" max="8" width="14.85546875" style="13" customWidth="1"/>
    <col min="9" max="9" width="13" style="13" customWidth="1"/>
    <col min="10" max="16384" width="9.140625" style="13"/>
  </cols>
  <sheetData>
    <row r="1" spans="1:15" ht="63.75" x14ac:dyDescent="0.25">
      <c r="A1" s="14" t="s">
        <v>11</v>
      </c>
      <c r="B1" s="14">
        <v>1</v>
      </c>
      <c r="C1" s="14">
        <v>2010</v>
      </c>
      <c r="D1" s="1"/>
      <c r="E1" s="14" t="s">
        <v>23</v>
      </c>
      <c r="F1" s="14" t="s">
        <v>24</v>
      </c>
      <c r="G1" s="14" t="s">
        <v>25</v>
      </c>
      <c r="H1" s="14" t="s">
        <v>26</v>
      </c>
      <c r="I1" s="15" t="s">
        <v>27</v>
      </c>
      <c r="L1" s="2" t="s">
        <v>0</v>
      </c>
      <c r="M1" s="3"/>
      <c r="N1" s="1"/>
      <c r="O1" s="1"/>
    </row>
    <row r="2" spans="1:15" ht="15" customHeight="1" x14ac:dyDescent="0.25">
      <c r="A2" s="14" t="s">
        <v>28</v>
      </c>
      <c r="B2" s="14">
        <v>2</v>
      </c>
      <c r="C2" s="14">
        <v>2011</v>
      </c>
      <c r="D2" s="1"/>
      <c r="E2" s="16"/>
      <c r="F2" s="17"/>
      <c r="G2" s="17"/>
      <c r="H2" s="17"/>
      <c r="I2" s="18"/>
      <c r="K2" s="366" t="s">
        <v>1</v>
      </c>
      <c r="L2" s="366"/>
      <c r="M2" s="366"/>
      <c r="N2" s="366"/>
      <c r="O2" s="202">
        <v>40</v>
      </c>
    </row>
    <row r="3" spans="1:15" ht="15.75" customHeight="1" x14ac:dyDescent="0.25">
      <c r="A3" s="14" t="s">
        <v>29</v>
      </c>
      <c r="B3" s="14">
        <v>3</v>
      </c>
      <c r="C3" s="14">
        <v>2012</v>
      </c>
      <c r="D3" s="1"/>
      <c r="E3" s="19" t="s">
        <v>30</v>
      </c>
      <c r="F3" s="20"/>
      <c r="G3" s="21">
        <v>42370</v>
      </c>
      <c r="H3" s="22">
        <v>42422</v>
      </c>
      <c r="I3" s="23">
        <v>42420</v>
      </c>
      <c r="K3" s="366" t="s">
        <v>2</v>
      </c>
      <c r="L3" s="366"/>
      <c r="M3" s="366"/>
      <c r="N3" s="366"/>
      <c r="O3" s="202">
        <v>1183.5999999999999</v>
      </c>
    </row>
    <row r="4" spans="1:15" ht="15.75" customHeight="1" x14ac:dyDescent="0.25">
      <c r="A4" s="14" t="s">
        <v>31</v>
      </c>
      <c r="B4" s="14">
        <v>4</v>
      </c>
      <c r="C4" s="14">
        <v>2013</v>
      </c>
      <c r="D4" s="1"/>
      <c r="E4" s="19" t="s">
        <v>30</v>
      </c>
      <c r="F4" s="20"/>
      <c r="G4" s="21">
        <v>42371</v>
      </c>
      <c r="H4" s="22">
        <v>42436</v>
      </c>
      <c r="I4" s="24"/>
      <c r="K4" s="366" t="s">
        <v>3</v>
      </c>
      <c r="L4" s="366"/>
      <c r="M4" s="366"/>
      <c r="N4" s="366"/>
      <c r="O4" s="203">
        <v>110.71671232876712</v>
      </c>
    </row>
    <row r="5" spans="1:15" ht="16.5" customHeight="1" x14ac:dyDescent="0.25">
      <c r="A5" s="14" t="s">
        <v>32</v>
      </c>
      <c r="B5" s="14">
        <v>5</v>
      </c>
      <c r="C5" s="14">
        <v>2014</v>
      </c>
      <c r="D5" s="1"/>
      <c r="E5" s="19" t="s">
        <v>30</v>
      </c>
      <c r="F5" s="20"/>
      <c r="G5" s="21">
        <v>42372</v>
      </c>
      <c r="H5" s="22">
        <v>42493</v>
      </c>
      <c r="I5" s="24"/>
      <c r="K5" s="363" t="s">
        <v>4</v>
      </c>
      <c r="L5" s="363"/>
      <c r="M5" s="363"/>
      <c r="N5" s="363"/>
      <c r="O5" s="364"/>
    </row>
    <row r="6" spans="1:15" ht="15.75" customHeight="1" x14ac:dyDescent="0.25">
      <c r="A6" s="14" t="s">
        <v>33</v>
      </c>
      <c r="B6" s="14">
        <v>6</v>
      </c>
      <c r="C6" s="14">
        <v>2015</v>
      </c>
      <c r="D6" s="1"/>
      <c r="E6" s="19" t="s">
        <v>30</v>
      </c>
      <c r="F6" s="20"/>
      <c r="G6" s="21">
        <v>42373</v>
      </c>
      <c r="H6" s="25"/>
      <c r="I6" s="24"/>
      <c r="K6" s="363"/>
      <c r="L6" s="363"/>
      <c r="M6" s="363"/>
      <c r="N6" s="363"/>
      <c r="O6" s="365"/>
    </row>
    <row r="7" spans="1:15" ht="15.75" x14ac:dyDescent="0.25">
      <c r="A7" s="14" t="s">
        <v>34</v>
      </c>
      <c r="B7" s="14">
        <v>7</v>
      </c>
      <c r="C7" s="14">
        <v>2016</v>
      </c>
      <c r="D7" s="1"/>
      <c r="E7" s="19" t="s">
        <v>30</v>
      </c>
      <c r="F7" s="20"/>
      <c r="G7" s="21">
        <v>42374</v>
      </c>
      <c r="H7" s="19"/>
      <c r="I7" s="26"/>
      <c r="K7" s="367" t="s">
        <v>10</v>
      </c>
      <c r="L7" s="367"/>
      <c r="M7" s="367"/>
      <c r="N7" s="367"/>
      <c r="O7" s="204">
        <v>12</v>
      </c>
    </row>
    <row r="8" spans="1:15" ht="15.75" x14ac:dyDescent="0.25">
      <c r="A8" s="14" t="s">
        <v>35</v>
      </c>
      <c r="B8" s="14">
        <v>8</v>
      </c>
      <c r="C8" s="14">
        <v>2017</v>
      </c>
      <c r="D8" s="1"/>
      <c r="E8" s="19" t="s">
        <v>30</v>
      </c>
      <c r="F8" s="20"/>
      <c r="G8" s="21">
        <v>42375</v>
      </c>
      <c r="H8" s="19"/>
      <c r="I8" s="27"/>
    </row>
    <row r="9" spans="1:15" ht="15.75" x14ac:dyDescent="0.25">
      <c r="A9" s="14" t="s">
        <v>36</v>
      </c>
      <c r="B9" s="14">
        <v>9</v>
      </c>
      <c r="C9" s="14">
        <v>2018</v>
      </c>
      <c r="D9" s="1"/>
      <c r="E9" s="19" t="s">
        <v>37</v>
      </c>
      <c r="F9" s="20"/>
      <c r="G9" s="21">
        <v>42376</v>
      </c>
      <c r="H9" s="22"/>
      <c r="I9" s="27"/>
    </row>
    <row r="10" spans="1:15" ht="15.75" x14ac:dyDescent="0.25">
      <c r="A10" s="14" t="s">
        <v>38</v>
      </c>
      <c r="B10" s="14">
        <v>10</v>
      </c>
      <c r="C10" s="14">
        <v>2019</v>
      </c>
      <c r="D10" s="1"/>
      <c r="E10" s="19" t="s">
        <v>30</v>
      </c>
      <c r="F10" s="20"/>
      <c r="G10" s="21">
        <v>42377</v>
      </c>
      <c r="H10" s="19"/>
      <c r="I10" s="28"/>
    </row>
    <row r="11" spans="1:15" ht="15.75" x14ac:dyDescent="0.25">
      <c r="A11" s="14" t="s">
        <v>39</v>
      </c>
      <c r="B11" s="14">
        <v>11</v>
      </c>
      <c r="C11" s="14">
        <v>2020</v>
      </c>
      <c r="D11" s="1"/>
      <c r="E11" s="19"/>
      <c r="F11" s="20"/>
      <c r="G11" s="21"/>
      <c r="H11" s="19"/>
      <c r="I11" s="28"/>
    </row>
    <row r="12" spans="1:15" ht="15.75" x14ac:dyDescent="0.25">
      <c r="A12" s="14" t="s">
        <v>40</v>
      </c>
      <c r="B12" s="14">
        <v>12</v>
      </c>
      <c r="C12" s="14">
        <v>2021</v>
      </c>
      <c r="D12" s="1"/>
      <c r="E12" s="19" t="s">
        <v>41</v>
      </c>
      <c r="F12" s="20">
        <v>42420</v>
      </c>
      <c r="G12" s="21">
        <v>42423</v>
      </c>
      <c r="H12" s="19"/>
      <c r="I12" s="28"/>
    </row>
    <row r="13" spans="1:15" ht="15.75" x14ac:dyDescent="0.25">
      <c r="A13" s="1"/>
      <c r="B13" s="1"/>
      <c r="C13" s="1"/>
      <c r="D13" s="1"/>
      <c r="E13" s="19" t="s">
        <v>42</v>
      </c>
      <c r="F13" s="20"/>
      <c r="G13" s="21">
        <v>42437</v>
      </c>
      <c r="H13" s="19"/>
      <c r="I13" s="28"/>
    </row>
    <row r="14" spans="1:15" ht="15.75" x14ac:dyDescent="0.25">
      <c r="A14" s="1"/>
      <c r="B14" s="1"/>
      <c r="C14" s="1"/>
      <c r="D14" s="1"/>
      <c r="E14" s="19" t="s">
        <v>43</v>
      </c>
      <c r="F14" s="20"/>
      <c r="G14" s="21">
        <v>42491</v>
      </c>
      <c r="H14" s="19"/>
      <c r="I14" s="28"/>
    </row>
    <row r="15" spans="1:15" ht="15.75" x14ac:dyDescent="0.25">
      <c r="A15" s="1" t="s">
        <v>14</v>
      </c>
      <c r="B15" s="1">
        <v>12</v>
      </c>
      <c r="C15" s="1"/>
      <c r="D15" s="1"/>
      <c r="E15" s="19" t="s">
        <v>44</v>
      </c>
      <c r="F15" s="20"/>
      <c r="G15" s="21">
        <v>42499</v>
      </c>
      <c r="H15" s="19"/>
      <c r="I15" s="29"/>
    </row>
    <row r="16" spans="1:15" ht="15.75" x14ac:dyDescent="0.25">
      <c r="A16" s="1" t="s">
        <v>15</v>
      </c>
      <c r="B16" s="1">
        <v>4</v>
      </c>
      <c r="C16" s="1"/>
      <c r="D16" s="1"/>
      <c r="E16" s="19" t="s">
        <v>45</v>
      </c>
      <c r="F16" s="20"/>
      <c r="G16" s="21">
        <v>42533</v>
      </c>
      <c r="H16" s="19"/>
      <c r="I16" s="29"/>
    </row>
    <row r="17" spans="1:9" ht="15.75" x14ac:dyDescent="0.25">
      <c r="A17" s="1" t="s">
        <v>16</v>
      </c>
      <c r="B17" s="1">
        <v>8</v>
      </c>
      <c r="C17" s="1"/>
      <c r="D17" s="1"/>
      <c r="E17" s="19" t="s">
        <v>46</v>
      </c>
      <c r="F17" s="20">
        <f t="shared" ref="F17" si="0">G17-1</f>
        <v>42677</v>
      </c>
      <c r="G17" s="21">
        <v>42678</v>
      </c>
      <c r="H17" s="19"/>
      <c r="I17" s="29"/>
    </row>
    <row r="18" spans="1:9" ht="15.75" x14ac:dyDescent="0.25">
      <c r="A18" s="1" t="s">
        <v>17</v>
      </c>
      <c r="B18" s="1" t="s">
        <v>109</v>
      </c>
      <c r="C18" s="1"/>
      <c r="D18" s="1"/>
      <c r="E18" s="30"/>
      <c r="F18" s="20"/>
      <c r="G18" s="21">
        <v>42736</v>
      </c>
      <c r="H18" s="31"/>
      <c r="I18" s="29"/>
    </row>
    <row r="19" spans="1:9" ht="15" x14ac:dyDescent="0.25">
      <c r="A19" s="1"/>
      <c r="B19" s="1"/>
      <c r="C19" s="1"/>
      <c r="D19" s="1"/>
      <c r="E19" s="30"/>
      <c r="F19" s="30"/>
      <c r="G19" s="30"/>
      <c r="H19" s="32"/>
      <c r="I19" s="33"/>
    </row>
    <row r="20" spans="1:9" ht="15" x14ac:dyDescent="0.25">
      <c r="A20" s="1"/>
      <c r="B20" s="1"/>
      <c r="C20" s="1"/>
      <c r="D20" s="1"/>
      <c r="E20" s="30"/>
      <c r="F20" s="30"/>
      <c r="G20" s="30"/>
      <c r="H20" s="31"/>
      <c r="I20" s="29"/>
    </row>
    <row r="21" spans="1:9" ht="15" x14ac:dyDescent="0.25">
      <c r="A21" s="1"/>
      <c r="B21" s="1"/>
      <c r="C21" s="1"/>
      <c r="D21" s="1"/>
      <c r="E21" s="30"/>
      <c r="F21" s="30"/>
      <c r="G21" s="30"/>
      <c r="H21" s="31"/>
      <c r="I21" s="29"/>
    </row>
    <row r="22" spans="1:9" ht="15" x14ac:dyDescent="0.25">
      <c r="A22" s="1"/>
      <c r="B22" s="1"/>
      <c r="C22" s="1"/>
      <c r="D22" s="1"/>
      <c r="E22" s="30"/>
      <c r="F22" s="30"/>
      <c r="G22" s="30"/>
      <c r="H22" s="31"/>
      <c r="I22" s="29"/>
    </row>
    <row r="23" spans="1:9" ht="15" x14ac:dyDescent="0.25">
      <c r="A23" s="1"/>
      <c r="B23" s="1"/>
      <c r="C23" s="1"/>
      <c r="D23" s="1"/>
      <c r="E23" s="30"/>
      <c r="F23" s="30"/>
      <c r="G23" s="30"/>
      <c r="H23" s="31"/>
      <c r="I23" s="29"/>
    </row>
  </sheetData>
  <mergeCells count="6">
    <mergeCell ref="K7:N7"/>
    <mergeCell ref="K5:N6"/>
    <mergeCell ref="O5:O6"/>
    <mergeCell ref="K2:N2"/>
    <mergeCell ref="K3:N3"/>
    <mergeCell ref="K4:N4"/>
  </mergeCells>
  <conditionalFormatting sqref="G3:G17">
    <cfRule type="cellIs" dxfId="106" priority="2" stopIfTrue="1" operator="equal">
      <formula>0</formula>
    </cfRule>
  </conditionalFormatting>
  <conditionalFormatting sqref="F3:F18">
    <cfRule type="cellIs" dxfId="105" priority="3" stopIfTrue="1" operator="lessThanOrEqual">
      <formula>0</formula>
    </cfRule>
  </conditionalFormatting>
  <conditionalFormatting sqref="G18">
    <cfRule type="cellIs" dxfId="104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25</vt:i4>
      </vt:variant>
    </vt:vector>
  </HeadingPairs>
  <TitlesOfParts>
    <vt:vector size="30" baseType="lpstr">
      <vt:lpstr>Выбери месяц</vt:lpstr>
      <vt:lpstr>график смен по 12ч</vt:lpstr>
      <vt:lpstr>Табель</vt:lpstr>
      <vt:lpstr>Структура</vt:lpstr>
      <vt:lpstr>всяки</vt:lpstr>
      <vt:lpstr>I</vt:lpstr>
      <vt:lpstr>'Выбери месяц'!выхрабд</vt:lpstr>
      <vt:lpstr>Структура!выхрабд</vt:lpstr>
      <vt:lpstr>Табель!выхрабд</vt:lpstr>
      <vt:lpstr>выхрабд</vt:lpstr>
      <vt:lpstr>'Выбери месяц'!год</vt:lpstr>
      <vt:lpstr>Структура!год</vt:lpstr>
      <vt:lpstr>Табель!год</vt:lpstr>
      <vt:lpstr>год</vt:lpstr>
      <vt:lpstr>'Выбери месяц'!допнер</vt:lpstr>
      <vt:lpstr>Структура!допнер</vt:lpstr>
      <vt:lpstr>Табель!допнер</vt:lpstr>
      <vt:lpstr>допнер</vt:lpstr>
      <vt:lpstr>Табель!Заголовки_для_печати</vt:lpstr>
      <vt:lpstr>'Выбери месяц'!месяц</vt:lpstr>
      <vt:lpstr>Структура!месяц</vt:lpstr>
      <vt:lpstr>Табель!месяц</vt:lpstr>
      <vt:lpstr>месяц</vt:lpstr>
      <vt:lpstr>'Выбери месяц'!празд</vt:lpstr>
      <vt:lpstr>Структура!празд</vt:lpstr>
      <vt:lpstr>Табель!празд</vt:lpstr>
      <vt:lpstr>празд</vt:lpstr>
      <vt:lpstr>Структура!предпр</vt:lpstr>
      <vt:lpstr>Табель!предпр</vt:lpstr>
      <vt:lpstr>предпр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2016-01-27T15:45:58Z</dcterms:modified>
</cp:coreProperties>
</file>