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Лист1!$A$1:$L$6</definedName>
  </definedName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2" i="1"/>
  <c r="N4" i="1" l="1"/>
  <c r="N5" i="1" l="1"/>
  <c r="M3" i="1"/>
  <c r="M4" i="1"/>
  <c r="M5" i="1"/>
  <c r="M6" i="1"/>
  <c r="M2" i="1"/>
  <c r="N3" i="1"/>
  <c r="H5" i="1"/>
  <c r="J5" i="1"/>
  <c r="H6" i="1"/>
  <c r="J6" i="1"/>
  <c r="J2" i="1"/>
  <c r="J3" i="1"/>
  <c r="J4" i="1"/>
  <c r="H2" i="1"/>
  <c r="H3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это не 11,71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 это не 13,66</t>
        </r>
      </text>
    </comment>
  </commentList>
</comments>
</file>

<file path=xl/sharedStrings.xml><?xml version="1.0" encoding="utf-8"?>
<sst xmlns="http://schemas.openxmlformats.org/spreadsheetml/2006/main" count="40" uniqueCount="29">
  <si>
    <t>Sub_RF</t>
  </si>
  <si>
    <t>Med_name</t>
  </si>
  <si>
    <t>ZAVOD</t>
  </si>
  <si>
    <t>Naim_APTEKA</t>
  </si>
  <si>
    <t>CEN_GR_sprav</t>
  </si>
  <si>
    <t>CEN_GR_part</t>
  </si>
  <si>
    <t>Cen_Izg</t>
  </si>
  <si>
    <t>Cen_Z</t>
  </si>
  <si>
    <t>Cen_R</t>
  </si>
  <si>
    <t>MaxCen_otReestraVSprav</t>
  </si>
  <si>
    <t>Саратовская область</t>
  </si>
  <si>
    <t>АЦЦ лонг табл. шип. 600 мг. туба №20</t>
  </si>
  <si>
    <t>Тагиста таб. 16мг бл. №30</t>
  </si>
  <si>
    <t>Ранитидин-АКОС тб.п/о 150мг уп N20</t>
  </si>
  <si>
    <t>Ранитидин-АКОС тб 150мг уп N20</t>
  </si>
  <si>
    <t>Волгоградская область</t>
  </si>
  <si>
    <t>Фамотидин тб п/о 20мг N20</t>
  </si>
  <si>
    <t>ЗАКУП БНДС</t>
  </si>
  <si>
    <t>ЦЕНА ИЗГ БНДС</t>
  </si>
  <si>
    <t>МАКС ЦЕНА</t>
  </si>
  <si>
    <t>Наценка Волгоград</t>
  </si>
  <si>
    <t>до 50р</t>
  </si>
  <si>
    <t>от 50 до 500</t>
  </si>
  <si>
    <t>от 500р</t>
  </si>
  <si>
    <t>Макс цена =</t>
  </si>
  <si>
    <t>(наценка х ЦЕНА ИЗГ БНДС + ЗАКУП БНДС) *1,1</t>
  </si>
  <si>
    <t>Наценка Саратов</t>
  </si>
  <si>
    <t>Саратов</t>
  </si>
  <si>
    <t>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</si>
</sst>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9" formatCode="0.0000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0" fontId="0" fillId="4" borderId="0" xfId="0" applyFill="1"/>
    <xf numFmtId="2" fontId="0" fillId="4" borderId="0" xfId="0" applyNumberFormat="1" applyFill="1"/>
    <xf numFmtId="164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0" fillId="2" borderId="0" xfId="0" applyFill="1"/>
    <xf numFmtId="16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1" topLeftCell="A2" activePane="bottomLeft" state="frozen"/>
      <selection pane="bottomLeft" activeCell="O2" sqref="O2"/>
    </sheetView>
  </sheetViews>
  <sheetFormatPr defaultRowHeight="15" x14ac:dyDescent="0.25"/>
  <cols>
    <col min="1" max="1" width="15" customWidth="1"/>
    <col min="2" max="2" width="9.42578125" customWidth="1"/>
    <col min="7" max="7" width="10.140625" bestFit="1" customWidth="1"/>
    <col min="8" max="8" width="18.7109375" style="1" customWidth="1"/>
    <col min="9" max="9" width="15.7109375" bestFit="1" customWidth="1"/>
    <col min="10" max="10" width="15.7109375" style="1" bestFit="1" customWidth="1"/>
    <col min="11" max="11" width="9.85546875" style="1" customWidth="1"/>
    <col min="12" max="12" width="18.28515625" customWidth="1"/>
    <col min="13" max="13" width="13.85546875" customWidth="1"/>
    <col min="14" max="14" width="16" style="1" customWidth="1"/>
  </cols>
  <sheetData>
    <row r="1" spans="1:15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18</v>
      </c>
      <c r="I1" t="s">
        <v>7</v>
      </c>
      <c r="J1" s="3" t="s">
        <v>17</v>
      </c>
      <c r="K1" s="1" t="s">
        <v>8</v>
      </c>
      <c r="L1" t="s">
        <v>9</v>
      </c>
      <c r="M1" t="s">
        <v>19</v>
      </c>
    </row>
    <row r="2" spans="1:15" x14ac:dyDescent="0.25">
      <c r="A2" t="s">
        <v>10</v>
      </c>
      <c r="B2" t="s">
        <v>11</v>
      </c>
      <c r="D2" t="s">
        <v>11</v>
      </c>
      <c r="E2">
        <v>265.02999999999997</v>
      </c>
      <c r="F2">
        <v>622.24</v>
      </c>
      <c r="G2">
        <v>681.42</v>
      </c>
      <c r="H2" s="8">
        <f t="shared" ref="H2:H6" si="0">G2/1.1</f>
        <v>619.47272727272718</v>
      </c>
      <c r="I2" s="9">
        <v>350.55</v>
      </c>
      <c r="J2" s="10">
        <f t="shared" ref="J2:J6" si="1">I2/1.1</f>
        <v>318.68181818181819</v>
      </c>
      <c r="K2">
        <v>473.1</v>
      </c>
      <c r="L2">
        <v>419.81</v>
      </c>
      <c r="M2">
        <f>(H2*LOOKUP(H2,$L$10:$L$12,IF(ISERR(SEARCH("Саратов",A2)),$N$10:$N$12,$M$10:$M$12))+J2)*1.1</f>
        <v>473.2056</v>
      </c>
      <c r="O2">
        <f>(H2*LOOKUP(H2,{0,50,500},IF(ISERR(SEARCH("Саратов",A2)),{0.29,0.25,0.118},{0.37,0.3,0.18}))+J2)*1.1</f>
        <v>473.2056</v>
      </c>
    </row>
    <row r="3" spans="1:15" x14ac:dyDescent="0.25">
      <c r="A3" t="s">
        <v>10</v>
      </c>
      <c r="B3" t="s">
        <v>12</v>
      </c>
      <c r="D3" t="s">
        <v>12</v>
      </c>
      <c r="E3">
        <v>81.64</v>
      </c>
      <c r="F3">
        <v>85.72</v>
      </c>
      <c r="G3">
        <v>94.29</v>
      </c>
      <c r="H3" s="8">
        <f t="shared" si="0"/>
        <v>85.718181818181819</v>
      </c>
      <c r="I3" s="9">
        <v>97.34</v>
      </c>
      <c r="J3" s="10">
        <f t="shared" si="1"/>
        <v>88.490909090909085</v>
      </c>
      <c r="K3">
        <v>125.6</v>
      </c>
      <c r="L3">
        <v>129.32</v>
      </c>
      <c r="M3">
        <f t="shared" ref="M3:M6" si="2">(H3*LOOKUP(H3,$L$10:$L$12,IF(ISERR(SEARCH("Саратов",A3)),$N$10:$N$12,$M$10:$M$12))+J3)*1.1</f>
        <v>125.62700000000001</v>
      </c>
      <c r="N3" s="1">
        <f>(0.3*85.72+88.49)*1.1</f>
        <v>125.6266</v>
      </c>
      <c r="O3">
        <f>(H3*LOOKUP(H3,{0,50,500},IF(ISERR(SEARCH("Саратов",A3)),{0.29,0.25,0.118},{0.37,0.3,0.18}))+J3)*1.1</f>
        <v>125.62700000000001</v>
      </c>
    </row>
    <row r="4" spans="1:15" x14ac:dyDescent="0.25">
      <c r="A4" t="s">
        <v>10</v>
      </c>
      <c r="B4" t="s">
        <v>13</v>
      </c>
      <c r="D4" t="s">
        <v>14</v>
      </c>
      <c r="E4">
        <v>9.9</v>
      </c>
      <c r="F4">
        <v>11.71</v>
      </c>
      <c r="G4">
        <v>12.88</v>
      </c>
      <c r="H4" s="8">
        <f t="shared" si="0"/>
        <v>11.709090909090909</v>
      </c>
      <c r="I4" s="9">
        <v>15.03</v>
      </c>
      <c r="J4" s="10">
        <f t="shared" si="1"/>
        <v>13.663636363636362</v>
      </c>
      <c r="K4" s="1">
        <v>19.7</v>
      </c>
      <c r="L4">
        <v>16.77</v>
      </c>
      <c r="M4" s="11">
        <f t="shared" si="2"/>
        <v>19.7956</v>
      </c>
      <c r="N4" s="12">
        <f>(0.37*11.71+13.66)*1.1</f>
        <v>19.791969999999999</v>
      </c>
      <c r="O4">
        <f>(H4*LOOKUP(H4,{0,50,500},IF(ISERR(SEARCH("Саратов",A4)),{0.29,0.25,0.118},{0.37,0.3,0.18}))+J4)*1.1</f>
        <v>19.7956</v>
      </c>
    </row>
    <row r="5" spans="1:15" x14ac:dyDescent="0.25">
      <c r="A5" t="s">
        <v>15</v>
      </c>
      <c r="B5" t="s">
        <v>16</v>
      </c>
      <c r="D5" t="s">
        <v>16</v>
      </c>
      <c r="E5">
        <v>18.96</v>
      </c>
      <c r="F5">
        <v>28.79</v>
      </c>
      <c r="G5">
        <v>28.23</v>
      </c>
      <c r="H5" s="8">
        <f t="shared" si="0"/>
        <v>25.66363636363636</v>
      </c>
      <c r="I5" s="9">
        <v>29.63</v>
      </c>
      <c r="J5" s="10">
        <f t="shared" si="1"/>
        <v>26.936363636363634</v>
      </c>
      <c r="K5" s="1">
        <v>32.1</v>
      </c>
      <c r="L5">
        <v>30.24</v>
      </c>
      <c r="M5">
        <f t="shared" si="2"/>
        <v>37.816699999999997</v>
      </c>
      <c r="N5" s="1">
        <f>(0.118*H5+J5)*1.1</f>
        <v>32.96114</v>
      </c>
      <c r="O5">
        <f>(H5*LOOKUP(H5,{0,50,500},IF(ISERR(SEARCH("Саратов",A5)),{0.29,0.25,0.118},{0.37,0.3,0.18}))+J5)*1.1</f>
        <v>37.816699999999997</v>
      </c>
    </row>
    <row r="6" spans="1:15" x14ac:dyDescent="0.25">
      <c r="A6" t="s">
        <v>15</v>
      </c>
      <c r="B6" t="s">
        <v>11</v>
      </c>
      <c r="D6" t="s">
        <v>11</v>
      </c>
      <c r="E6">
        <v>265.02999999999997</v>
      </c>
      <c r="F6">
        <v>622.24</v>
      </c>
      <c r="G6">
        <v>379.3</v>
      </c>
      <c r="H6" s="8">
        <f t="shared" si="0"/>
        <v>344.81818181818181</v>
      </c>
      <c r="I6" s="9">
        <v>391.56</v>
      </c>
      <c r="J6" s="10">
        <f t="shared" si="1"/>
        <v>355.96363636363634</v>
      </c>
      <c r="K6">
        <v>451</v>
      </c>
      <c r="L6">
        <v>406.69</v>
      </c>
      <c r="M6">
        <f t="shared" si="2"/>
        <v>486.38499999999999</v>
      </c>
      <c r="O6">
        <f>(H6*LOOKUP(H6,{0,50,500},IF(ISERR(SEARCH("Саратов",A6)),{0.29,0.25,0.118},{0.37,0.3,0.18}))+J6)*1.1</f>
        <v>486.38499999999999</v>
      </c>
    </row>
    <row r="9" spans="1:15" x14ac:dyDescent="0.25">
      <c r="A9" t="s">
        <v>20</v>
      </c>
      <c r="L9" s="6"/>
      <c r="M9" s="6" t="s">
        <v>27</v>
      </c>
      <c r="N9" s="7" t="s">
        <v>28</v>
      </c>
    </row>
    <row r="10" spans="1:15" x14ac:dyDescent="0.25">
      <c r="A10" t="s">
        <v>21</v>
      </c>
      <c r="B10" s="4">
        <v>0.28999999999999998</v>
      </c>
      <c r="L10" s="6">
        <v>0</v>
      </c>
      <c r="M10" s="6">
        <v>0.37</v>
      </c>
      <c r="N10" s="7">
        <v>0.28999999999999998</v>
      </c>
    </row>
    <row r="11" spans="1:15" x14ac:dyDescent="0.25">
      <c r="A11" t="s">
        <v>22</v>
      </c>
      <c r="B11" s="4">
        <v>0.25</v>
      </c>
      <c r="L11" s="6">
        <v>50</v>
      </c>
      <c r="M11" s="6">
        <v>0.3</v>
      </c>
      <c r="N11" s="7">
        <v>0.25</v>
      </c>
    </row>
    <row r="12" spans="1:15" x14ac:dyDescent="0.25">
      <c r="A12" t="s">
        <v>23</v>
      </c>
      <c r="B12" s="5">
        <v>0.11799999999999999</v>
      </c>
      <c r="L12" s="6">
        <v>500</v>
      </c>
      <c r="M12" s="6">
        <v>0.18</v>
      </c>
      <c r="N12" s="7">
        <v>0.11799999999999999</v>
      </c>
    </row>
    <row r="14" spans="1:15" x14ac:dyDescent="0.25">
      <c r="A14" t="s">
        <v>26</v>
      </c>
    </row>
    <row r="15" spans="1:15" x14ac:dyDescent="0.25">
      <c r="A15" t="s">
        <v>21</v>
      </c>
      <c r="B15" s="4">
        <v>0.37</v>
      </c>
    </row>
    <row r="16" spans="1:15" x14ac:dyDescent="0.25">
      <c r="A16" t="s">
        <v>22</v>
      </c>
      <c r="B16" s="4">
        <v>0.3</v>
      </c>
    </row>
    <row r="17" spans="1:2" x14ac:dyDescent="0.25">
      <c r="A17" t="s">
        <v>23</v>
      </c>
      <c r="B17" s="4">
        <v>0.18</v>
      </c>
    </row>
    <row r="19" spans="1:2" x14ac:dyDescent="0.25">
      <c r="A19" t="s">
        <v>24</v>
      </c>
      <c r="B19" t="s">
        <v>25</v>
      </c>
    </row>
  </sheetData>
  <autoFilter ref="A1:L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2016-01-30T11:10:45Z</dcterms:modified>
</cp:coreProperties>
</file>