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240" windowHeight="1252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O22" i="1" l="1"/>
  <c r="M22" i="1"/>
  <c r="L22" i="1"/>
  <c r="N22" i="1" l="1"/>
  <c r="C6" i="1"/>
  <c r="C7" i="1"/>
  <c r="H22" i="1"/>
  <c r="K22" i="1" s="1"/>
  <c r="H23" i="1"/>
  <c r="H24" i="1"/>
  <c r="N24" i="1" s="1"/>
  <c r="K24" i="1" s="1"/>
  <c r="H25" i="1"/>
  <c r="H26" i="1"/>
  <c r="N26" i="1" s="1"/>
  <c r="K26" i="1" s="1"/>
  <c r="H27" i="1"/>
  <c r="H28" i="1"/>
  <c r="N28" i="1" s="1"/>
  <c r="K28" i="1" s="1"/>
  <c r="H29" i="1"/>
  <c r="H30" i="1"/>
  <c r="N30" i="1" s="1"/>
  <c r="K30" i="1" s="1"/>
  <c r="N29" i="1" l="1"/>
  <c r="K29" i="1" s="1"/>
  <c r="N27" i="1"/>
  <c r="K27" i="1" s="1"/>
  <c r="N25" i="1"/>
  <c r="K25" i="1" s="1"/>
  <c r="N23" i="1"/>
  <c r="K23" i="1" s="1"/>
  <c r="C8" i="1"/>
  <c r="C10" i="1" s="1"/>
  <c r="P22" i="1" l="1"/>
</calcChain>
</file>

<file path=xl/sharedStrings.xml><?xml version="1.0" encoding="utf-8"?>
<sst xmlns="http://schemas.openxmlformats.org/spreadsheetml/2006/main" count="64" uniqueCount="52">
  <si>
    <t>&lt; 6,99</t>
  </si>
  <si>
    <t>&gt;=7</t>
  </si>
  <si>
    <t>&gt;=15</t>
  </si>
  <si>
    <t>&gt;=25</t>
  </si>
  <si>
    <t>&gt;=50</t>
  </si>
  <si>
    <t>&gt;=75</t>
  </si>
  <si>
    <t>№</t>
  </si>
  <si>
    <t>Наименование</t>
  </si>
  <si>
    <t>чистая прибыль</t>
  </si>
  <si>
    <t>текст</t>
  </si>
  <si>
    <t>налог 32,7%+ 0,35</t>
  </si>
  <si>
    <t>подоходный 33%</t>
  </si>
  <si>
    <t>?</t>
  </si>
  <si>
    <t xml:space="preserve">цена продажи + 7% </t>
  </si>
  <si>
    <t>стоимость доставки</t>
  </si>
  <si>
    <t>онлайн</t>
  </si>
  <si>
    <t>реальная</t>
  </si>
  <si>
    <t xml:space="preserve">цена закупки </t>
  </si>
  <si>
    <t>брутто</t>
  </si>
  <si>
    <t>Необходимо высчитать G (ценa продажи +7%) при условиях:</t>
  </si>
  <si>
    <t>чистая прибыль H должна быть 40% от брутто закупочной цены D, но не меньше чем 1,50</t>
  </si>
  <si>
    <t>если закупочная цена больше или равна 15, то H=33% от D</t>
  </si>
  <si>
    <t>если закупочная цена больше или равна 25, то H=28% от D</t>
  </si>
  <si>
    <t>если закупочная цена больше или равна 50, то H=25% от D</t>
  </si>
  <si>
    <t>если закупочная цена больше или равна 75, то H=24% от D</t>
  </si>
  <si>
    <t>если закупочная цена (D) больше или равна 7, то H=35% от D</t>
  </si>
  <si>
    <t xml:space="preserve">I (налог 32,7%+ 0,35) это (G+E)/100*32,7+0,35 </t>
  </si>
  <si>
    <t>J (подоходный 33%) это (G+E-F-C-I)/100*33</t>
  </si>
  <si>
    <t>G (цена продажи + 7% ) это формула которая учитывает все семь "если"+ D+ (F-E)+ I+ J+ 7% от общей суммы</t>
  </si>
  <si>
    <t>E и F могут изменяться</t>
  </si>
  <si>
    <t>C</t>
  </si>
  <si>
    <t>D</t>
  </si>
  <si>
    <t>E</t>
  </si>
  <si>
    <t>F</t>
  </si>
  <si>
    <t>G</t>
  </si>
  <si>
    <t>H</t>
  </si>
  <si>
    <t>I</t>
  </si>
  <si>
    <t>J</t>
  </si>
  <si>
    <t>H (чистая прибыль) это G+E-C-F-I-J</t>
  </si>
  <si>
    <t>Доставка онлайн</t>
  </si>
  <si>
    <t>Доставка реальная</t>
  </si>
  <si>
    <t>если закупочная цена больше или равна 100, то H=22% от D</t>
  </si>
  <si>
    <t>&gt;=100</t>
  </si>
  <si>
    <t>цена без скидки</t>
  </si>
  <si>
    <t>ц3</t>
  </si>
  <si>
    <t>ц1</t>
  </si>
  <si>
    <t>ц2</t>
  </si>
  <si>
    <t>налог 32,7%+ 0,34</t>
  </si>
  <si>
    <t>н32</t>
  </si>
  <si>
    <t>н33</t>
  </si>
  <si>
    <t>цена со скидкой без налога</t>
  </si>
  <si>
    <t>цена со скидкой с налогом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</si>
</sst>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2" fontId="2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/>
    <xf numFmtId="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2" fontId="5" fillId="0" borderId="0" xfId="0" applyNumberFormat="1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2" fontId="0" fillId="0" borderId="1" xfId="0" applyNumberFormat="1" applyBorder="1"/>
    <xf numFmtId="2" fontId="0" fillId="0" borderId="1" xfId="0" applyNumberFormat="1" applyFill="1" applyBorder="1"/>
    <xf numFmtId="2" fontId="6" fillId="0" borderId="0" xfId="0" applyNumberFormat="1" applyFont="1"/>
    <xf numFmtId="0" fontId="0" fillId="0" borderId="0" xfId="0" applyFill="1" applyBorder="1" applyAlignment="1">
      <alignment horizontal="center"/>
    </xf>
    <xf numFmtId="1" fontId="0" fillId="0" borderId="0" xfId="0" applyNumberForma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tabSelected="1" topLeftCell="B5" workbookViewId="0">
      <selection activeCell="O22" sqref="O22"/>
    </sheetView>
  </sheetViews>
  <sheetFormatPr defaultRowHeight="15" x14ac:dyDescent="0.25"/>
  <cols>
    <col min="1" max="1" width="6.5703125" style="12" customWidth="1"/>
    <col min="2" max="2" width="23.42578125" style="12" customWidth="1"/>
    <col min="3" max="3" width="18.7109375" style="12" customWidth="1"/>
    <col min="4" max="4" width="11.42578125" style="12" customWidth="1"/>
    <col min="5" max="5" width="6.85546875" customWidth="1"/>
    <col min="6" max="6" width="13.28515625" customWidth="1"/>
    <col min="7" max="7" width="12.28515625" customWidth="1"/>
    <col min="8" max="8" width="10.7109375" style="12" customWidth="1"/>
    <col min="9" max="9" width="10.140625" customWidth="1"/>
    <col min="10" max="10" width="9.5703125" customWidth="1"/>
    <col min="11" max="12" width="9.5703125" style="12" customWidth="1"/>
    <col min="13" max="13" width="18" customWidth="1"/>
    <col min="14" max="14" width="19.140625" customWidth="1"/>
    <col min="15" max="16" width="18.85546875" customWidth="1"/>
    <col min="17" max="257" width="11.42578125" customWidth="1"/>
  </cols>
  <sheetData>
    <row r="2" spans="1:20" x14ac:dyDescent="0.25">
      <c r="B2" s="34"/>
      <c r="C2" s="34"/>
      <c r="E2" s="12"/>
      <c r="I2" s="12" t="s">
        <v>19</v>
      </c>
    </row>
    <row r="3" spans="1:20" x14ac:dyDescent="0.25">
      <c r="A3" s="14" t="s">
        <v>34</v>
      </c>
      <c r="B3" s="9" t="s">
        <v>13</v>
      </c>
      <c r="C3" s="29">
        <v>40</v>
      </c>
      <c r="D3" s="14" t="s">
        <v>12</v>
      </c>
      <c r="E3" s="12"/>
      <c r="J3" s="2">
        <v>1</v>
      </c>
      <c r="M3" s="2"/>
      <c r="N3" s="2"/>
      <c r="O3" s="2"/>
      <c r="P3" s="2"/>
      <c r="Q3" s="18" t="s">
        <v>20</v>
      </c>
      <c r="R3" s="3" t="s">
        <v>0</v>
      </c>
      <c r="S3" s="33">
        <v>0</v>
      </c>
      <c r="T3">
        <v>0.4</v>
      </c>
    </row>
    <row r="4" spans="1:20" x14ac:dyDescent="0.25">
      <c r="A4" s="14" t="s">
        <v>32</v>
      </c>
      <c r="B4" s="9" t="s">
        <v>39</v>
      </c>
      <c r="C4" s="29">
        <v>1</v>
      </c>
      <c r="E4" s="12"/>
      <c r="J4" s="2">
        <v>2</v>
      </c>
      <c r="M4" s="4"/>
      <c r="N4" s="2"/>
      <c r="O4" s="2"/>
      <c r="P4" s="2"/>
      <c r="Q4" s="18" t="s">
        <v>25</v>
      </c>
      <c r="R4" s="3" t="s">
        <v>1</v>
      </c>
      <c r="S4" s="33">
        <v>7</v>
      </c>
      <c r="T4">
        <v>0.35</v>
      </c>
    </row>
    <row r="5" spans="1:20" x14ac:dyDescent="0.25">
      <c r="A5" s="14" t="s">
        <v>33</v>
      </c>
      <c r="B5" s="9" t="s">
        <v>40</v>
      </c>
      <c r="C5" s="29">
        <v>3.5</v>
      </c>
      <c r="E5" s="12"/>
      <c r="J5" s="2">
        <v>3</v>
      </c>
      <c r="M5" s="4"/>
      <c r="N5" s="2"/>
      <c r="O5" s="2"/>
      <c r="P5" s="2"/>
      <c r="Q5" s="18" t="s">
        <v>21</v>
      </c>
      <c r="R5" s="3" t="s">
        <v>2</v>
      </c>
      <c r="S5" s="33">
        <v>15</v>
      </c>
      <c r="T5">
        <v>0.33</v>
      </c>
    </row>
    <row r="6" spans="1:20" x14ac:dyDescent="0.25">
      <c r="A6" s="32" t="s">
        <v>30</v>
      </c>
      <c r="B6" s="9" t="s">
        <v>17</v>
      </c>
      <c r="C6" s="29">
        <f>E6-(E6/100*24)</f>
        <v>15.2</v>
      </c>
      <c r="D6" s="18" t="s">
        <v>18</v>
      </c>
      <c r="E6" s="30">
        <v>20</v>
      </c>
      <c r="F6" s="14" t="s">
        <v>31</v>
      </c>
      <c r="J6" s="12">
        <v>4</v>
      </c>
      <c r="M6" s="19"/>
      <c r="N6" s="12"/>
      <c r="O6" s="12"/>
      <c r="P6" s="12"/>
      <c r="Q6" s="18" t="s">
        <v>22</v>
      </c>
      <c r="R6" s="14" t="s">
        <v>3</v>
      </c>
      <c r="S6" s="33">
        <v>25</v>
      </c>
      <c r="T6">
        <v>0.28000000000000003</v>
      </c>
    </row>
    <row r="7" spans="1:20" x14ac:dyDescent="0.25">
      <c r="A7" s="14" t="s">
        <v>36</v>
      </c>
      <c r="B7" s="25" t="s">
        <v>10</v>
      </c>
      <c r="C7" s="29">
        <f>(C3+C4)/100*32.7+0.35</f>
        <v>13.757</v>
      </c>
      <c r="E7" s="12"/>
      <c r="J7" s="2">
        <v>5</v>
      </c>
      <c r="M7" s="4"/>
      <c r="N7" s="2"/>
      <c r="O7" s="2"/>
      <c r="P7" s="2"/>
      <c r="Q7" s="18" t="s">
        <v>23</v>
      </c>
      <c r="R7" s="3" t="s">
        <v>4</v>
      </c>
      <c r="S7" s="33">
        <v>50</v>
      </c>
      <c r="T7">
        <v>0.25</v>
      </c>
    </row>
    <row r="8" spans="1:20" s="12" customFormat="1" x14ac:dyDescent="0.25">
      <c r="A8" s="14" t="s">
        <v>37</v>
      </c>
      <c r="B8" s="9" t="s">
        <v>11</v>
      </c>
      <c r="C8" s="29">
        <f>(C3+C4-C5-C6-C7)/100*33</f>
        <v>2.8191900000000003</v>
      </c>
      <c r="J8" s="5">
        <v>6</v>
      </c>
      <c r="K8" s="5"/>
      <c r="L8" s="5"/>
      <c r="M8" s="6"/>
      <c r="N8" s="2"/>
      <c r="O8" s="2"/>
      <c r="P8" s="2"/>
      <c r="Q8" s="18" t="s">
        <v>24</v>
      </c>
      <c r="R8" s="3" t="s">
        <v>5</v>
      </c>
      <c r="S8" s="33">
        <v>75</v>
      </c>
      <c r="T8" s="12">
        <v>0.24</v>
      </c>
    </row>
    <row r="9" spans="1:20" s="12" customFormat="1" x14ac:dyDescent="0.25">
      <c r="A9" s="14"/>
      <c r="C9" s="13"/>
      <c r="J9" s="18">
        <v>7</v>
      </c>
      <c r="K9" s="18"/>
      <c r="L9" s="18"/>
      <c r="M9" s="19"/>
      <c r="Q9" s="18" t="s">
        <v>41</v>
      </c>
      <c r="R9" s="14" t="s">
        <v>42</v>
      </c>
      <c r="S9" s="33">
        <v>100</v>
      </c>
      <c r="T9" s="12">
        <v>0.22</v>
      </c>
    </row>
    <row r="10" spans="1:20" s="12" customFormat="1" ht="16.5" customHeight="1" x14ac:dyDescent="0.35">
      <c r="A10" s="14" t="s">
        <v>35</v>
      </c>
      <c r="B10" s="24" t="s">
        <v>8</v>
      </c>
      <c r="C10" s="31">
        <f>C3+C4-C5-C6-C7-C8</f>
        <v>5.7238100000000003</v>
      </c>
      <c r="J10" s="18"/>
      <c r="K10" s="18"/>
      <c r="L10" s="18"/>
      <c r="M10" s="19"/>
      <c r="Q10" s="18"/>
      <c r="R10" s="14"/>
      <c r="S10" s="20"/>
    </row>
    <row r="11" spans="1:20" s="12" customFormat="1" x14ac:dyDescent="0.25">
      <c r="J11" s="27"/>
      <c r="K11" s="27"/>
      <c r="L11" s="27"/>
      <c r="M11" s="28"/>
      <c r="N11" s="26"/>
      <c r="Q11" s="18"/>
      <c r="R11" s="14"/>
      <c r="S11" s="20"/>
    </row>
    <row r="13" spans="1:20" s="12" customFormat="1" x14ac:dyDescent="0.25"/>
    <row r="14" spans="1:20" s="12" customFormat="1" x14ac:dyDescent="0.25">
      <c r="I14" s="12" t="s">
        <v>26</v>
      </c>
    </row>
    <row r="15" spans="1:20" s="12" customFormat="1" x14ac:dyDescent="0.25">
      <c r="I15" s="12" t="s">
        <v>27</v>
      </c>
    </row>
    <row r="16" spans="1:20" s="12" customFormat="1" x14ac:dyDescent="0.25">
      <c r="I16" s="26" t="s">
        <v>28</v>
      </c>
    </row>
    <row r="17" spans="5:17" s="12" customFormat="1" x14ac:dyDescent="0.25">
      <c r="I17" s="12" t="s">
        <v>38</v>
      </c>
    </row>
    <row r="18" spans="5:17" s="12" customFormat="1" x14ac:dyDescent="0.25">
      <c r="I18" s="12" t="s">
        <v>29</v>
      </c>
    </row>
    <row r="19" spans="5:17" x14ac:dyDescent="0.25">
      <c r="G19" s="15" t="s">
        <v>30</v>
      </c>
      <c r="H19" s="15" t="s">
        <v>31</v>
      </c>
      <c r="I19" s="15" t="s">
        <v>32</v>
      </c>
      <c r="J19" s="15" t="s">
        <v>33</v>
      </c>
      <c r="K19" s="15"/>
      <c r="L19" s="15"/>
      <c r="M19" s="15" t="s">
        <v>34</v>
      </c>
      <c r="N19" s="15" t="s">
        <v>35</v>
      </c>
      <c r="O19" s="15" t="s">
        <v>36</v>
      </c>
      <c r="P19" s="15" t="s">
        <v>37</v>
      </c>
    </row>
    <row r="20" spans="5:17" ht="60" x14ac:dyDescent="0.25">
      <c r="E20" s="7"/>
      <c r="F20" s="7"/>
      <c r="G20" s="7"/>
      <c r="I20" s="9" t="s">
        <v>14</v>
      </c>
      <c r="J20" s="9"/>
      <c r="K20" s="10" t="s">
        <v>50</v>
      </c>
      <c r="L20" s="10" t="s">
        <v>51</v>
      </c>
      <c r="M20" s="16" t="s">
        <v>43</v>
      </c>
      <c r="N20" s="11"/>
      <c r="O20" s="25" t="s">
        <v>47</v>
      </c>
      <c r="P20" s="25" t="s">
        <v>11</v>
      </c>
      <c r="Q20" s="7"/>
    </row>
    <row r="21" spans="5:17" x14ac:dyDescent="0.25">
      <c r="E21" s="7" t="s">
        <v>6</v>
      </c>
      <c r="F21" s="7" t="s">
        <v>7</v>
      </c>
      <c r="G21" s="22" t="s">
        <v>17</v>
      </c>
      <c r="H21" s="21" t="s">
        <v>18</v>
      </c>
      <c r="I21" s="10" t="s">
        <v>15</v>
      </c>
      <c r="J21" s="10" t="s">
        <v>16</v>
      </c>
      <c r="K21" s="10" t="s">
        <v>46</v>
      </c>
      <c r="L21" s="10" t="s">
        <v>44</v>
      </c>
      <c r="M21" s="16" t="s">
        <v>45</v>
      </c>
      <c r="N21" s="24" t="s">
        <v>8</v>
      </c>
      <c r="O21" s="25" t="s">
        <v>48</v>
      </c>
      <c r="P21" s="25" t="s">
        <v>49</v>
      </c>
      <c r="Q21" s="7"/>
    </row>
    <row r="22" spans="5:17" x14ac:dyDescent="0.25">
      <c r="E22" s="7">
        <v>1</v>
      </c>
      <c r="F22" s="7" t="s">
        <v>9</v>
      </c>
      <c r="G22" s="23">
        <v>0.5</v>
      </c>
      <c r="H22" s="13">
        <f>G22*1.24</f>
        <v>0.62</v>
      </c>
      <c r="I22" s="8">
        <v>1.2</v>
      </c>
      <c r="J22" s="8">
        <v>0.9</v>
      </c>
      <c r="K22" s="13">
        <f>H22+N22+I22</f>
        <v>3.3200000000000003</v>
      </c>
      <c r="L22" s="13">
        <f>K22*1.32+0.34</f>
        <v>4.7224000000000004</v>
      </c>
      <c r="M22" s="1">
        <f>L22/0.93</f>
        <v>5.0778494623655916</v>
      </c>
      <c r="N22" s="13">
        <f>MAX(ROUND(LOOKUP(H22,$S$3:$S$9,$T$3:$T$9)*H22,2),1.5)</f>
        <v>1.5</v>
      </c>
      <c r="O22" s="17">
        <f>(L22/0.93)*0.32+0.35</f>
        <v>1.9749118279569893</v>
      </c>
      <c r="P22" s="13">
        <f xml:space="preserve"> (M22+I22-J22-G22-O22)/100*33</f>
        <v>0.9579694193548387</v>
      </c>
      <c r="Q22" s="7"/>
    </row>
    <row r="23" spans="5:17" x14ac:dyDescent="0.25">
      <c r="G23" s="23">
        <v>1</v>
      </c>
      <c r="H23" s="13">
        <f t="shared" ref="H23:H30" si="0">G23*1.24</f>
        <v>1.24</v>
      </c>
      <c r="I23" s="8">
        <v>1.7</v>
      </c>
      <c r="J23" s="8">
        <v>1.45</v>
      </c>
      <c r="K23" s="13">
        <f>H23+N23+I23</f>
        <v>4.4400000000000004</v>
      </c>
      <c r="L23" s="13"/>
      <c r="M23" s="1"/>
      <c r="N23" s="13">
        <f>MAX(ROUND(LOOKUP(H23,$S$3:$S$9,$T$3:$T$9)*H23,2),1.5)</f>
        <v>1.5</v>
      </c>
      <c r="O23" s="17"/>
      <c r="P23" s="13"/>
    </row>
    <row r="24" spans="5:17" x14ac:dyDescent="0.25">
      <c r="G24" s="23">
        <v>5</v>
      </c>
      <c r="H24" s="13">
        <f t="shared" si="0"/>
        <v>6.2</v>
      </c>
      <c r="I24" s="8">
        <v>2.4</v>
      </c>
      <c r="J24" s="8">
        <v>2.6</v>
      </c>
      <c r="K24" s="13">
        <f>H24+N24+I24</f>
        <v>11.08</v>
      </c>
      <c r="L24" s="13"/>
      <c r="M24" s="1"/>
      <c r="N24" s="13">
        <f>MAX(ROUND(LOOKUP(H24,$S$3:$S$9,$T$3:$T$9)*H24,2),1.5)</f>
        <v>2.48</v>
      </c>
      <c r="O24" s="17"/>
      <c r="P24" s="13"/>
    </row>
    <row r="25" spans="5:17" x14ac:dyDescent="0.25">
      <c r="G25" s="23">
        <v>7</v>
      </c>
      <c r="H25" s="13">
        <f t="shared" si="0"/>
        <v>8.68</v>
      </c>
      <c r="I25" s="8">
        <v>1.7</v>
      </c>
      <c r="J25" s="8">
        <v>3.5</v>
      </c>
      <c r="K25" s="13">
        <f>H25+N25+I25</f>
        <v>13.419999999999998</v>
      </c>
      <c r="L25" s="13"/>
      <c r="M25" s="1"/>
      <c r="N25" s="13">
        <f>MAX(ROUND(LOOKUP(H25,$S$3:$S$9,$T$3:$T$9)*H25,2),1.5)</f>
        <v>3.04</v>
      </c>
      <c r="O25" s="17"/>
      <c r="P25" s="13"/>
    </row>
    <row r="26" spans="5:17" x14ac:dyDescent="0.25">
      <c r="G26" s="23">
        <v>15</v>
      </c>
      <c r="H26" s="13">
        <f t="shared" si="0"/>
        <v>18.600000000000001</v>
      </c>
      <c r="I26" s="8">
        <v>1</v>
      </c>
      <c r="J26" s="8">
        <v>3.5</v>
      </c>
      <c r="K26" s="13">
        <f>H26+N26+I26</f>
        <v>25.740000000000002</v>
      </c>
      <c r="L26" s="13"/>
      <c r="M26" s="1"/>
      <c r="N26" s="13">
        <f>MAX(ROUND(LOOKUP(H26,$S$3:$S$9,$T$3:$T$9)*H26,2),1.5)</f>
        <v>6.14</v>
      </c>
      <c r="O26" s="17"/>
      <c r="P26" s="13"/>
    </row>
    <row r="27" spans="5:17" x14ac:dyDescent="0.25">
      <c r="G27" s="23">
        <v>25</v>
      </c>
      <c r="H27" s="13">
        <f t="shared" si="0"/>
        <v>31</v>
      </c>
      <c r="I27" s="8">
        <v>0</v>
      </c>
      <c r="J27" s="8">
        <v>3.5</v>
      </c>
      <c r="K27" s="13">
        <f>H27+N27+I27</f>
        <v>39.68</v>
      </c>
      <c r="L27" s="13"/>
      <c r="M27" s="1"/>
      <c r="N27" s="13">
        <f>MAX(ROUND(LOOKUP(H27,$S$3:$S$9,$T$3:$T$9)*H27,2),1.5)</f>
        <v>8.68</v>
      </c>
      <c r="O27" s="17"/>
      <c r="P27" s="13"/>
    </row>
    <row r="28" spans="5:17" x14ac:dyDescent="0.25">
      <c r="G28" s="23">
        <v>50</v>
      </c>
      <c r="H28" s="13">
        <f t="shared" si="0"/>
        <v>62</v>
      </c>
      <c r="I28" s="8">
        <v>0</v>
      </c>
      <c r="J28" s="8">
        <v>3.5</v>
      </c>
      <c r="K28" s="13">
        <f>H28+N28+I28</f>
        <v>77.5</v>
      </c>
      <c r="L28" s="13"/>
      <c r="M28" s="1"/>
      <c r="N28" s="13">
        <f>MAX(ROUND(LOOKUP(H28,$S$3:$S$9,$T$3:$T$9)*H28,2),1.5)</f>
        <v>15.5</v>
      </c>
      <c r="O28" s="17"/>
      <c r="P28" s="13"/>
    </row>
    <row r="29" spans="5:17" x14ac:dyDescent="0.25">
      <c r="G29" s="23">
        <v>75</v>
      </c>
      <c r="H29" s="13">
        <f t="shared" si="0"/>
        <v>93</v>
      </c>
      <c r="I29" s="8">
        <v>0</v>
      </c>
      <c r="J29" s="8">
        <v>3.5</v>
      </c>
      <c r="K29" s="13">
        <f>H29+N29+I29</f>
        <v>115.32</v>
      </c>
      <c r="L29" s="13"/>
      <c r="M29" s="1"/>
      <c r="N29" s="13">
        <f>MAX(ROUND(LOOKUP(H29,$S$3:$S$9,$T$3:$T$9)*H29,2),1.5)</f>
        <v>22.32</v>
      </c>
      <c r="O29" s="17"/>
      <c r="P29" s="13"/>
    </row>
    <row r="30" spans="5:17" x14ac:dyDescent="0.25">
      <c r="G30" s="23">
        <v>100</v>
      </c>
      <c r="H30" s="13">
        <f t="shared" si="0"/>
        <v>124</v>
      </c>
      <c r="I30" s="8">
        <v>0</v>
      </c>
      <c r="J30" s="8">
        <v>3.5</v>
      </c>
      <c r="K30" s="13">
        <f>H30+N30+I30</f>
        <v>151.28</v>
      </c>
      <c r="L30" s="13"/>
      <c r="M30" s="1"/>
      <c r="N30" s="13">
        <f>MAX(ROUND(LOOKUP(H30,$S$3:$S$9,$T$3:$T$9)*H30,2),1.5)</f>
        <v>27.28</v>
      </c>
      <c r="O30" s="17"/>
      <c r="P30" s="13"/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56" width="11.42578125" customWidth="1"/>
  </cols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56" width="11.42578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evg</cp:lastModifiedBy>
  <dcterms:created xsi:type="dcterms:W3CDTF">2016-02-24T16:54:37Z</dcterms:created>
  <dcterms:modified xsi:type="dcterms:W3CDTF">2016-02-27T16:24:56Z</dcterms:modified>
</cp:coreProperties>
</file>