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2915"/>
  </bookViews>
  <sheets>
    <sheet name="Протокол испытания" sheetId="1" r:id="rId1"/>
    <sheet name="Лист2" sheetId="2" r:id="rId2"/>
    <sheet name="Лист3" sheetId="3" r:id="rId3"/>
  </sheets>
  <externalReferences>
    <externalReference r:id="rId4"/>
  </externalReferences>
  <definedNames>
    <definedName name="Мес">[1]Лист1!$AQ$5:$AQ$18</definedName>
    <definedName name="Мес_1">[1]Лист1!$AP$5</definedName>
    <definedName name="_xlnm.Print_Area" localSheetId="0">'Протокол испытания'!$A$1:$K$107</definedName>
  </definedNames>
  <calcPr calcId="152511"/>
</workbook>
</file>

<file path=xl/calcChain.xml><?xml version="1.0" encoding="utf-8"?>
<calcChain xmlns="http://schemas.openxmlformats.org/spreadsheetml/2006/main">
  <c r="Y53" i="1" l="1"/>
  <c r="Z53" i="1"/>
  <c r="Y54" i="1"/>
  <c r="Z54" i="1"/>
  <c r="Y55" i="1"/>
  <c r="Z55" i="1"/>
  <c r="Y56" i="1"/>
  <c r="Z56" i="1"/>
  <c r="Y57" i="1"/>
  <c r="Z57" i="1"/>
  <c r="Y58" i="1"/>
  <c r="Z58" i="1"/>
  <c r="Z52" i="1"/>
  <c r="Y52" i="1"/>
  <c r="N58" i="1" l="1"/>
  <c r="B77" i="1"/>
  <c r="B76" i="1"/>
  <c r="L63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32" i="1"/>
  <c r="H32" i="1" s="1"/>
  <c r="J36" i="1" l="1"/>
  <c r="O34" i="1" s="1"/>
  <c r="I32" i="1"/>
  <c r="B87" i="1"/>
  <c r="B91" i="1"/>
  <c r="B93" i="1"/>
  <c r="I33" i="1" l="1"/>
  <c r="O52" i="1"/>
  <c r="AA52" i="1" s="1"/>
  <c r="V52" i="1"/>
  <c r="J68" i="1"/>
  <c r="O53" i="1" l="1"/>
  <c r="V53" i="1"/>
  <c r="I34" i="1"/>
  <c r="N97" i="1"/>
  <c r="B97" i="1" s="1"/>
  <c r="AA53" i="1" l="1"/>
  <c r="V54" i="1"/>
  <c r="O54" i="1"/>
  <c r="I35" i="1"/>
  <c r="B95" i="1"/>
  <c r="AA54" i="1" l="1"/>
  <c r="V55" i="1"/>
  <c r="O55" i="1"/>
  <c r="AA55" i="1" s="1"/>
  <c r="I36" i="1"/>
  <c r="B89" i="1"/>
  <c r="V56" i="1" l="1"/>
  <c r="I37" i="1"/>
  <c r="M63" i="1"/>
  <c r="I38" i="1" l="1"/>
  <c r="V57" i="1"/>
  <c r="O56" i="1"/>
  <c r="AA56" i="1" s="1"/>
  <c r="F64" i="1"/>
  <c r="L84" i="1" s="1"/>
  <c r="B85" i="1" s="1"/>
  <c r="O57" i="1" l="1"/>
  <c r="AA57" i="1" s="1"/>
  <c r="V58" i="1"/>
  <c r="AA58" i="1" s="1"/>
  <c r="I39" i="1"/>
  <c r="I15" i="1"/>
  <c r="J46" i="1" l="1"/>
  <c r="D83" i="1" s="1"/>
  <c r="J38" i="1" l="1"/>
  <c r="N39" i="1" s="1"/>
  <c r="C77" i="1" s="1"/>
  <c r="J35" i="1"/>
  <c r="O35" i="1" s="1"/>
  <c r="N38" i="1" s="1"/>
  <c r="C76" i="1" s="1"/>
  <c r="I46" i="1" l="1"/>
  <c r="D82" i="1" s="1"/>
  <c r="D46" i="1" l="1"/>
  <c r="D79" i="1" s="1"/>
  <c r="F46" i="1"/>
  <c r="D80" i="1" s="1"/>
  <c r="G46" i="1"/>
  <c r="D81" i="1" s="1"/>
</calcChain>
</file>

<file path=xl/sharedStrings.xml><?xml version="1.0" encoding="utf-8"?>
<sst xmlns="http://schemas.openxmlformats.org/spreadsheetml/2006/main" count="153" uniqueCount="119">
  <si>
    <t xml:space="preserve">  Размеры сит, мм</t>
  </si>
  <si>
    <t xml:space="preserve">         Частные остатки, г</t>
  </si>
  <si>
    <t>Средние значения</t>
  </si>
  <si>
    <t xml:space="preserve"> Полные остатки, %</t>
  </si>
  <si>
    <t>г</t>
  </si>
  <si>
    <t>%</t>
  </si>
  <si>
    <t>факт.</t>
  </si>
  <si>
    <t>25</t>
  </si>
  <si>
    <t>20</t>
  </si>
  <si>
    <t>12,5</t>
  </si>
  <si>
    <t>Дно</t>
  </si>
  <si>
    <t xml:space="preserve">                   Полный остаток на ситах, % по массе, зерен размером, мм</t>
  </si>
  <si>
    <t xml:space="preserve">  дополнительное сито</t>
  </si>
  <si>
    <t>d</t>
  </si>
  <si>
    <t xml:space="preserve">       0,5 (d + D)</t>
  </si>
  <si>
    <t xml:space="preserve">D </t>
  </si>
  <si>
    <t>1,25 D</t>
  </si>
  <si>
    <t>5 (3)</t>
  </si>
  <si>
    <t>90…100</t>
  </si>
  <si>
    <t>0…10</t>
  </si>
  <si>
    <t>0…0,50</t>
  </si>
  <si>
    <t xml:space="preserve">    Фактические п.о.,%</t>
  </si>
  <si>
    <t xml:space="preserve">     </t>
  </si>
  <si>
    <t>/</t>
  </si>
  <si>
    <t>(Ф.И.О.)</t>
  </si>
  <si>
    <t>Производственная база</t>
  </si>
  <si>
    <t>-</t>
  </si>
  <si>
    <t>Показатель дробимости, %</t>
  </si>
  <si>
    <t>Марка по дробимости щебня (гравия)</t>
  </si>
  <si>
    <t>ОКПО  17265369 ОКВЭД 26.63  ОКТМО – 46628101 ОГРН 1137746192990</t>
  </si>
  <si>
    <t>Болтенкова И.Ю.</t>
  </si>
  <si>
    <t>УТВЕРЖДАЮ:</t>
  </si>
  <si>
    <t>Начальник лаборатории</t>
  </si>
  <si>
    <t>___________ Р.В. Кузнецов</t>
  </si>
  <si>
    <t>ТЕЛ.8 (495)  740-03-66 доб. 4569, e-mail: m.lab@gradindustry.ru</t>
  </si>
  <si>
    <t>Карьер/Поставщик:</t>
  </si>
  <si>
    <t xml:space="preserve">Дата поступления:  </t>
  </si>
  <si>
    <t xml:space="preserve">Дата испытания: </t>
  </si>
  <si>
    <t>Порода:</t>
  </si>
  <si>
    <t>Фракция:</t>
  </si>
  <si>
    <t>Место хранения:</t>
  </si>
  <si>
    <r>
      <rPr>
        <b/>
        <sz val="11"/>
        <color theme="1"/>
        <rFont val="Calibri"/>
        <family val="2"/>
        <charset val="204"/>
      </rPr>
      <t>1.</t>
    </r>
    <r>
      <rPr>
        <sz val="11"/>
        <color theme="1"/>
        <rFont val="Calibri"/>
        <family val="2"/>
        <charset val="204"/>
      </rPr>
      <t xml:space="preserve">  </t>
    </r>
    <r>
      <rPr>
        <i/>
        <sz val="11"/>
        <color theme="1"/>
        <rFont val="Calibri"/>
        <family val="2"/>
        <charset val="204"/>
      </rPr>
      <t>Насыпная плотность  щебня в  естественном состоянии,  кг/м</t>
    </r>
    <r>
      <rPr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</rPr>
      <t>:</t>
    </r>
  </si>
  <si>
    <r>
      <rPr>
        <b/>
        <sz val="11"/>
        <color theme="1"/>
        <rFont val="Calibri"/>
        <family val="2"/>
        <charset val="204"/>
      </rPr>
      <t>2.</t>
    </r>
    <r>
      <rPr>
        <sz val="11"/>
        <color theme="1"/>
        <rFont val="Calibri"/>
        <family val="2"/>
        <charset val="204"/>
      </rPr>
      <t xml:space="preserve">  </t>
    </r>
    <r>
      <rPr>
        <i/>
        <sz val="11"/>
        <color theme="1"/>
        <rFont val="Calibri"/>
        <family val="2"/>
        <charset val="204"/>
      </rPr>
      <t>Насыпная плотность  щебня в  сухом состоянии,  кг/м</t>
    </r>
    <r>
      <rPr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</rPr>
      <t>:</t>
    </r>
  </si>
  <si>
    <r>
      <rPr>
        <b/>
        <sz val="11"/>
        <color theme="1"/>
        <rFont val="Calibri"/>
        <family val="2"/>
        <charset val="204"/>
      </rPr>
      <t>3.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Влажность щебня, % по массе:</t>
    </r>
  </si>
  <si>
    <r>
      <rPr>
        <b/>
        <sz val="11"/>
        <color theme="1"/>
        <rFont val="Calibri"/>
        <family val="2"/>
        <charset val="204"/>
      </rPr>
      <t>4.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Зерновой состав:</t>
    </r>
  </si>
  <si>
    <t xml:space="preserve"> Размеры отверстий контрольных сит, мм</t>
  </si>
  <si>
    <t>95…100</t>
  </si>
  <si>
    <t>для фр. 5-10 и 5-20 мм</t>
  </si>
  <si>
    <t>30…80</t>
  </si>
  <si>
    <t xml:space="preserve">Таблица </t>
  </si>
  <si>
    <r>
      <rPr>
        <b/>
        <sz val="11"/>
        <color theme="1"/>
        <rFont val="Calibri"/>
        <family val="2"/>
        <charset val="204"/>
      </rPr>
      <t>10.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Содержание дробленых зерен в щебне из гравия, % по массе:</t>
    </r>
  </si>
  <si>
    <r>
      <rPr>
        <b/>
        <sz val="11"/>
        <color theme="1"/>
        <rFont val="Calibri"/>
        <family val="2"/>
        <charset val="204"/>
      </rPr>
      <t>9.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Содержание зерен пластинчатой (лещадной) и игловатой форм, % по массе:</t>
    </r>
  </si>
  <si>
    <r>
      <rPr>
        <b/>
        <sz val="11"/>
        <color theme="1"/>
        <rFont val="Calibri"/>
        <family val="2"/>
        <charset val="204"/>
      </rPr>
      <t>5.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Показатель дробимости испытуемой фракции щебня (гравия):</t>
    </r>
  </si>
  <si>
    <r>
      <rPr>
        <b/>
        <sz val="11"/>
        <color theme="1"/>
        <rFont val="Calibri"/>
        <family val="2"/>
        <charset val="204"/>
      </rPr>
      <t>6.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Содержание пылевидных и глинистых частиц,  % по массе:</t>
    </r>
  </si>
  <si>
    <r>
      <rPr>
        <b/>
        <sz val="11"/>
        <color theme="1"/>
        <rFont val="Calibri"/>
        <family val="2"/>
        <charset val="204"/>
      </rPr>
      <t>7.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Истинная плотность исходной горной породы и зерен щебня (гравия), г/см</t>
    </r>
    <r>
      <rPr>
        <i/>
        <vertAlign val="superscript"/>
        <sz val="10"/>
        <rFont val="Calibri"/>
        <family val="2"/>
        <charset val="204"/>
      </rPr>
      <t>³</t>
    </r>
    <r>
      <rPr>
        <vertAlign val="superscript"/>
        <sz val="11"/>
        <rFont val="Calibri"/>
        <family val="2"/>
        <charset val="204"/>
      </rPr>
      <t xml:space="preserve"> </t>
    </r>
  </si>
  <si>
    <r>
      <rPr>
        <b/>
        <sz val="11"/>
        <color theme="1"/>
        <rFont val="Calibri"/>
        <family val="2"/>
        <charset val="204"/>
      </rPr>
      <t>8.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Пустотность, %:</t>
    </r>
  </si>
  <si>
    <t xml:space="preserve"> 5-20 и по фракциям, по согласованию</t>
  </si>
  <si>
    <t>Кубакова Л.Р.</t>
  </si>
  <si>
    <t>Приходько В.А.</t>
  </si>
  <si>
    <t>Сухоручкин С.В.</t>
  </si>
  <si>
    <t>(подпись)</t>
  </si>
  <si>
    <t>щебень из гравия</t>
  </si>
  <si>
    <t>5:20</t>
  </si>
  <si>
    <t>Результаты испытаний:</t>
  </si>
  <si>
    <t>2,5 (1,25)</t>
  </si>
  <si>
    <t xml:space="preserve">ИНН 7719838588/ КПП500301001, 142703, Московская обл., Ленинский р-н, г. Видное, ул. Школьная, д.26а, </t>
  </si>
  <si>
    <t>ПРОТОКОЛ №:</t>
  </si>
  <si>
    <r>
      <t>Примечание</t>
    </r>
    <r>
      <rPr>
        <b/>
        <sz val="8"/>
        <color theme="1"/>
        <rFont val="Calibri"/>
        <family val="2"/>
        <charset val="204"/>
      </rPr>
      <t>. Допустимые пределы зернового состава каждой фракции (смеси), ГОСТ 8267-93 таблица №1</t>
    </r>
  </si>
  <si>
    <t>ч.о.,% по ГОСТ 26633-2012 (таблица №3):</t>
  </si>
  <si>
    <t>5(3):10</t>
  </si>
  <si>
    <t>гравий</t>
  </si>
  <si>
    <t>1. Зерновой состав реокмендуемое содержание отдельных фракций в крупном заполнителе в составе бетона согласно таблице№3 ГОСТ 26633-2012:</t>
  </si>
  <si>
    <r>
      <rPr>
        <b/>
        <sz val="11"/>
        <color theme="1"/>
        <rFont val="Calibri"/>
        <family val="2"/>
        <charset val="204"/>
      </rPr>
      <t>2.</t>
    </r>
    <r>
      <rPr>
        <sz val="11"/>
        <color theme="1"/>
        <rFont val="Calibri"/>
        <family val="2"/>
        <charset val="204"/>
      </rPr>
      <t xml:space="preserve"> Допустимые пределы каждой фракции (смеси), согласно ГОСТ 8267-93:</t>
    </r>
  </si>
  <si>
    <t>2,5(1,25)</t>
  </si>
  <si>
    <t>5(3)</t>
  </si>
  <si>
    <t>0,5(d+D)</t>
  </si>
  <si>
    <t>D</t>
  </si>
  <si>
    <t>а.</t>
  </si>
  <si>
    <t>б.</t>
  </si>
  <si>
    <t>в.</t>
  </si>
  <si>
    <t>г.</t>
  </si>
  <si>
    <t>д.</t>
  </si>
  <si>
    <r>
      <rPr>
        <b/>
        <sz val="11"/>
        <rFont val="Calibri"/>
        <family val="2"/>
        <charset val="204"/>
      </rPr>
      <t>3.</t>
    </r>
    <r>
      <rPr>
        <sz val="11"/>
        <rFont val="Calibri"/>
        <family val="2"/>
        <charset val="204"/>
      </rPr>
      <t xml:space="preserve"> Марки по дробимости щебня из гравия и гравия должны соответствовать требованиям, указанным в таблице №5:</t>
    </r>
  </si>
  <si>
    <t>4. Содержание пылевидных и глинистых частиц вщебне из изверженных и метаморфических пород, щебне из гравия и в гравии не должно превышать 1%:</t>
  </si>
  <si>
    <r>
      <rPr>
        <b/>
        <sz val="11"/>
        <color theme="1"/>
        <rFont val="Calibri"/>
        <family val="2"/>
        <charset val="204"/>
      </rPr>
      <t>5.</t>
    </r>
    <r>
      <rPr>
        <sz val="11"/>
        <color theme="1"/>
        <rFont val="Calibri"/>
        <family val="2"/>
        <charset val="204"/>
      </rPr>
      <t xml:space="preserve"> Крупные заполнители должны иметь среднюю истинную плотность зерен от 2,000 до 3,000 г/см³</t>
    </r>
  </si>
  <si>
    <r>
      <rPr>
        <b/>
        <sz val="11"/>
        <color theme="1"/>
        <rFont val="Calibri"/>
        <family val="2"/>
        <charset val="204"/>
      </rPr>
      <t>6.</t>
    </r>
    <r>
      <rPr>
        <sz val="11"/>
        <color theme="1"/>
        <rFont val="Calibri"/>
        <family val="2"/>
        <charset val="204"/>
      </rPr>
      <t xml:space="preserve"> Содержание зерен пластичной (лещадной) и игловатой формы в крупном заполнителе не должно превышать 35% массы:</t>
    </r>
  </si>
  <si>
    <r>
      <rPr>
        <b/>
        <sz val="11"/>
        <color theme="1"/>
        <rFont val="Calibri"/>
        <family val="2"/>
        <charset val="204"/>
      </rPr>
      <t>7.</t>
    </r>
    <r>
      <rPr>
        <sz val="11"/>
        <color theme="1"/>
        <rFont val="Calibri"/>
        <family val="2"/>
        <charset val="204"/>
      </rPr>
      <t xml:space="preserve"> Щебень из гравия и валунов должен содержать дробленные зерна в колличестве не менее 80% по массе:</t>
    </r>
  </si>
  <si>
    <r>
      <rPr>
        <b/>
        <sz val="11"/>
        <color theme="1"/>
        <rFont val="Calibri"/>
        <family val="2"/>
        <charset val="204"/>
      </rPr>
      <t>8.</t>
    </r>
    <r>
      <rPr>
        <sz val="11"/>
        <color theme="1"/>
        <rFont val="Calibri"/>
        <family val="2"/>
        <charset val="204"/>
      </rPr>
      <t xml:space="preserve"> Содержание глины в комках не должно быть более указанного в таблице №10:</t>
    </r>
  </si>
  <si>
    <t xml:space="preserve"> З А К Л Ю Ч Е Н И Е:</t>
  </si>
  <si>
    <t>Свидетельство об аттестации испытательной лаборатории № 211/15 от 10 июля 2015 г.</t>
  </si>
  <si>
    <r>
      <rPr>
        <b/>
        <sz val="11"/>
        <color theme="1"/>
        <rFont val="Calibri"/>
        <family val="2"/>
        <charset val="204"/>
      </rPr>
      <t>Примечание: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Запрещается частичная перепечатка  данного протокола без согласования с испытательной лабораторией</t>
    </r>
  </si>
  <si>
    <t>Испытания провел лаборант:</t>
  </si>
  <si>
    <t>Марка дробимости допускает применять щебень из гравия для классов бетона В27,5 и ниже</t>
  </si>
  <si>
    <t>Марка дробимости допускает применять щебень из гравия для классов бетона ниже В30 и выше</t>
  </si>
  <si>
    <r>
      <rPr>
        <b/>
        <sz val="11"/>
        <color theme="1"/>
        <rFont val="Calibri"/>
        <family val="2"/>
        <charset val="204"/>
      </rPr>
      <t>9.</t>
    </r>
    <r>
      <rPr>
        <sz val="11"/>
        <color theme="1"/>
        <rFont val="Calibri"/>
        <family val="2"/>
        <charset val="204"/>
      </rPr>
      <t xml:space="preserve"> Щебень/щебень из гравия в зависимости от значений удельной эффективности  естественных радионуклидов Аэфф. По результатам которой устанавливают область его применения согласно ГОСТ 8267-93 п.4.9.:</t>
    </r>
  </si>
  <si>
    <t>щебень/щебень из гравия приемлем во вновь строящихся жилых и общественных зданиях;</t>
  </si>
  <si>
    <t>щебень/щебень из гравия приемлем для дорожного строительства в пределах территории населенных пунктов и зон перспективной застройки, а также при возведении производственных зданий и сооружений;</t>
  </si>
  <si>
    <t>щебень/щебень из гравия приемлем в дорожном строительстве вне населенных пунктов;</t>
  </si>
  <si>
    <t>кг/м³</t>
  </si>
  <si>
    <t>г/см³</t>
  </si>
  <si>
    <t>Бк/кг</t>
  </si>
  <si>
    <r>
      <rPr>
        <b/>
        <sz val="11"/>
        <color theme="1"/>
        <rFont val="Calibri"/>
        <family val="2"/>
        <charset val="204"/>
      </rPr>
      <t>11.</t>
    </r>
    <r>
      <rPr>
        <sz val="11"/>
        <color theme="1"/>
        <rFont val="Calibri"/>
        <family val="2"/>
        <charset val="204"/>
      </rPr>
      <t xml:space="preserve"> </t>
    </r>
    <r>
      <rPr>
        <i/>
        <sz val="11"/>
        <color theme="1"/>
        <rFont val="Calibri"/>
        <family val="2"/>
        <charset val="204"/>
      </rPr>
      <t>Другие виды испытания: "Содержание глины в комках, %"</t>
    </r>
  </si>
  <si>
    <r>
      <rPr>
        <b/>
        <sz val="11"/>
        <color theme="1"/>
        <rFont val="Calibri"/>
        <family val="2"/>
        <charset val="204"/>
      </rPr>
      <t xml:space="preserve">12. </t>
    </r>
    <r>
      <rPr>
        <i/>
        <sz val="11"/>
        <color theme="1"/>
        <rFont val="Calibri"/>
        <family val="2"/>
        <charset val="204"/>
      </rPr>
      <t>Радиационно-гигиеническая оценка указанная предприятием-изготовителем:</t>
    </r>
  </si>
  <si>
    <t>ООО Карьер</t>
  </si>
  <si>
    <t>фр. 5:10</t>
  </si>
  <si>
    <t>фр. 10:20</t>
  </si>
  <si>
    <t>7,5</t>
  </si>
  <si>
    <t>верх.</t>
  </si>
  <si>
    <t>нижняя</t>
  </si>
  <si>
    <t>сита</t>
  </si>
  <si>
    <t>10</t>
  </si>
  <si>
    <t>5</t>
  </si>
  <si>
    <t>2,5</t>
  </si>
  <si>
    <t>Остатки</t>
  </si>
  <si>
    <t>Таблица №1</t>
  </si>
  <si>
    <t>Нижняя предупредительная граница</t>
  </si>
  <si>
    <t>Верхняя предупредительная граница</t>
  </si>
  <si>
    <t>Полные остатки на сите</t>
  </si>
  <si>
    <t>AGusev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</si>
</sst>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i/>
      <u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0"/>
      <color indexed="5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10"/>
      <name val="Calibri"/>
      <family val="2"/>
      <charset val="204"/>
    </font>
    <font>
      <sz val="8"/>
      <name val="Calibri"/>
      <family val="2"/>
      <charset val="204"/>
    </font>
    <font>
      <i/>
      <sz val="8"/>
      <color indexed="17"/>
      <name val="Calibri"/>
      <family val="2"/>
      <charset val="204"/>
    </font>
    <font>
      <sz val="8"/>
      <color indexed="17"/>
      <name val="Calibri"/>
      <family val="2"/>
      <charset val="204"/>
    </font>
    <font>
      <sz val="8"/>
      <color indexed="63"/>
      <name val="Calibri"/>
      <family val="2"/>
      <charset val="204"/>
    </font>
    <font>
      <i/>
      <sz val="11"/>
      <name val="Calibri"/>
      <family val="2"/>
      <charset val="204"/>
    </font>
    <font>
      <i/>
      <sz val="10"/>
      <color indexed="16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i/>
      <sz val="8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9"/>
      <name val="Calibri"/>
      <family val="2"/>
      <charset val="204"/>
    </font>
    <font>
      <sz val="8"/>
      <color theme="1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color indexed="9"/>
      <name val="Calibri"/>
      <family val="2"/>
      <charset val="204"/>
    </font>
    <font>
      <b/>
      <sz val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i/>
      <u/>
      <sz val="12"/>
      <name val="Calibri"/>
      <family val="2"/>
      <charset val="204"/>
    </font>
    <font>
      <u/>
      <sz val="11"/>
      <name val="Calibri"/>
      <family val="2"/>
      <charset val="204"/>
    </font>
    <font>
      <b/>
      <u/>
      <sz val="11"/>
      <name val="Calibri"/>
      <family val="2"/>
      <charset val="204"/>
    </font>
    <font>
      <u/>
      <sz val="16"/>
      <name val="Calibri"/>
      <family val="2"/>
      <charset val="204"/>
    </font>
    <font>
      <u/>
      <sz val="18"/>
      <name val="Calibri"/>
      <family val="2"/>
      <charset val="204"/>
    </font>
    <font>
      <i/>
      <sz val="7"/>
      <color theme="1"/>
      <name val="Tahoma"/>
      <family val="2"/>
      <charset val="204"/>
    </font>
    <font>
      <b/>
      <i/>
      <u/>
      <sz val="14"/>
      <name val="Calibri"/>
      <family val="2"/>
      <charset val="204"/>
    </font>
    <font>
      <b/>
      <sz val="7"/>
      <color theme="1"/>
      <name val="Calibri"/>
      <family val="2"/>
      <charset val="204"/>
    </font>
    <font>
      <i/>
      <sz val="11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4" fontId="4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28" fillId="2" borderId="13" xfId="0" applyFont="1" applyFill="1" applyBorder="1" applyAlignment="1" applyProtection="1">
      <alignment horizontal="center" vertical="center"/>
      <protection hidden="1"/>
    </xf>
    <xf numFmtId="0" fontId="28" fillId="2" borderId="14" xfId="0" applyFont="1" applyFill="1" applyBorder="1" applyAlignment="1" applyProtection="1">
      <alignment horizontal="center" vertical="center"/>
      <protection hidden="1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0" fontId="28" fillId="2" borderId="21" xfId="0" applyFont="1" applyFill="1" applyBorder="1" applyAlignment="1" applyProtection="1">
      <alignment horizontal="center" vertical="center"/>
      <protection hidden="1"/>
    </xf>
    <xf numFmtId="3" fontId="11" fillId="0" borderId="24" xfId="0" applyNumberFormat="1" applyFont="1" applyBorder="1" applyAlignment="1" applyProtection="1">
      <alignment horizontal="center" vertical="center"/>
      <protection hidden="1"/>
    </xf>
    <xf numFmtId="3" fontId="11" fillId="0" borderId="25" xfId="0" applyNumberFormat="1" applyFont="1" applyBorder="1" applyAlignment="1" applyProtection="1">
      <alignment horizontal="center" vertical="center"/>
      <protection hidden="1"/>
    </xf>
    <xf numFmtId="2" fontId="11" fillId="0" borderId="8" xfId="0" applyNumberFormat="1" applyFont="1" applyBorder="1" applyAlignment="1" applyProtection="1">
      <alignment horizontal="center" vertical="center"/>
      <protection hidden="1"/>
    </xf>
    <xf numFmtId="2" fontId="11" fillId="0" borderId="10" xfId="0" applyNumberFormat="1" applyFont="1" applyBorder="1" applyAlignment="1" applyProtection="1">
      <alignment horizontal="center" vertical="center"/>
      <protection hidden="1"/>
    </xf>
    <xf numFmtId="3" fontId="11" fillId="0" borderId="26" xfId="0" applyNumberFormat="1" applyFont="1" applyBorder="1" applyAlignment="1" applyProtection="1">
      <alignment horizontal="center" vertical="center"/>
      <protection hidden="1"/>
    </xf>
    <xf numFmtId="2" fontId="11" fillId="0" borderId="30" xfId="0" applyNumberFormat="1" applyFont="1" applyBorder="1" applyAlignment="1" applyProtection="1">
      <alignment horizontal="center" vertical="center"/>
      <protection hidden="1"/>
    </xf>
    <xf numFmtId="10" fontId="24" fillId="0" borderId="59" xfId="0" applyNumberFormat="1" applyFont="1" applyBorder="1" applyAlignment="1" applyProtection="1">
      <alignment horizontal="center" vertical="center"/>
      <protection hidden="1"/>
    </xf>
    <xf numFmtId="49" fontId="11" fillId="0" borderId="51" xfId="0" applyNumberFormat="1" applyFont="1" applyBorder="1" applyAlignment="1" applyProtection="1">
      <alignment vertical="center"/>
      <protection hidden="1"/>
    </xf>
    <xf numFmtId="0" fontId="36" fillId="2" borderId="40" xfId="0" applyFont="1" applyFill="1" applyBorder="1" applyAlignment="1" applyProtection="1">
      <alignment horizontal="center" vertical="center"/>
      <protection hidden="1"/>
    </xf>
    <xf numFmtId="2" fontId="19" fillId="0" borderId="4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" fontId="22" fillId="0" borderId="0" xfId="0" applyNumberFormat="1" applyFont="1" applyBorder="1" applyAlignment="1" applyProtection="1">
      <alignment horizontal="center" vertical="center"/>
      <protection hidden="1"/>
    </xf>
    <xf numFmtId="2" fontId="19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2" fontId="19" fillId="0" borderId="0" xfId="0" applyNumberFormat="1" applyFont="1" applyBorder="1" applyAlignment="1" applyProtection="1">
      <alignment vertical="center"/>
      <protection hidden="1"/>
    </xf>
    <xf numFmtId="2" fontId="19" fillId="0" borderId="0" xfId="0" applyNumberFormat="1" applyFont="1" applyBorder="1" applyAlignment="1" applyProtection="1">
      <alignment horizontal="right" vertical="center"/>
      <protection hidden="1"/>
    </xf>
    <xf numFmtId="2" fontId="19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3" fontId="26" fillId="0" borderId="1" xfId="0" applyNumberFormat="1" applyFont="1" applyFill="1" applyBorder="1" applyAlignment="1" applyProtection="1">
      <alignment horizontal="center" vertical="center"/>
      <protection locked="0" hidden="1"/>
    </xf>
    <xf numFmtId="10" fontId="27" fillId="0" borderId="5" xfId="0" applyNumberFormat="1" applyFont="1" applyFill="1" applyBorder="1" applyAlignment="1" applyProtection="1">
      <alignment horizontal="center" vertical="center"/>
      <protection locked="0" hidden="1"/>
    </xf>
    <xf numFmtId="3" fontId="11" fillId="0" borderId="12" xfId="0" applyNumberFormat="1" applyFont="1" applyBorder="1" applyAlignment="1" applyProtection="1">
      <alignment horizontal="center" vertical="center"/>
      <protection locked="0" hidden="1"/>
    </xf>
    <xf numFmtId="3" fontId="11" fillId="0" borderId="26" xfId="0" applyNumberFormat="1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30" xfId="0" applyFont="1" applyBorder="1" applyAlignment="1" applyProtection="1">
      <alignment horizontal="center" vertical="center"/>
      <protection locked="0" hidden="1"/>
    </xf>
    <xf numFmtId="10" fontId="27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24" fillId="0" borderId="1" xfId="0" applyNumberFormat="1" applyFont="1" applyFill="1" applyBorder="1" applyAlignment="1" applyProtection="1">
      <alignment horizontal="center" vertical="center"/>
      <protection locked="0" hidden="1"/>
    </xf>
    <xf numFmtId="10" fontId="26" fillId="0" borderId="1" xfId="0" applyNumberFormat="1" applyFont="1" applyFill="1" applyBorder="1" applyAlignment="1" applyProtection="1">
      <alignment horizontal="center" vertical="center"/>
      <protection locked="0" hidden="1"/>
    </xf>
    <xf numFmtId="10" fontId="27" fillId="0" borderId="5" xfId="0" applyNumberFormat="1" applyFont="1" applyBorder="1" applyAlignment="1" applyProtection="1">
      <alignment horizontal="center" vertical="center"/>
      <protection locked="0" hidden="1"/>
    </xf>
    <xf numFmtId="10" fontId="27" fillId="0" borderId="1" xfId="0" applyNumberFormat="1" applyFont="1" applyBorder="1" applyAlignment="1" applyProtection="1">
      <alignment horizontal="center" vertical="center"/>
      <protection locked="0"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3" fontId="11" fillId="0" borderId="25" xfId="0" applyNumberFormat="1" applyFont="1" applyBorder="1" applyAlignment="1" applyProtection="1">
      <alignment horizontal="center" vertical="center"/>
      <protection locked="0" hidden="1"/>
    </xf>
    <xf numFmtId="0" fontId="11" fillId="0" borderId="60" xfId="0" applyFont="1" applyBorder="1" applyAlignment="1" applyProtection="1">
      <alignment horizontal="center" vertical="center"/>
      <protection locked="0" hidden="1"/>
    </xf>
    <xf numFmtId="0" fontId="11" fillId="0" borderId="8" xfId="0" applyFont="1" applyBorder="1" applyAlignment="1" applyProtection="1">
      <alignment horizontal="center" vertical="center"/>
      <protection locked="0" hidden="1"/>
    </xf>
    <xf numFmtId="0" fontId="11" fillId="0" borderId="57" xfId="0" applyFont="1" applyBorder="1" applyAlignment="1" applyProtection="1">
      <alignment horizontal="center" vertical="center"/>
      <protection locked="0" hidden="1"/>
    </xf>
    <xf numFmtId="0" fontId="11" fillId="0" borderId="56" xfId="0" applyFont="1" applyBorder="1" applyAlignment="1" applyProtection="1">
      <alignment horizontal="center" vertical="center"/>
      <protection locked="0" hidden="1"/>
    </xf>
    <xf numFmtId="0" fontId="46" fillId="2" borderId="1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/>
    </xf>
    <xf numFmtId="2" fontId="11" fillId="0" borderId="62" xfId="0" applyNumberFormat="1" applyFont="1" applyBorder="1" applyAlignment="1" applyProtection="1">
      <alignment horizontal="center" vertical="center"/>
      <protection hidden="1"/>
    </xf>
    <xf numFmtId="2" fontId="11" fillId="0" borderId="25" xfId="0" applyNumberFormat="1" applyFont="1" applyBorder="1" applyAlignment="1" applyProtection="1">
      <alignment horizontal="center" vertical="center"/>
      <protection hidden="1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30" fillId="2" borderId="36" xfId="0" applyFont="1" applyFill="1" applyBorder="1" applyAlignment="1" applyProtection="1">
      <alignment horizontal="center" vertical="center"/>
      <protection hidden="1"/>
    </xf>
    <xf numFmtId="0" fontId="47" fillId="0" borderId="0" xfId="0" applyFont="1" applyAlignment="1">
      <alignment vertical="center"/>
    </xf>
    <xf numFmtId="1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57" xfId="0" applyNumberFormat="1" applyFont="1" applyBorder="1" applyAlignment="1" applyProtection="1">
      <alignment horizontal="right" vertical="center"/>
      <protection hidden="1"/>
    </xf>
    <xf numFmtId="0" fontId="5" fillId="0" borderId="57" xfId="0" applyFont="1" applyFill="1" applyBorder="1" applyAlignment="1" applyProtection="1">
      <alignment horizontal="center" vertical="center"/>
      <protection hidden="1"/>
    </xf>
    <xf numFmtId="0" fontId="12" fillId="0" borderId="57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  <protection hidden="1"/>
    </xf>
    <xf numFmtId="1" fontId="7" fillId="0" borderId="0" xfId="0" applyNumberFormat="1" applyFont="1" applyFill="1" applyAlignment="1" applyProtection="1">
      <alignment vertical="center"/>
    </xf>
    <xf numFmtId="10" fontId="27" fillId="0" borderId="1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7" fillId="0" borderId="65" xfId="0" applyNumberFormat="1" applyFont="1" applyBorder="1" applyAlignment="1" applyProtection="1">
      <alignment horizontal="center" vertical="center"/>
      <protection locked="0" hidden="1"/>
    </xf>
    <xf numFmtId="1" fontId="38" fillId="0" borderId="0" xfId="0" applyNumberFormat="1" applyFont="1" applyBorder="1" applyAlignment="1" applyProtection="1">
      <alignment horizontal="center" vertical="center"/>
      <protection locked="0" hidden="1"/>
    </xf>
    <xf numFmtId="2" fontId="19" fillId="0" borderId="46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22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20" fontId="7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>
      <alignment vertical="center"/>
    </xf>
    <xf numFmtId="49" fontId="40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2" fontId="2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  <protection hidden="1"/>
    </xf>
    <xf numFmtId="2" fontId="1" fillId="4" borderId="0" xfId="0" applyNumberFormat="1" applyFont="1" applyFill="1" applyAlignment="1" applyProtection="1">
      <alignment vertical="center"/>
    </xf>
    <xf numFmtId="2" fontId="7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0" fontId="32" fillId="0" borderId="0" xfId="0" applyNumberFormat="1" applyFont="1" applyBorder="1" applyAlignment="1" applyProtection="1">
      <alignment horizontal="center" vertical="center"/>
      <protection hidden="1"/>
    </xf>
    <xf numFmtId="0" fontId="32" fillId="0" borderId="4" xfId="0" applyNumberFormat="1" applyFont="1" applyBorder="1" applyAlignment="1" applyProtection="1">
      <alignment horizontal="center" vertical="center"/>
      <protection hidden="1"/>
    </xf>
    <xf numFmtId="2" fontId="19" fillId="0" borderId="44" xfId="0" applyNumberFormat="1" applyFont="1" applyBorder="1" applyAlignment="1" applyProtection="1">
      <alignment horizontal="center" vertical="center"/>
      <protection hidden="1"/>
    </xf>
    <xf numFmtId="2" fontId="19" fillId="0" borderId="43" xfId="0" applyNumberFormat="1" applyFont="1" applyBorder="1" applyAlignment="1" applyProtection="1">
      <alignment horizontal="center" vertical="center"/>
      <protection hidden="1"/>
    </xf>
    <xf numFmtId="0" fontId="15" fillId="0" borderId="58" xfId="0" applyFont="1" applyBorder="1" applyAlignment="1" applyProtection="1">
      <alignment horizontal="center" vertical="center"/>
      <protection locked="0" hidden="1"/>
    </xf>
    <xf numFmtId="0" fontId="18" fillId="0" borderId="42" xfId="0" applyFont="1" applyFill="1" applyBorder="1" applyAlignment="1" applyProtection="1">
      <alignment vertical="center"/>
      <protection hidden="1"/>
    </xf>
    <xf numFmtId="0" fontId="18" fillId="0" borderId="52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4" xfId="0" applyNumberFormat="1" applyFont="1" applyBorder="1" applyAlignment="1" applyProtection="1">
      <alignment horizontal="center" vertical="center"/>
      <protection hidden="1"/>
    </xf>
    <xf numFmtId="49" fontId="32" fillId="0" borderId="53" xfId="0" applyNumberFormat="1" applyFont="1" applyBorder="1" applyAlignment="1" applyProtection="1">
      <alignment horizontal="center" vertical="center"/>
      <protection hidden="1"/>
    </xf>
    <xf numFmtId="49" fontId="32" fillId="0" borderId="40" xfId="0" applyNumberFormat="1" applyFont="1" applyBorder="1" applyAlignment="1" applyProtection="1">
      <alignment horizontal="center" vertical="center"/>
      <protection hidden="1"/>
    </xf>
    <xf numFmtId="49" fontId="32" fillId="0" borderId="54" xfId="0" applyNumberFormat="1" applyFont="1" applyBorder="1" applyAlignment="1" applyProtection="1">
      <alignment horizontal="center" vertical="center"/>
      <protection hidden="1"/>
    </xf>
    <xf numFmtId="49" fontId="32" fillId="0" borderId="32" xfId="0" applyNumberFormat="1" applyFont="1" applyBorder="1" applyAlignment="1" applyProtection="1">
      <alignment horizontal="center" vertical="center"/>
      <protection hidden="1"/>
    </xf>
    <xf numFmtId="49" fontId="32" fillId="0" borderId="39" xfId="0" applyNumberFormat="1" applyFont="1" applyBorder="1" applyAlignment="1" applyProtection="1">
      <alignment horizontal="center" vertical="center"/>
      <protection hidden="1"/>
    </xf>
    <xf numFmtId="49" fontId="32" fillId="0" borderId="38" xfId="0" applyNumberFormat="1" applyFont="1" applyBorder="1" applyAlignment="1" applyProtection="1">
      <alignment horizontal="center" vertical="center"/>
      <protection hidden="1"/>
    </xf>
    <xf numFmtId="49" fontId="32" fillId="0" borderId="7" xfId="0" applyNumberFormat="1" applyFont="1" applyBorder="1" applyAlignment="1" applyProtection="1">
      <alignment horizontal="center" vertical="center" wrapText="1"/>
      <protection hidden="1"/>
    </xf>
    <xf numFmtId="49" fontId="32" fillId="0" borderId="49" xfId="0" applyNumberFormat="1" applyFont="1" applyBorder="1" applyAlignment="1" applyProtection="1">
      <alignment horizontal="center" vertical="center" wrapText="1"/>
      <protection hidden="1"/>
    </xf>
    <xf numFmtId="49" fontId="32" fillId="0" borderId="16" xfId="0" applyNumberFormat="1" applyFont="1" applyBorder="1" applyAlignment="1" applyProtection="1">
      <alignment horizontal="center" vertical="center" wrapText="1"/>
      <protection hidden="1"/>
    </xf>
    <xf numFmtId="49" fontId="32" fillId="0" borderId="51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164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36" fillId="2" borderId="7" xfId="0" applyFont="1" applyFill="1" applyBorder="1" applyAlignment="1" applyProtection="1">
      <alignment horizontal="center" vertical="center" wrapText="1"/>
      <protection hidden="1"/>
    </xf>
    <xf numFmtId="0" fontId="36" fillId="2" borderId="49" xfId="0" applyFont="1" applyFill="1" applyBorder="1" applyAlignment="1" applyProtection="1">
      <alignment horizontal="center" vertical="center" wrapText="1"/>
      <protection hidden="1"/>
    </xf>
    <xf numFmtId="0" fontId="36" fillId="2" borderId="35" xfId="0" applyFont="1" applyFill="1" applyBorder="1" applyAlignment="1" applyProtection="1">
      <alignment horizontal="center" vertical="center" wrapText="1"/>
      <protection hidden="1"/>
    </xf>
    <xf numFmtId="0" fontId="36" fillId="2" borderId="50" xfId="0" applyFont="1" applyFill="1" applyBorder="1" applyAlignment="1" applyProtection="1">
      <alignment horizontal="center" vertical="center" wrapText="1"/>
      <protection hidden="1"/>
    </xf>
    <xf numFmtId="0" fontId="36" fillId="2" borderId="16" xfId="0" applyFont="1" applyFill="1" applyBorder="1" applyAlignment="1" applyProtection="1">
      <alignment horizontal="center" vertical="center" wrapText="1"/>
      <protection hidden="1"/>
    </xf>
    <xf numFmtId="0" fontId="36" fillId="2" borderId="51" xfId="0" applyFont="1" applyFill="1" applyBorder="1" applyAlignment="1" applyProtection="1">
      <alignment horizontal="center" vertical="center" wrapText="1"/>
      <protection hidden="1"/>
    </xf>
    <xf numFmtId="0" fontId="36" fillId="2" borderId="47" xfId="0" applyFont="1" applyFill="1" applyBorder="1" applyAlignment="1" applyProtection="1">
      <alignment horizontal="center" vertical="center"/>
      <protection hidden="1"/>
    </xf>
    <xf numFmtId="0" fontId="36" fillId="2" borderId="31" xfId="0" applyFont="1" applyFill="1" applyBorder="1" applyAlignment="1" applyProtection="1">
      <alignment horizontal="center" vertical="center"/>
      <protection hidden="1"/>
    </xf>
    <xf numFmtId="0" fontId="36" fillId="2" borderId="16" xfId="0" applyFont="1" applyFill="1" applyBorder="1" applyAlignment="1" applyProtection="1">
      <alignment horizontal="center" vertical="center"/>
      <protection hidden="1"/>
    </xf>
    <xf numFmtId="0" fontId="36" fillId="2" borderId="38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Alignment="1" applyProtection="1">
      <alignment horizontal="center" vertical="center"/>
      <protection hidden="1"/>
    </xf>
    <xf numFmtId="0" fontId="36" fillId="2" borderId="33" xfId="0" applyFont="1" applyFill="1" applyBorder="1" applyAlignment="1" applyProtection="1">
      <alignment horizontal="center" vertical="center"/>
      <protection hidden="1"/>
    </xf>
    <xf numFmtId="0" fontId="36" fillId="2" borderId="34" xfId="0" applyFont="1" applyFill="1" applyBorder="1" applyAlignment="1" applyProtection="1">
      <alignment horizontal="center" vertical="center"/>
      <protection hidden="1"/>
    </xf>
    <xf numFmtId="0" fontId="30" fillId="2" borderId="36" xfId="0" applyFont="1" applyFill="1" applyBorder="1" applyAlignment="1" applyProtection="1">
      <alignment horizontal="center" vertical="center"/>
      <protection hidden="1"/>
    </xf>
    <xf numFmtId="0" fontId="30" fillId="2" borderId="4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31" fillId="2" borderId="27" xfId="0" applyFont="1" applyFill="1" applyBorder="1" applyAlignment="1" applyProtection="1">
      <alignment horizontal="center" vertical="center"/>
      <protection hidden="1"/>
    </xf>
    <xf numFmtId="0" fontId="31" fillId="2" borderId="28" xfId="0" applyFont="1" applyFill="1" applyBorder="1" applyAlignment="1" applyProtection="1">
      <alignment horizontal="center" vertical="center"/>
      <protection hidden="1"/>
    </xf>
    <xf numFmtId="0" fontId="31" fillId="2" borderId="63" xfId="0" applyFont="1" applyFill="1" applyBorder="1" applyAlignment="1" applyProtection="1">
      <alignment horizontal="center" vertical="center"/>
      <protection hidden="1"/>
    </xf>
    <xf numFmtId="0" fontId="5" fillId="0" borderId="2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5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0" xfId="0" applyNumberFormat="1" applyFont="1" applyFill="1" applyBorder="1" applyAlignment="1" applyProtection="1">
      <alignment horizontal="center" vertical="center"/>
      <protection locked="0" hidden="1"/>
    </xf>
    <xf numFmtId="0" fontId="31" fillId="2" borderId="48" xfId="0" applyFont="1" applyFill="1" applyBorder="1" applyAlignment="1" applyProtection="1">
      <alignment horizontal="center" vertical="center"/>
      <protection hidden="1"/>
    </xf>
    <xf numFmtId="0" fontId="31" fillId="2" borderId="52" xfId="0" applyFont="1" applyFill="1" applyBorder="1" applyAlignment="1" applyProtection="1">
      <alignment horizontal="center" vertical="center"/>
      <protection hidden="1"/>
    </xf>
    <xf numFmtId="1" fontId="22" fillId="0" borderId="19" xfId="0" applyNumberFormat="1" applyFont="1" applyBorder="1" applyAlignment="1" applyProtection="1">
      <alignment horizontal="center" vertical="center"/>
      <protection hidden="1"/>
    </xf>
    <xf numFmtId="1" fontId="22" fillId="0" borderId="5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57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49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1" xfId="0" applyNumberFormat="1" applyFont="1" applyBorder="1" applyAlignment="1" applyProtection="1">
      <alignment horizontal="center" vertical="center"/>
      <protection hidden="1"/>
    </xf>
    <xf numFmtId="49" fontId="5" fillId="0" borderId="20" xfId="0" applyNumberFormat="1" applyFont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center" vertical="center"/>
      <protection hidden="1"/>
    </xf>
    <xf numFmtId="2" fontId="32" fillId="0" borderId="55" xfId="0" applyNumberFormat="1" applyFont="1" applyBorder="1" applyAlignment="1" applyProtection="1">
      <alignment horizontal="center" vertical="center"/>
      <protection hidden="1"/>
    </xf>
    <xf numFmtId="2" fontId="32" fillId="0" borderId="41" xfId="0" applyNumberFormat="1" applyFont="1" applyBorder="1" applyAlignment="1" applyProtection="1">
      <alignment horizontal="center" vertical="center"/>
      <protection hidden="1"/>
    </xf>
    <xf numFmtId="0" fontId="30" fillId="2" borderId="37" xfId="0" applyFont="1" applyFill="1" applyBorder="1" applyAlignment="1" applyProtection="1">
      <alignment horizontal="center" vertical="center"/>
      <protection hidden="1"/>
    </xf>
    <xf numFmtId="0" fontId="30" fillId="2" borderId="41" xfId="0" applyFont="1" applyFill="1" applyBorder="1" applyAlignment="1" applyProtection="1">
      <alignment horizontal="center" vertical="center"/>
      <protection hidden="1"/>
    </xf>
    <xf numFmtId="0" fontId="30" fillId="0" borderId="19" xfId="0" applyFont="1" applyBorder="1" applyAlignment="1" applyProtection="1">
      <alignment horizontal="right" vertical="center"/>
      <protection hidden="1"/>
    </xf>
    <xf numFmtId="0" fontId="29" fillId="0" borderId="19" xfId="0" applyFont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28" fillId="2" borderId="22" xfId="0" applyFont="1" applyFill="1" applyBorder="1" applyAlignment="1" applyProtection="1">
      <alignment horizontal="center" vertical="center"/>
      <protection hidden="1"/>
    </xf>
    <xf numFmtId="0" fontId="28" fillId="2" borderId="23" xfId="0" applyFont="1" applyFill="1" applyBorder="1" applyAlignment="1" applyProtection="1">
      <alignment horizontal="center" vertical="center"/>
      <protection hidden="1"/>
    </xf>
    <xf numFmtId="0" fontId="28" fillId="2" borderId="7" xfId="0" applyFont="1" applyFill="1" applyBorder="1" applyAlignment="1" applyProtection="1">
      <alignment horizontal="center" vertical="center"/>
      <protection hidden="1"/>
    </xf>
    <xf numFmtId="0" fontId="28" fillId="2" borderId="18" xfId="0" applyFont="1" applyFill="1" applyBorder="1" applyAlignment="1" applyProtection="1">
      <alignment horizontal="center" vertical="center"/>
      <protection hidden="1"/>
    </xf>
    <xf numFmtId="0" fontId="28" fillId="2" borderId="16" xfId="0" applyFont="1" applyFill="1" applyBorder="1" applyAlignment="1" applyProtection="1">
      <alignment horizontal="center" vertical="center"/>
      <protection hidden="1"/>
    </xf>
    <xf numFmtId="0" fontId="28" fillId="2" borderId="19" xfId="0" applyFont="1" applyFill="1" applyBorder="1" applyAlignment="1" applyProtection="1">
      <alignment horizontal="center" vertical="center"/>
      <protection hidden="1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5" fillId="0" borderId="5" xfId="0" applyNumberFormat="1" applyFont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2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</xf>
    <xf numFmtId="2" fontId="11" fillId="0" borderId="61" xfId="0" applyNumberFormat="1" applyFont="1" applyBorder="1" applyAlignment="1" applyProtection="1">
      <alignment horizontal="center" vertical="center"/>
      <protection hidden="1"/>
    </xf>
    <xf numFmtId="2" fontId="11" fillId="0" borderId="62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28" fillId="2" borderId="17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7" fillId="0" borderId="64" xfId="0" applyFont="1" applyBorder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2" fontId="19" fillId="0" borderId="48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49" fontId="5" fillId="0" borderId="66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Гранулометрический зерновой состав по ГОСТ 8267-93 </a:t>
            </a:r>
          </a:p>
        </c:rich>
      </c:tx>
      <c:layout>
        <c:manualLayout>
          <c:xMode val="edge"/>
          <c:yMode val="edge"/>
          <c:x val="0.11774745803833345"/>
          <c:y val="1.28943693359084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14037341077047"/>
          <c:y val="0.15708556557407757"/>
          <c:w val="0.6968502383947569"/>
          <c:h val="0.6717650671024612"/>
        </c:manualLayout>
      </c:layout>
      <c:lineChart>
        <c:grouping val="standard"/>
        <c:varyColors val="0"/>
        <c:ser>
          <c:idx val="0"/>
          <c:order val="0"/>
          <c:tx>
            <c:strRef>
              <c:f>'Протокол испытания'!$Y$51</c:f>
              <c:strCache>
                <c:ptCount val="1"/>
                <c:pt idx="0">
                  <c:v>Нижняя предупредительная граница</c:v>
                </c:pt>
              </c:strCache>
            </c:strRef>
          </c:tx>
          <c:val>
            <c:numRef>
              <c:f>'Протокол испытания'!$Y$52:$Y$58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90</c:v>
                </c:pt>
                <c:pt idx="6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'Протокол испытания'!$Z$51</c:f>
              <c:strCache>
                <c:ptCount val="1"/>
                <c:pt idx="0">
                  <c:v>Верхняя предупредительная граница</c:v>
                </c:pt>
              </c:strCache>
            </c:strRef>
          </c:tx>
          <c:val>
            <c:numRef>
              <c:f>'Протокол испытания'!$Z$52:$Z$58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'Протокол испытания'!$AA$51</c:f>
              <c:strCache>
                <c:ptCount val="1"/>
                <c:pt idx="0">
                  <c:v>Полные остатки на сите</c:v>
                </c:pt>
              </c:strCache>
            </c:strRef>
          </c:tx>
          <c:val>
            <c:numRef>
              <c:f>'Протокол испытания'!$AA$52:$AA$58</c:f>
              <c:numCache>
                <c:formatCode>General</c:formatCode>
                <c:ptCount val="7"/>
                <c:pt idx="0">
                  <c:v>0</c:v>
                </c:pt>
                <c:pt idx="1">
                  <c:v>6.24</c:v>
                </c:pt>
                <c:pt idx="2">
                  <c:v>37.76</c:v>
                </c:pt>
                <c:pt idx="3">
                  <c:v>62.76</c:v>
                </c:pt>
                <c:pt idx="4">
                  <c:v>66.759999999999991</c:v>
                </c:pt>
                <c:pt idx="5">
                  <c:v>86.47</c:v>
                </c:pt>
                <c:pt idx="6">
                  <c:v>88.77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96096"/>
        <c:axId val="388191968"/>
      </c:lineChart>
      <c:catAx>
        <c:axId val="602096096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388191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19196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Полные остатки, %</a:t>
                </a:r>
              </a:p>
            </c:rich>
          </c:tx>
          <c:layout>
            <c:manualLayout>
              <c:xMode val="edge"/>
              <c:yMode val="edge"/>
              <c:x val="2.2203577493989719E-2"/>
              <c:y val="0.15261484206366099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02096096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83127335414434145"/>
          <c:y val="0.15370474917050464"/>
          <c:w val="0.16872664585565858"/>
          <c:h val="0.8184317337691279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46</xdr:row>
      <xdr:rowOff>114299</xdr:rowOff>
    </xdr:from>
    <xdr:to>
      <xdr:col>10</xdr:col>
      <xdr:colOff>209551</xdr:colOff>
      <xdr:row>59</xdr:row>
      <xdr:rowOff>161924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0</xdr:rowOff>
    </xdr:from>
    <xdr:to>
      <xdr:col>8</xdr:col>
      <xdr:colOff>361950</xdr:colOff>
      <xdr:row>5</xdr:row>
      <xdr:rowOff>131273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0"/>
          <a:ext cx="3914775" cy="1026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88;&#1091;&#1087;&#1087;&#1099;\&#1044;&#1055;&#1088;&#1086;&#1084;\&#1059;&#1087;&#1088;&#1072;&#1074;&#1083;&#1077;&#1085;&#1080;&#1077;%20&#1087;&#1088;&#1086;&#1080;&#1079;&#1074;&#1086;&#1076;&#1089;&#1090;&#1074;&#1086;&#1084;%20(&#1054;&#1054;&#1054;%20&#171;&#1052;-&#1041;&#1077;&#1090;&#1086;&#1085;&#187;)\&#1051;&#1072;&#1073;&#1086;&#1088;&#1072;&#1090;&#1086;&#1088;&#1080;&#1103;\&#1053;&#1045;&#1056;&#1040;&#1047;&#1056;&#1059;&#1064;&#1040;&#1070;&#1065;&#1048;&#1049;%20&#1050;&#1054;&#1053;&#1058;&#1056;&#1054;&#1051;&#1068;\&#1051;&#1040;&#1041;&#1054;&#1056;&#1040;&#1053;&#1058;&#1040;&#1052;\&#1065;&#1077;&#1073;&#1077;&#1085;&#1100;\&#1060;&#1077;&#1074;&#1088;&#1072;&#1083;&#1100;%202016\&#1056;&#1041;&#1059;-1\2015\&#1044;&#1077;&#1082;&#1072;&#1073;&#1088;&#1100;%202015&#1075;\&#1078;&#1091;&#1088;&#1085;&#1072;&#1083;&#1099;\&#1055;&#1077;&#1089;&#1086;&#1082;%20&#1054;&#1073;&#1088;&#1072;&#1079;&#1077;&#1094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AP5">
            <v>2</v>
          </cell>
          <cell r="AQ5" t="str">
            <v>января</v>
          </cell>
        </row>
        <row r="6">
          <cell r="AQ6" t="str">
            <v>февраля</v>
          </cell>
        </row>
        <row r="7">
          <cell r="AQ7" t="str">
            <v>марта</v>
          </cell>
        </row>
        <row r="8">
          <cell r="AQ8" t="str">
            <v>апреля</v>
          </cell>
        </row>
        <row r="9">
          <cell r="AQ9" t="str">
            <v>мая</v>
          </cell>
        </row>
        <row r="12">
          <cell r="AQ12" t="str">
            <v>июня</v>
          </cell>
        </row>
        <row r="13">
          <cell r="AQ13" t="str">
            <v>июля</v>
          </cell>
        </row>
        <row r="14">
          <cell r="AQ14" t="str">
            <v>августа</v>
          </cell>
        </row>
        <row r="15">
          <cell r="AQ15" t="str">
            <v>сентября</v>
          </cell>
        </row>
        <row r="16">
          <cell r="AQ16" t="str">
            <v>октября</v>
          </cell>
        </row>
        <row r="17">
          <cell r="AQ17" t="str">
            <v>ноября</v>
          </cell>
        </row>
        <row r="18">
          <cell r="AQ18" t="str">
            <v>декабря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E468"/>
  <sheetViews>
    <sheetView tabSelected="1" topLeftCell="B20" workbookViewId="0">
      <selection activeCell="N42" sqref="N42"/>
    </sheetView>
  </sheetViews>
  <sheetFormatPr defaultRowHeight="15" x14ac:dyDescent="0.25"/>
  <cols>
    <col min="1" max="1" width="4.7109375" style="13" customWidth="1"/>
    <col min="2" max="3" width="9.140625" style="13"/>
    <col min="4" max="8" width="9.28515625" style="13" bestFit="1" customWidth="1"/>
    <col min="9" max="9" width="11.5703125" style="13" customWidth="1"/>
    <col min="10" max="10" width="15" style="13" customWidth="1"/>
    <col min="11" max="11" width="9.140625" style="13" customWidth="1"/>
    <col min="12" max="12" width="7.7109375" style="2" customWidth="1"/>
    <col min="13" max="13" width="9.28515625" style="2" customWidth="1"/>
    <col min="14" max="14" width="9.140625" style="2" customWidth="1"/>
    <col min="15" max="15" width="8.28515625" style="2" customWidth="1"/>
    <col min="16" max="16" width="6.5703125" style="2" customWidth="1"/>
    <col min="17" max="17" width="10.5703125" style="2" bestFit="1" customWidth="1"/>
    <col min="18" max="18" width="11.28515625" style="2" bestFit="1" customWidth="1"/>
    <col min="19" max="20" width="9.28515625" style="2" bestFit="1" customWidth="1"/>
    <col min="21" max="21" width="9.140625" style="2"/>
    <col min="22" max="22" width="11.28515625" style="2" bestFit="1" customWidth="1"/>
    <col min="23" max="28" width="9.140625" style="2"/>
    <col min="29" max="29" width="9.140625" style="118"/>
    <col min="30" max="57" width="9.140625" style="105"/>
    <col min="58" max="16384" width="9.140625" style="1"/>
  </cols>
  <sheetData>
    <row r="1" spans="1:25" ht="10.5" customHeight="1" x14ac:dyDescent="0.25">
      <c r="P1" s="116">
        <v>42410.407384259262</v>
      </c>
      <c r="Q1" s="117" t="s">
        <v>118</v>
      </c>
    </row>
    <row r="2" spans="1:25" x14ac:dyDescent="0.25">
      <c r="Y2" s="119"/>
    </row>
    <row r="3" spans="1:25" x14ac:dyDescent="0.25">
      <c r="L3" s="10"/>
      <c r="M3" s="10"/>
      <c r="N3" s="10"/>
      <c r="O3" s="10"/>
      <c r="P3" s="10"/>
      <c r="Y3" s="119"/>
    </row>
    <row r="4" spans="1:25" x14ac:dyDescent="0.25">
      <c r="L4" s="10"/>
      <c r="M4" s="10"/>
      <c r="N4" s="10"/>
      <c r="O4" s="10"/>
      <c r="P4" s="10"/>
    </row>
    <row r="6" spans="1:25" ht="15" customHeight="1" x14ac:dyDescent="0.25"/>
    <row r="7" spans="1:25" ht="9.75" customHeight="1" x14ac:dyDescent="0.25">
      <c r="A7" s="152" t="s">
        <v>65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97"/>
      <c r="M7" s="97"/>
      <c r="N7" s="97"/>
      <c r="O7" s="92"/>
      <c r="P7" s="120"/>
    </row>
    <row r="8" spans="1:25" ht="9.75" customHeight="1" x14ac:dyDescent="0.25">
      <c r="A8" s="152" t="s">
        <v>29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97"/>
      <c r="M8" s="97"/>
      <c r="N8" s="97"/>
      <c r="O8" s="92"/>
      <c r="P8" s="120"/>
    </row>
    <row r="9" spans="1:25" ht="9.75" customHeight="1" x14ac:dyDescent="0.25">
      <c r="A9" s="152" t="s">
        <v>34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97"/>
      <c r="M9" s="97"/>
      <c r="N9" s="97"/>
      <c r="O9" s="92"/>
      <c r="P9" s="120"/>
    </row>
    <row r="10" spans="1:25" ht="9.75" customHeight="1" x14ac:dyDescent="0.25">
      <c r="A10" s="152" t="s">
        <v>89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97"/>
      <c r="M10" s="97"/>
      <c r="N10" s="97"/>
      <c r="O10" s="92"/>
      <c r="P10" s="120"/>
      <c r="Q10" s="9"/>
      <c r="R10" s="121"/>
      <c r="S10" s="6"/>
      <c r="T10" s="6"/>
      <c r="U10" s="6"/>
      <c r="V10" s="122"/>
      <c r="W10" s="5"/>
      <c r="X10" s="5"/>
    </row>
    <row r="11" spans="1:25" ht="1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5"/>
      <c r="O11" s="6"/>
      <c r="P11" s="6"/>
      <c r="Q11" s="9"/>
      <c r="R11" s="121"/>
      <c r="S11" s="6"/>
      <c r="T11" s="6"/>
      <c r="U11" s="6"/>
      <c r="V11" s="122"/>
      <c r="W11" s="5"/>
      <c r="X11" s="5"/>
    </row>
    <row r="12" spans="1:25" ht="15" customHeight="1" x14ac:dyDescent="0.25">
      <c r="B12" s="16"/>
      <c r="C12" s="16"/>
      <c r="D12" s="16"/>
      <c r="E12" s="16"/>
      <c r="F12" s="16"/>
      <c r="G12" s="16"/>
      <c r="I12" s="155" t="s">
        <v>31</v>
      </c>
      <c r="J12" s="155"/>
      <c r="K12" s="155"/>
      <c r="O12" s="6"/>
      <c r="P12" s="6"/>
      <c r="Q12" s="9"/>
      <c r="R12" s="121"/>
      <c r="S12" s="6"/>
      <c r="T12" s="6"/>
      <c r="U12" s="6"/>
      <c r="V12" s="122"/>
      <c r="W12" s="5"/>
      <c r="X12" s="5"/>
    </row>
    <row r="13" spans="1:25" ht="15" customHeight="1" x14ac:dyDescent="0.25">
      <c r="B13" s="17"/>
      <c r="C13" s="17"/>
      <c r="D13" s="17"/>
      <c r="E13" s="17"/>
      <c r="F13" s="17"/>
      <c r="G13" s="17"/>
      <c r="I13" s="156" t="s">
        <v>32</v>
      </c>
      <c r="J13" s="156"/>
      <c r="K13" s="156"/>
      <c r="L13" s="9"/>
      <c r="M13" s="9"/>
      <c r="N13" s="9"/>
      <c r="O13" s="6"/>
      <c r="P13" s="6"/>
      <c r="Q13" s="9"/>
      <c r="R13" s="121"/>
      <c r="S13" s="6"/>
      <c r="T13" s="6"/>
      <c r="U13" s="6"/>
      <c r="V13" s="122"/>
      <c r="W13" s="6"/>
      <c r="X13" s="6"/>
      <c r="Y13" s="9"/>
    </row>
    <row r="14" spans="1:25" ht="15.75" x14ac:dyDescent="0.25">
      <c r="B14" s="17"/>
      <c r="C14" s="17"/>
      <c r="D14" s="17"/>
      <c r="E14" s="17"/>
      <c r="F14" s="17"/>
      <c r="G14" s="17"/>
      <c r="I14" s="156" t="s">
        <v>33</v>
      </c>
      <c r="J14" s="156"/>
      <c r="K14" s="156"/>
      <c r="L14" s="9"/>
      <c r="M14" s="9"/>
      <c r="N14" s="9"/>
      <c r="O14" s="9"/>
      <c r="P14" s="9"/>
      <c r="Q14" s="9"/>
      <c r="R14" s="123"/>
      <c r="S14" s="123"/>
      <c r="T14" s="123"/>
      <c r="U14" s="123"/>
      <c r="V14" s="123"/>
      <c r="W14" s="123"/>
      <c r="X14" s="123"/>
      <c r="Y14" s="9"/>
    </row>
    <row r="15" spans="1:25" ht="15" customHeight="1" x14ac:dyDescent="0.25">
      <c r="B15" s="18"/>
      <c r="C15" s="18"/>
      <c r="D15" s="18"/>
      <c r="E15" s="18"/>
      <c r="F15" s="18"/>
      <c r="G15" s="18"/>
      <c r="I15" s="154">
        <f>I19</f>
        <v>42408</v>
      </c>
      <c r="J15" s="154"/>
      <c r="K15" s="154"/>
      <c r="L15" s="9"/>
      <c r="M15" s="9"/>
      <c r="N15" s="9"/>
      <c r="O15" s="9"/>
      <c r="P15" s="9"/>
      <c r="Q15" s="9"/>
      <c r="R15" s="123"/>
      <c r="S15" s="123"/>
      <c r="T15" s="123"/>
      <c r="U15" s="123"/>
      <c r="V15" s="123"/>
      <c r="W15" s="123"/>
      <c r="X15" s="123"/>
      <c r="Y15" s="9"/>
    </row>
    <row r="16" spans="1:25" ht="15" customHeight="1" x14ac:dyDescent="0.25">
      <c r="L16" s="9"/>
      <c r="M16" s="9"/>
      <c r="N16" s="9"/>
      <c r="O16" s="9"/>
      <c r="P16" s="9"/>
      <c r="Q16" s="9"/>
      <c r="R16" s="123"/>
      <c r="S16" s="123"/>
      <c r="T16" s="123"/>
      <c r="U16" s="123"/>
      <c r="V16" s="123"/>
      <c r="W16" s="123"/>
      <c r="X16" s="123"/>
      <c r="Y16" s="9"/>
    </row>
    <row r="17" spans="2:25" ht="15" customHeight="1" x14ac:dyDescent="0.25">
      <c r="D17" s="19"/>
      <c r="E17" s="157" t="s">
        <v>66</v>
      </c>
      <c r="F17" s="157"/>
      <c r="G17" s="111">
        <v>1</v>
      </c>
      <c r="H17" s="20"/>
      <c r="J17" s="21"/>
      <c r="L17" s="9"/>
      <c r="M17" s="9"/>
      <c r="N17" s="9"/>
      <c r="O17" s="9"/>
      <c r="P17" s="9"/>
      <c r="Q17" s="9"/>
      <c r="R17" s="123"/>
      <c r="S17" s="123"/>
      <c r="T17" s="123"/>
      <c r="U17" s="123"/>
      <c r="V17" s="123"/>
      <c r="W17" s="123"/>
      <c r="X17" s="123"/>
      <c r="Y17" s="9"/>
    </row>
    <row r="18" spans="2:25" x14ac:dyDescent="0.25">
      <c r="B18" s="22"/>
      <c r="C18" s="22"/>
      <c r="D18" s="22"/>
      <c r="E18" s="22"/>
      <c r="F18" s="22"/>
      <c r="G18" s="22"/>
      <c r="H18" s="22"/>
      <c r="I18" s="23"/>
      <c r="J18" s="23"/>
      <c r="L18" s="9"/>
      <c r="M18" s="9"/>
      <c r="N18" s="9"/>
      <c r="O18" s="9"/>
      <c r="P18" s="9"/>
      <c r="Q18" s="9"/>
      <c r="R18" s="123"/>
      <c r="S18" s="123"/>
      <c r="T18" s="123"/>
      <c r="U18" s="123"/>
      <c r="V18" s="123"/>
      <c r="W18" s="123"/>
      <c r="X18" s="123"/>
      <c r="Y18" s="9"/>
    </row>
    <row r="19" spans="2:25" x14ac:dyDescent="0.25">
      <c r="B19" s="24" t="s">
        <v>36</v>
      </c>
      <c r="C19" s="25"/>
      <c r="D19" s="153">
        <v>42408</v>
      </c>
      <c r="E19" s="153"/>
      <c r="F19" s="25"/>
      <c r="G19" s="24" t="s">
        <v>37</v>
      </c>
      <c r="H19" s="25"/>
      <c r="I19" s="153">
        <v>42408</v>
      </c>
      <c r="J19" s="153"/>
      <c r="L19" s="9"/>
      <c r="M19" s="9"/>
      <c r="N19" s="9"/>
      <c r="O19" s="9"/>
      <c r="P19" s="9"/>
      <c r="Q19" s="9"/>
      <c r="R19" s="123"/>
      <c r="S19" s="123"/>
      <c r="T19" s="123"/>
      <c r="U19" s="123"/>
      <c r="V19" s="123"/>
      <c r="W19" s="123"/>
      <c r="X19" s="123"/>
      <c r="Y19" s="9"/>
    </row>
    <row r="20" spans="2:25" x14ac:dyDescent="0.25">
      <c r="B20" s="180" t="s">
        <v>35</v>
      </c>
      <c r="C20" s="180"/>
      <c r="D20" s="158" t="s">
        <v>103</v>
      </c>
      <c r="E20" s="158"/>
      <c r="F20" s="158"/>
      <c r="G20" s="158"/>
      <c r="H20" s="158"/>
      <c r="I20" s="158"/>
      <c r="J20" s="158"/>
      <c r="L20" s="9"/>
      <c r="M20" s="9"/>
      <c r="N20" s="9"/>
      <c r="O20" s="9"/>
      <c r="P20" s="9"/>
      <c r="Q20" s="9"/>
      <c r="R20" s="123"/>
      <c r="S20" s="123"/>
      <c r="T20" s="123"/>
      <c r="U20" s="123"/>
      <c r="V20" s="123"/>
      <c r="W20" s="123"/>
      <c r="X20" s="123"/>
      <c r="Y20" s="9"/>
    </row>
    <row r="21" spans="2:25" x14ac:dyDescent="0.25">
      <c r="B21" s="26" t="s">
        <v>38</v>
      </c>
      <c r="C21" s="178" t="s">
        <v>70</v>
      </c>
      <c r="D21" s="178"/>
      <c r="E21" s="178"/>
      <c r="F21" s="178"/>
      <c r="G21" s="27"/>
      <c r="H21" s="28" t="s">
        <v>39</v>
      </c>
      <c r="I21" s="211" t="s">
        <v>69</v>
      </c>
      <c r="J21" s="211"/>
      <c r="L21" s="9" t="s">
        <v>61</v>
      </c>
      <c r="M21" s="9"/>
      <c r="N21" s="11" t="s">
        <v>69</v>
      </c>
      <c r="O21" s="9"/>
      <c r="P21" s="9"/>
      <c r="Q21" s="9"/>
      <c r="R21" s="6"/>
      <c r="S21" s="124"/>
      <c r="T21" s="124"/>
      <c r="U21" s="6"/>
      <c r="V21" s="6"/>
      <c r="W21" s="6"/>
      <c r="X21" s="6"/>
      <c r="Y21" s="9"/>
    </row>
    <row r="22" spans="2:25" x14ac:dyDescent="0.25">
      <c r="B22" s="29" t="s">
        <v>40</v>
      </c>
      <c r="C22" s="30"/>
      <c r="D22" s="179" t="s">
        <v>25</v>
      </c>
      <c r="E22" s="179"/>
      <c r="F22" s="179"/>
      <c r="G22" s="179"/>
      <c r="H22" s="179"/>
      <c r="I22" s="179"/>
      <c r="J22" s="179"/>
      <c r="L22" s="9" t="s">
        <v>70</v>
      </c>
      <c r="M22" s="9"/>
      <c r="N22" s="84" t="s">
        <v>62</v>
      </c>
      <c r="O22" s="9"/>
      <c r="P22" s="9"/>
      <c r="Q22" s="9"/>
      <c r="R22" s="125"/>
      <c r="S22" s="6"/>
      <c r="T22" s="6"/>
      <c r="U22" s="6"/>
      <c r="V22" s="125"/>
      <c r="W22" s="6"/>
      <c r="X22" s="6"/>
      <c r="Y22" s="9"/>
    </row>
    <row r="23" spans="2:25" x14ac:dyDescent="0.25">
      <c r="B23" s="191" t="s">
        <v>63</v>
      </c>
      <c r="C23" s="191"/>
      <c r="D23" s="191"/>
      <c r="E23" s="191"/>
      <c r="F23" s="191"/>
      <c r="G23" s="191"/>
      <c r="H23" s="191"/>
      <c r="I23" s="191"/>
      <c r="J23" s="191"/>
      <c r="L23" s="9"/>
      <c r="M23" s="9"/>
      <c r="N23" s="11"/>
      <c r="O23" s="9"/>
      <c r="P23" s="9"/>
      <c r="Q23" s="9"/>
      <c r="R23" s="6"/>
      <c r="S23" s="6"/>
      <c r="T23" s="6"/>
      <c r="U23" s="6"/>
      <c r="V23" s="6"/>
      <c r="W23" s="6"/>
      <c r="X23" s="6"/>
      <c r="Y23" s="9"/>
    </row>
    <row r="24" spans="2:25" ht="15.75" customHeight="1" x14ac:dyDescent="0.25">
      <c r="B24" s="191"/>
      <c r="C24" s="191"/>
      <c r="D24" s="191"/>
      <c r="E24" s="191"/>
      <c r="F24" s="191"/>
      <c r="G24" s="191"/>
      <c r="H24" s="191"/>
      <c r="I24" s="191"/>
      <c r="J24" s="191"/>
      <c r="L24" s="9"/>
      <c r="M24" s="9"/>
      <c r="N24" s="9"/>
      <c r="O24" s="9"/>
      <c r="P24" s="9"/>
      <c r="Q24" s="9"/>
      <c r="R24" s="6"/>
      <c r="S24" s="6"/>
      <c r="T24" s="6"/>
      <c r="U24" s="6"/>
      <c r="V24" s="6"/>
      <c r="W24" s="6"/>
      <c r="X24" s="6"/>
      <c r="Y24" s="9"/>
    </row>
    <row r="25" spans="2:25" x14ac:dyDescent="0.25">
      <c r="B25" s="22" t="s">
        <v>41</v>
      </c>
      <c r="C25" s="22"/>
      <c r="D25" s="22"/>
      <c r="E25" s="31"/>
      <c r="F25" s="31"/>
      <c r="G25" s="31"/>
      <c r="H25" s="31"/>
      <c r="I25" s="31"/>
      <c r="J25" s="63">
        <v>1475</v>
      </c>
      <c r="K25" s="109" t="s">
        <v>98</v>
      </c>
      <c r="L25" s="9"/>
      <c r="M25" s="9"/>
      <c r="N25" s="9"/>
      <c r="O25" s="9"/>
      <c r="P25" s="9"/>
      <c r="Q25" s="9"/>
      <c r="R25" s="6"/>
      <c r="S25" s="124"/>
      <c r="T25" s="126"/>
      <c r="U25" s="6"/>
      <c r="V25" s="6"/>
      <c r="W25" s="6"/>
      <c r="X25" s="6"/>
      <c r="Y25" s="9"/>
    </row>
    <row r="26" spans="2:25" x14ac:dyDescent="0.25">
      <c r="B26" s="22" t="s">
        <v>42</v>
      </c>
      <c r="C26" s="22"/>
      <c r="D26" s="22"/>
      <c r="E26" s="31"/>
      <c r="F26" s="31"/>
      <c r="G26" s="31"/>
      <c r="H26" s="31"/>
      <c r="I26" s="31"/>
      <c r="J26" s="63">
        <v>1487</v>
      </c>
      <c r="K26" s="109" t="s">
        <v>98</v>
      </c>
      <c r="L26" s="9"/>
      <c r="M26" s="9"/>
      <c r="N26" s="9"/>
      <c r="O26" s="9"/>
      <c r="P26" s="9"/>
      <c r="Q26" s="9"/>
      <c r="R26" s="6"/>
      <c r="S26" s="6"/>
      <c r="T26" s="6"/>
      <c r="U26" s="6"/>
      <c r="V26" s="6"/>
      <c r="W26" s="6"/>
      <c r="X26" s="6"/>
      <c r="Y26" s="9"/>
    </row>
    <row r="27" spans="2:25" x14ac:dyDescent="0.25">
      <c r="B27" s="22" t="s">
        <v>43</v>
      </c>
      <c r="C27" s="22"/>
      <c r="D27" s="22"/>
      <c r="E27" s="23"/>
      <c r="F27" s="23"/>
      <c r="G27" s="32"/>
      <c r="H27" s="23"/>
      <c r="I27" s="23"/>
      <c r="J27" s="64">
        <v>2.3400000000000001E-2</v>
      </c>
      <c r="L27" s="9"/>
      <c r="M27" s="9"/>
      <c r="N27" s="9"/>
      <c r="O27" s="9"/>
      <c r="P27" s="9"/>
      <c r="Q27" s="9"/>
      <c r="R27" s="6"/>
      <c r="S27" s="127"/>
      <c r="T27" s="127"/>
      <c r="U27" s="127"/>
      <c r="V27" s="124"/>
      <c r="W27" s="124"/>
      <c r="X27" s="9"/>
      <c r="Y27" s="9"/>
    </row>
    <row r="28" spans="2:25" ht="15" customHeight="1" x14ac:dyDescent="0.25">
      <c r="B28" s="22" t="s">
        <v>44</v>
      </c>
      <c r="L28" s="9"/>
      <c r="M28" s="9"/>
      <c r="N28" s="9"/>
      <c r="O28" s="9"/>
      <c r="P28" s="9"/>
      <c r="Q28" s="9"/>
      <c r="R28" s="6"/>
      <c r="S28" s="127"/>
      <c r="T28" s="127"/>
      <c r="U28" s="127"/>
      <c r="V28" s="9"/>
      <c r="W28" s="9"/>
      <c r="X28" s="9"/>
      <c r="Y28" s="9"/>
    </row>
    <row r="29" spans="2:25" ht="10.5" customHeight="1" thickBot="1" x14ac:dyDescent="0.3">
      <c r="I29" s="220" t="s">
        <v>114</v>
      </c>
      <c r="J29" s="22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5" ht="15" customHeight="1" x14ac:dyDescent="0.25">
      <c r="B30" s="226" t="s">
        <v>0</v>
      </c>
      <c r="C30" s="227"/>
      <c r="D30" s="224" t="s">
        <v>1</v>
      </c>
      <c r="E30" s="238"/>
      <c r="F30" s="225"/>
      <c r="G30" s="224" t="s">
        <v>2</v>
      </c>
      <c r="H30" s="225"/>
      <c r="I30" s="224" t="s">
        <v>3</v>
      </c>
      <c r="J30" s="225"/>
      <c r="L30" s="9"/>
      <c r="M30" s="9"/>
      <c r="N30" s="9"/>
      <c r="O30" s="90"/>
      <c r="P30" s="6"/>
      <c r="Q30" s="9"/>
      <c r="R30" s="9"/>
      <c r="S30" s="9"/>
      <c r="T30" s="9"/>
      <c r="U30" s="9"/>
      <c r="V30" s="9"/>
      <c r="W30" s="9"/>
      <c r="X30" s="9"/>
      <c r="Y30" s="9"/>
    </row>
    <row r="31" spans="2:25" ht="29.25" customHeight="1" thickBot="1" x14ac:dyDescent="0.3">
      <c r="B31" s="228"/>
      <c r="C31" s="229"/>
      <c r="D31" s="33">
        <v>1</v>
      </c>
      <c r="E31" s="34">
        <v>2</v>
      </c>
      <c r="F31" s="35">
        <v>3</v>
      </c>
      <c r="G31" s="33" t="s">
        <v>4</v>
      </c>
      <c r="H31" s="35" t="s">
        <v>5</v>
      </c>
      <c r="I31" s="36" t="s">
        <v>6</v>
      </c>
      <c r="J31" s="82" t="s">
        <v>68</v>
      </c>
      <c r="L31" s="9"/>
      <c r="M31" s="9"/>
      <c r="N31" s="9"/>
      <c r="Q31" s="6"/>
      <c r="R31" s="6"/>
      <c r="S31" s="6"/>
      <c r="T31" s="6"/>
      <c r="U31" s="6"/>
      <c r="V31" s="6"/>
      <c r="W31" s="6"/>
      <c r="X31" s="9"/>
      <c r="Y31" s="9"/>
    </row>
    <row r="32" spans="2:25" ht="15" customHeight="1" x14ac:dyDescent="0.25">
      <c r="B32" s="230" t="s">
        <v>7</v>
      </c>
      <c r="C32" s="231"/>
      <c r="D32" s="77"/>
      <c r="E32" s="78" t="s">
        <v>26</v>
      </c>
      <c r="F32" s="79" t="s">
        <v>26</v>
      </c>
      <c r="G32" s="38" t="str">
        <f>IF(SUM(D32:F32)/3=0,"",AVERAGE(D32:F32))</f>
        <v/>
      </c>
      <c r="H32" s="39" t="str">
        <f>IF(G32="","",G32/100)</f>
        <v/>
      </c>
      <c r="I32" s="86">
        <f>IF(H32="",0,H32)</f>
        <v>0</v>
      </c>
      <c r="J32" s="88"/>
      <c r="Q32" s="9"/>
      <c r="R32" s="9"/>
      <c r="S32" s="9"/>
      <c r="T32" s="9"/>
      <c r="U32" s="9"/>
      <c r="V32" s="9"/>
      <c r="W32" s="128"/>
      <c r="X32" s="128"/>
      <c r="Y32" s="129"/>
    </row>
    <row r="33" spans="2:25" ht="15" customHeight="1" x14ac:dyDescent="0.25">
      <c r="B33" s="212" t="s">
        <v>8</v>
      </c>
      <c r="C33" s="213"/>
      <c r="D33" s="65">
        <v>624</v>
      </c>
      <c r="E33" s="80" t="s">
        <v>26</v>
      </c>
      <c r="F33" s="67" t="s">
        <v>26</v>
      </c>
      <c r="G33" s="37">
        <f t="shared" ref="G33:G39" si="0">IF(SUM(D33:F33)/3=0,"",AVERAGE(D33:F33))</f>
        <v>624</v>
      </c>
      <c r="H33" s="40">
        <f t="shared" ref="H33:H39" si="1">IF(G33="","",G33/100)</f>
        <v>6.24</v>
      </c>
      <c r="I33" s="87">
        <f>IF(H32="",H33,I32+H33)</f>
        <v>6.24</v>
      </c>
      <c r="J33" s="89"/>
      <c r="R33" s="9"/>
      <c r="S33" s="9"/>
      <c r="T33" s="9"/>
      <c r="U33" s="9"/>
      <c r="V33" s="9"/>
      <c r="W33" s="128"/>
      <c r="X33" s="128"/>
      <c r="Y33" s="129"/>
    </row>
    <row r="34" spans="2:25" ht="15" customHeight="1" x14ac:dyDescent="0.25">
      <c r="B34" s="232" t="s">
        <v>9</v>
      </c>
      <c r="C34" s="233"/>
      <c r="D34" s="65">
        <v>3152</v>
      </c>
      <c r="E34" s="80" t="s">
        <v>26</v>
      </c>
      <c r="F34" s="67" t="s">
        <v>26</v>
      </c>
      <c r="G34" s="37">
        <f t="shared" si="0"/>
        <v>3152</v>
      </c>
      <c r="H34" s="40">
        <f t="shared" si="1"/>
        <v>31.52</v>
      </c>
      <c r="I34" s="87">
        <f>I33+H34</f>
        <v>37.76</v>
      </c>
      <c r="J34" s="40"/>
      <c r="K34" s="115"/>
      <c r="N34" s="11" t="s">
        <v>69</v>
      </c>
      <c r="O34" s="2" t="str">
        <f>IF(J36="","-",IF(J36&lt;=90,"- не соответствует ГОСТ 26633-2012 п.3.5.2.4 таблица №3",IF(J36&gt;=90,"- соответствует ГОСТ 26633-2012 п.3.5.2.4 таблица №3",IF(J36&gt;100,"- не соответствует ГОСТ 26633-2012 п.3.5.2.4 таблица №3","-"))))</f>
        <v>- не соответствует ГОСТ 26633-2012 п.3.5.2.4 таблица №3</v>
      </c>
      <c r="Q34" s="94"/>
      <c r="R34" s="94"/>
      <c r="S34" s="130"/>
      <c r="T34" s="9"/>
      <c r="U34" s="9"/>
      <c r="V34" s="131"/>
      <c r="W34" s="128"/>
      <c r="X34" s="128"/>
      <c r="Y34" s="132"/>
    </row>
    <row r="35" spans="2:25" ht="15" customHeight="1" x14ac:dyDescent="0.25">
      <c r="B35" s="212">
        <v>10</v>
      </c>
      <c r="C35" s="213"/>
      <c r="D35" s="65">
        <v>2500</v>
      </c>
      <c r="E35" s="80" t="s">
        <v>26</v>
      </c>
      <c r="F35" s="67" t="s">
        <v>26</v>
      </c>
      <c r="G35" s="37">
        <f t="shared" si="0"/>
        <v>2500</v>
      </c>
      <c r="H35" s="40">
        <f t="shared" si="1"/>
        <v>25</v>
      </c>
      <c r="I35" s="87">
        <f>I34+H35</f>
        <v>62.76</v>
      </c>
      <c r="J35" s="85" t="str">
        <f>IF(I21=N22,SUM(H34:H35),"")</f>
        <v/>
      </c>
      <c r="K35" s="23"/>
      <c r="N35" s="84" t="s">
        <v>62</v>
      </c>
      <c r="O35" s="2" t="str">
        <f>IF(J35="","-",IF(J35&gt;75,"- не соответствует ГОСТ 26633-2012 п.3.5.2.4 таблица №3",IF(J35&lt;60,"- не соответствует ГОСТ 26633-2012 п.3.5.2.4 таблица №3","- соответствует ГОСТ 26633-2012 п.3.5.2.4 таблица №3")))</f>
        <v>-</v>
      </c>
      <c r="Q35" s="93"/>
      <c r="R35" s="93"/>
      <c r="T35" s="6"/>
      <c r="U35" s="8"/>
      <c r="V35" s="93"/>
      <c r="W35" s="128"/>
      <c r="X35" s="128"/>
      <c r="Y35" s="132"/>
    </row>
    <row r="36" spans="2:25" ht="15" customHeight="1" x14ac:dyDescent="0.25">
      <c r="B36" s="212" t="s">
        <v>106</v>
      </c>
      <c r="C36" s="244"/>
      <c r="D36" s="65">
        <v>400</v>
      </c>
      <c r="E36" s="80" t="s">
        <v>26</v>
      </c>
      <c r="F36" s="67" t="s">
        <v>26</v>
      </c>
      <c r="G36" s="37">
        <f t="shared" si="0"/>
        <v>400</v>
      </c>
      <c r="H36" s="40">
        <f t="shared" si="1"/>
        <v>4</v>
      </c>
      <c r="I36" s="87">
        <f>IF(H36="","",I35+H36)</f>
        <v>66.759999999999991</v>
      </c>
      <c r="J36" s="235">
        <f>IF(I21=N21,SUM(H36:H38),"")</f>
        <v>26.01</v>
      </c>
      <c r="K36" s="23"/>
      <c r="N36" s="84"/>
      <c r="Q36" s="93"/>
      <c r="R36" s="93"/>
      <c r="T36" s="6"/>
      <c r="U36" s="8"/>
      <c r="V36" s="93"/>
      <c r="W36" s="128"/>
      <c r="X36" s="128"/>
      <c r="Y36" s="132"/>
    </row>
    <row r="37" spans="2:25" x14ac:dyDescent="0.25">
      <c r="B37" s="212">
        <v>5</v>
      </c>
      <c r="C37" s="213"/>
      <c r="D37" s="65">
        <v>1971</v>
      </c>
      <c r="E37" s="80"/>
      <c r="F37" s="67" t="s">
        <v>26</v>
      </c>
      <c r="G37" s="37">
        <f t="shared" si="0"/>
        <v>1971</v>
      </c>
      <c r="H37" s="40">
        <f t="shared" si="1"/>
        <v>19.71</v>
      </c>
      <c r="I37" s="87">
        <f>IF(I36="",I35+H37,I36+H37)</f>
        <v>86.47</v>
      </c>
      <c r="J37" s="236"/>
      <c r="K37" s="23"/>
      <c r="N37" s="11"/>
      <c r="Q37" s="93"/>
      <c r="R37" s="93"/>
      <c r="T37" s="6"/>
      <c r="U37" s="8"/>
      <c r="V37" s="93"/>
      <c r="W37" s="9"/>
      <c r="X37" s="9"/>
      <c r="Y37" s="9"/>
    </row>
    <row r="38" spans="2:25" ht="15" customHeight="1" thickBot="1" x14ac:dyDescent="0.3">
      <c r="B38" s="214">
        <v>2.5</v>
      </c>
      <c r="C38" s="215"/>
      <c r="D38" s="65">
        <v>230</v>
      </c>
      <c r="E38" s="80" t="s">
        <v>26</v>
      </c>
      <c r="F38" s="67" t="s">
        <v>26</v>
      </c>
      <c r="G38" s="37">
        <f t="shared" si="0"/>
        <v>230</v>
      </c>
      <c r="H38" s="40">
        <f t="shared" si="1"/>
        <v>2.2999999999999998</v>
      </c>
      <c r="I38" s="87">
        <f>I37+H38</f>
        <v>88.77</v>
      </c>
      <c r="J38" s="40" t="str">
        <f>IF(I21=N22,SUM(H37:H38),"")</f>
        <v/>
      </c>
      <c r="K38" s="23"/>
      <c r="M38" s="114" t="s">
        <v>105</v>
      </c>
      <c r="N38" s="2" t="str">
        <f>IF(I21=N21,O34,IF(I21=N22,O35,))</f>
        <v>- не соответствует ГОСТ 26633-2012 п.3.5.2.4 таблица №3</v>
      </c>
      <c r="Q38" s="93"/>
      <c r="R38" s="93"/>
      <c r="T38" s="6"/>
      <c r="U38" s="8"/>
      <c r="V38" s="93"/>
      <c r="W38" s="9"/>
      <c r="X38" s="9"/>
      <c r="Y38" s="9"/>
    </row>
    <row r="39" spans="2:25" ht="15" customHeight="1" thickBot="1" x14ac:dyDescent="0.3">
      <c r="B39" s="222" t="s">
        <v>10</v>
      </c>
      <c r="C39" s="223"/>
      <c r="D39" s="66">
        <v>258</v>
      </c>
      <c r="E39" s="81" t="s">
        <v>26</v>
      </c>
      <c r="F39" s="68" t="s">
        <v>26</v>
      </c>
      <c r="G39" s="41">
        <f t="shared" si="0"/>
        <v>258</v>
      </c>
      <c r="H39" s="42">
        <f t="shared" si="1"/>
        <v>2.58</v>
      </c>
      <c r="I39" s="43">
        <f>(I38+H39)/100</f>
        <v>0.91349999999999998</v>
      </c>
      <c r="J39" s="44"/>
      <c r="K39" s="22"/>
      <c r="M39" s="114" t="s">
        <v>104</v>
      </c>
      <c r="N39" s="2" t="str">
        <f>IF(J38="","",IF(J38&lt;25,"- не соответствует ГОСТ 26633-2012 п.3.5.2.4 таблица №3",IF(J38&gt;40,"- не соответствует ГОСТ 26633-2012 п.3.5.2.4 таблица №3","- соответствует ГОСТ 26633-2012 п.3.5.2.4 таблица №3")))</f>
        <v/>
      </c>
      <c r="Q39" s="93"/>
      <c r="R39" s="93"/>
      <c r="W39" s="9"/>
      <c r="X39" s="9"/>
      <c r="Y39" s="9"/>
    </row>
    <row r="40" spans="2:25" ht="15" customHeight="1" thickBot="1" x14ac:dyDescent="0.3">
      <c r="B40" s="221" t="s">
        <v>67</v>
      </c>
      <c r="C40" s="221"/>
      <c r="D40" s="221"/>
      <c r="E40" s="221"/>
      <c r="F40" s="221"/>
      <c r="G40" s="221"/>
      <c r="H40" s="221"/>
      <c r="I40" s="221"/>
      <c r="J40" s="221"/>
      <c r="L40" s="98"/>
      <c r="M40" s="1"/>
      <c r="Q40" s="93"/>
      <c r="R40" s="93"/>
      <c r="W40" s="9"/>
      <c r="X40" s="9"/>
      <c r="Y40" s="9"/>
    </row>
    <row r="41" spans="2:25" ht="13.5" customHeight="1" x14ac:dyDescent="0.25">
      <c r="B41" s="181" t="s">
        <v>45</v>
      </c>
      <c r="C41" s="182"/>
      <c r="D41" s="192" t="s">
        <v>11</v>
      </c>
      <c r="E41" s="192"/>
      <c r="F41" s="192"/>
      <c r="G41" s="192"/>
      <c r="H41" s="192"/>
      <c r="I41" s="192"/>
      <c r="J41" s="193"/>
      <c r="L41" s="98"/>
      <c r="M41" s="98"/>
      <c r="N41" s="99"/>
      <c r="Q41" s="93"/>
      <c r="R41" s="93"/>
      <c r="W41" s="9"/>
      <c r="X41" s="9"/>
      <c r="Y41" s="9"/>
    </row>
    <row r="42" spans="2:25" ht="15" customHeight="1" x14ac:dyDescent="0.25">
      <c r="B42" s="183"/>
      <c r="C42" s="184"/>
      <c r="D42" s="187" t="s">
        <v>12</v>
      </c>
      <c r="E42" s="188"/>
      <c r="F42" s="96" t="s">
        <v>13</v>
      </c>
      <c r="G42" s="194" t="s">
        <v>14</v>
      </c>
      <c r="H42" s="194"/>
      <c r="I42" s="194" t="s">
        <v>15</v>
      </c>
      <c r="J42" s="218" t="s">
        <v>16</v>
      </c>
      <c r="L42" s="98"/>
      <c r="M42" s="98"/>
      <c r="Q42" s="93"/>
      <c r="R42" s="93"/>
    </row>
    <row r="43" spans="2:25" ht="15.75" customHeight="1" thickBot="1" x14ac:dyDescent="0.3">
      <c r="B43" s="185"/>
      <c r="C43" s="186"/>
      <c r="D43" s="189" t="s">
        <v>64</v>
      </c>
      <c r="E43" s="190"/>
      <c r="F43" s="45" t="s">
        <v>17</v>
      </c>
      <c r="G43" s="195"/>
      <c r="H43" s="195"/>
      <c r="I43" s="195"/>
      <c r="J43" s="219"/>
      <c r="L43" s="94"/>
      <c r="M43" s="94"/>
      <c r="Q43" s="93"/>
      <c r="R43" s="93"/>
    </row>
    <row r="44" spans="2:25" x14ac:dyDescent="0.25">
      <c r="B44" s="174" t="s">
        <v>56</v>
      </c>
      <c r="C44" s="175"/>
      <c r="D44" s="159" t="s">
        <v>46</v>
      </c>
      <c r="E44" s="160"/>
      <c r="F44" s="168" t="s">
        <v>18</v>
      </c>
      <c r="G44" s="170" t="s">
        <v>48</v>
      </c>
      <c r="H44" s="171"/>
      <c r="I44" s="168" t="s">
        <v>19</v>
      </c>
      <c r="J44" s="216" t="s">
        <v>20</v>
      </c>
      <c r="L44" s="93"/>
      <c r="M44" s="93"/>
      <c r="Q44" s="93"/>
      <c r="R44" s="93"/>
      <c r="W44" s="9"/>
    </row>
    <row r="45" spans="2:25" ht="15.75" thickBot="1" x14ac:dyDescent="0.3">
      <c r="B45" s="176"/>
      <c r="C45" s="177"/>
      <c r="D45" s="166" t="s">
        <v>47</v>
      </c>
      <c r="E45" s="167"/>
      <c r="F45" s="169"/>
      <c r="G45" s="172"/>
      <c r="H45" s="173"/>
      <c r="I45" s="169"/>
      <c r="J45" s="217"/>
      <c r="L45" s="8"/>
      <c r="M45" s="8"/>
      <c r="P45" s="6"/>
      <c r="Q45" s="93"/>
      <c r="R45" s="93"/>
      <c r="W45" s="9"/>
    </row>
    <row r="46" spans="2:25" ht="15.75" customHeight="1" thickBot="1" x14ac:dyDescent="0.3">
      <c r="B46" s="164" t="s">
        <v>21</v>
      </c>
      <c r="C46" s="165"/>
      <c r="D46" s="242">
        <f>I38</f>
        <v>88.77</v>
      </c>
      <c r="E46" s="162"/>
      <c r="F46" s="46">
        <f>I37</f>
        <v>86.47</v>
      </c>
      <c r="G46" s="161">
        <f>I34</f>
        <v>37.76</v>
      </c>
      <c r="H46" s="162"/>
      <c r="I46" s="46">
        <f>I33</f>
        <v>6.24</v>
      </c>
      <c r="J46" s="112">
        <f>I32</f>
        <v>0</v>
      </c>
      <c r="L46" s="100"/>
      <c r="M46" s="100"/>
      <c r="P46" s="6"/>
      <c r="Q46" s="128"/>
      <c r="R46" s="128"/>
      <c r="S46" s="128"/>
      <c r="T46" s="128"/>
      <c r="U46" s="128"/>
      <c r="V46" s="128"/>
      <c r="W46" s="128"/>
    </row>
    <row r="47" spans="2:25" ht="15" customHeight="1" x14ac:dyDescent="0.25">
      <c r="L47" s="100"/>
      <c r="M47" s="100"/>
      <c r="P47" s="6"/>
      <c r="Q47" s="128"/>
      <c r="R47" s="128"/>
      <c r="S47" s="128"/>
      <c r="T47" s="128"/>
      <c r="U47" s="128"/>
      <c r="V47" s="128"/>
      <c r="W47" s="128"/>
    </row>
    <row r="48" spans="2:25" ht="15" customHeight="1" x14ac:dyDescent="0.25">
      <c r="L48" s="91"/>
      <c r="M48" s="6"/>
      <c r="N48" s="6"/>
      <c r="O48" s="7"/>
      <c r="P48" s="6"/>
      <c r="Q48" s="133"/>
      <c r="R48" s="133"/>
      <c r="S48" s="133"/>
      <c r="T48" s="133"/>
      <c r="U48" s="133"/>
      <c r="V48" s="133"/>
      <c r="W48" s="133"/>
    </row>
    <row r="49" spans="2:27" ht="15" customHeight="1" x14ac:dyDescent="0.25">
      <c r="L49" s="91"/>
      <c r="M49" s="6"/>
      <c r="N49" s="6"/>
      <c r="O49" s="7"/>
      <c r="P49" s="6"/>
      <c r="Q49" s="128"/>
      <c r="R49" s="128"/>
      <c r="S49" s="128"/>
      <c r="T49" s="128"/>
      <c r="U49" s="128"/>
      <c r="V49" s="128"/>
      <c r="W49" s="128"/>
    </row>
    <row r="50" spans="2:27" ht="15" customHeight="1" x14ac:dyDescent="0.25">
      <c r="L50" s="150" t="s">
        <v>62</v>
      </c>
      <c r="M50" s="150"/>
      <c r="N50" s="150"/>
      <c r="O50" s="150"/>
      <c r="P50" s="7"/>
      <c r="S50" s="234" t="s">
        <v>69</v>
      </c>
      <c r="T50" s="234"/>
      <c r="U50" s="234"/>
      <c r="V50" s="234"/>
    </row>
    <row r="51" spans="2:27" x14ac:dyDescent="0.25">
      <c r="L51" s="6" t="s">
        <v>108</v>
      </c>
      <c r="M51" s="6" t="s">
        <v>107</v>
      </c>
      <c r="N51" s="6" t="s">
        <v>109</v>
      </c>
      <c r="O51" s="8" t="s">
        <v>113</v>
      </c>
      <c r="P51" s="8"/>
      <c r="Q51" s="137"/>
      <c r="R51" s="94"/>
      <c r="S51" s="6" t="s">
        <v>108</v>
      </c>
      <c r="T51" s="6" t="s">
        <v>107</v>
      </c>
      <c r="U51" s="6" t="s">
        <v>109</v>
      </c>
      <c r="V51" s="9"/>
      <c r="X51" s="246"/>
      <c r="Y51" s="247" t="s">
        <v>115</v>
      </c>
      <c r="Z51" s="247" t="s">
        <v>116</v>
      </c>
      <c r="AA51" s="248" t="s">
        <v>117</v>
      </c>
    </row>
    <row r="52" spans="2:27" x14ac:dyDescent="0.25">
      <c r="L52" s="142">
        <v>0</v>
      </c>
      <c r="M52" s="142">
        <v>0.5</v>
      </c>
      <c r="N52" s="143" t="s">
        <v>7</v>
      </c>
      <c r="O52" s="144">
        <f>I32</f>
        <v>0</v>
      </c>
      <c r="P52" s="74"/>
      <c r="Q52" s="138"/>
      <c r="R52" s="138"/>
      <c r="S52" s="142">
        <v>0</v>
      </c>
      <c r="T52" s="142">
        <v>0</v>
      </c>
      <c r="U52" s="143" t="s">
        <v>7</v>
      </c>
      <c r="V52" s="145">
        <f>I32</f>
        <v>0</v>
      </c>
      <c r="Y52" s="249">
        <f>IF(IF($I$21=$L$50,L52,S52)="",NA(),IF($I$21=$L$50,L52,S52))</f>
        <v>0</v>
      </c>
      <c r="Z52" s="249">
        <f t="shared" ref="Z52" si="2">IF(IF($I$21=$L$50,M52,T52)="",NA(),IF($I$21=$L$50,M52,T52))</f>
        <v>0</v>
      </c>
      <c r="AA52" s="249">
        <f>IF(IF($I$21=$L$50,O52,V52)="",NA(),IF($I$21=$L$50,O52,V52))</f>
        <v>0</v>
      </c>
    </row>
    <row r="53" spans="2:27" ht="15" customHeight="1" x14ac:dyDescent="0.25">
      <c r="L53" s="142">
        <v>0</v>
      </c>
      <c r="M53" s="142">
        <v>10</v>
      </c>
      <c r="N53" s="143" t="s">
        <v>8</v>
      </c>
      <c r="O53" s="144">
        <f>I33</f>
        <v>6.24</v>
      </c>
      <c r="P53" s="74"/>
      <c r="Q53" s="138"/>
      <c r="R53" s="138"/>
      <c r="S53" s="142">
        <v>0</v>
      </c>
      <c r="T53" s="142">
        <v>0</v>
      </c>
      <c r="U53" s="143" t="s">
        <v>8</v>
      </c>
      <c r="V53" s="145">
        <f t="shared" ref="V53:V58" si="3">I33</f>
        <v>6.24</v>
      </c>
      <c r="Y53" s="249">
        <f t="shared" ref="Y53:Y58" si="4">IF(IF($I$21=$L$50,L53,S53)="",NA(),IF($I$21=$L$50,L53,S53))</f>
        <v>0</v>
      </c>
      <c r="Z53" s="249">
        <f t="shared" ref="Z53:Z58" si="5">IF(IF($I$21=$L$50,M53,T53)="",NA(),IF($I$21=$L$50,M53,T53))</f>
        <v>0</v>
      </c>
      <c r="AA53" s="249">
        <f>IF(IF($I$21=$L$50,O53,V53)="",NA(),IF($I$21=$L$50,O53,V53))</f>
        <v>6.24</v>
      </c>
    </row>
    <row r="54" spans="2:27" ht="15" customHeight="1" x14ac:dyDescent="0.25">
      <c r="L54" s="142">
        <v>30</v>
      </c>
      <c r="M54" s="142">
        <v>80</v>
      </c>
      <c r="N54" s="143" t="s">
        <v>9</v>
      </c>
      <c r="O54" s="144">
        <f>I34</f>
        <v>37.76</v>
      </c>
      <c r="P54" s="75"/>
      <c r="Q54" s="138"/>
      <c r="R54" s="138"/>
      <c r="S54" s="142">
        <v>0</v>
      </c>
      <c r="T54" s="142">
        <v>0.5</v>
      </c>
      <c r="U54" s="143" t="s">
        <v>9</v>
      </c>
      <c r="V54" s="145">
        <f t="shared" si="3"/>
        <v>37.76</v>
      </c>
      <c r="Y54" s="249">
        <f t="shared" si="4"/>
        <v>0</v>
      </c>
      <c r="Z54" s="249">
        <f t="shared" si="5"/>
        <v>0.5</v>
      </c>
      <c r="AA54" s="249">
        <f>IF(IF($I$21=$L$50,O54,V54)="",NA(),IF($I$21=$L$50,O54,V54))</f>
        <v>37.76</v>
      </c>
    </row>
    <row r="55" spans="2:27" ht="15" customHeight="1" x14ac:dyDescent="0.25">
      <c r="L55" s="142">
        <v>60</v>
      </c>
      <c r="M55" s="142">
        <v>90</v>
      </c>
      <c r="N55" s="143" t="s">
        <v>110</v>
      </c>
      <c r="O55" s="144">
        <f>I35</f>
        <v>62.76</v>
      </c>
      <c r="P55" s="74"/>
      <c r="Q55" s="138"/>
      <c r="R55" s="138"/>
      <c r="S55" s="142">
        <v>0</v>
      </c>
      <c r="T55" s="142">
        <v>10</v>
      </c>
      <c r="U55" s="143">
        <v>10</v>
      </c>
      <c r="V55" s="145">
        <f t="shared" si="3"/>
        <v>62.76</v>
      </c>
      <c r="Y55" s="249">
        <f t="shared" si="4"/>
        <v>0</v>
      </c>
      <c r="Z55" s="249">
        <f t="shared" si="5"/>
        <v>10</v>
      </c>
      <c r="AA55" s="249">
        <f>IF(IF($I$21=$L$50,O55,V55)="",NA(),IF($I$21=$L$50,O55,V55))</f>
        <v>62.76</v>
      </c>
    </row>
    <row r="56" spans="2:27" ht="15" customHeight="1" x14ac:dyDescent="0.25">
      <c r="L56" s="142">
        <v>90</v>
      </c>
      <c r="M56" s="142">
        <v>100</v>
      </c>
      <c r="N56" s="143" t="s">
        <v>111</v>
      </c>
      <c r="O56" s="144">
        <f>I37</f>
        <v>86.47</v>
      </c>
      <c r="P56" s="136"/>
      <c r="Q56" s="138"/>
      <c r="R56" s="138"/>
      <c r="S56" s="146">
        <v>30</v>
      </c>
      <c r="T56" s="146">
        <v>60</v>
      </c>
      <c r="U56" s="147">
        <v>7.5</v>
      </c>
      <c r="V56" s="145">
        <f t="shared" si="3"/>
        <v>66.759999999999991</v>
      </c>
      <c r="Y56" s="249">
        <f t="shared" si="4"/>
        <v>30</v>
      </c>
      <c r="Z56" s="249">
        <f t="shared" si="5"/>
        <v>60</v>
      </c>
      <c r="AA56" s="249">
        <f>IF(IF($I$21=$L$50,O56,V56)="",NA(),IF($I$21=$L$50,O56,V56))</f>
        <v>66.759999999999991</v>
      </c>
    </row>
    <row r="57" spans="2:27" ht="15" customHeight="1" x14ac:dyDescent="0.25">
      <c r="L57" s="142">
        <v>95</v>
      </c>
      <c r="M57" s="142">
        <v>100</v>
      </c>
      <c r="N57" s="143" t="s">
        <v>112</v>
      </c>
      <c r="O57" s="144">
        <f>I38</f>
        <v>88.77</v>
      </c>
      <c r="P57" s="74"/>
      <c r="Q57" s="138"/>
      <c r="R57" s="138"/>
      <c r="S57" s="142">
        <v>90</v>
      </c>
      <c r="T57" s="142">
        <v>100</v>
      </c>
      <c r="U57" s="143">
        <v>5</v>
      </c>
      <c r="V57" s="145">
        <f t="shared" si="3"/>
        <v>86.47</v>
      </c>
      <c r="Y57" s="249">
        <f t="shared" si="4"/>
        <v>90</v>
      </c>
      <c r="Z57" s="249">
        <f t="shared" si="5"/>
        <v>100</v>
      </c>
      <c r="AA57" s="249">
        <f>IF(IF($I$21=$L$50,O57,V57)="",NA(),IF($I$21=$L$50,O57,V57))</f>
        <v>86.47</v>
      </c>
    </row>
    <row r="58" spans="2:27" ht="15" customHeight="1" x14ac:dyDescent="0.25">
      <c r="N58" s="74" t="str">
        <f>B39</f>
        <v>Дно</v>
      </c>
      <c r="O58" s="140"/>
      <c r="P58" s="74"/>
      <c r="Q58" s="138"/>
      <c r="R58" s="138"/>
      <c r="S58" s="142">
        <v>95</v>
      </c>
      <c r="T58" s="142">
        <v>100</v>
      </c>
      <c r="U58" s="143">
        <v>2.5</v>
      </c>
      <c r="V58" s="145">
        <f t="shared" si="3"/>
        <v>88.77</v>
      </c>
      <c r="Y58" s="249">
        <f t="shared" si="4"/>
        <v>95</v>
      </c>
      <c r="Z58" s="249">
        <f t="shared" si="5"/>
        <v>100</v>
      </c>
      <c r="AA58" s="249">
        <f>IF(IF($I$21=$L$50,O58,V58)="",NA(),IF($I$21=$L$50,O58,V58))</f>
        <v>88.77</v>
      </c>
    </row>
    <row r="59" spans="2:27" ht="15" customHeight="1" x14ac:dyDescent="0.25">
      <c r="L59" s="9"/>
      <c r="M59" s="9"/>
      <c r="O59" s="8"/>
      <c r="P59" s="76"/>
      <c r="Q59" s="138"/>
      <c r="R59" s="138"/>
      <c r="U59" s="76" t="s">
        <v>10</v>
      </c>
    </row>
    <row r="60" spans="2:27" x14ac:dyDescent="0.25">
      <c r="B60" s="47"/>
      <c r="C60" s="47"/>
      <c r="D60" s="47"/>
      <c r="E60" s="47"/>
      <c r="F60" s="48"/>
      <c r="G60" s="48"/>
      <c r="H60" s="48"/>
      <c r="I60" s="48"/>
      <c r="J60" s="48"/>
      <c r="L60" s="6"/>
      <c r="M60" s="6"/>
      <c r="N60" s="8"/>
      <c r="O60" s="6"/>
      <c r="P60" s="6"/>
    </row>
    <row r="61" spans="2:27" x14ac:dyDescent="0.25">
      <c r="B61" s="196" t="s">
        <v>52</v>
      </c>
      <c r="C61" s="196"/>
      <c r="D61" s="196"/>
      <c r="E61" s="196"/>
      <c r="F61" s="196"/>
      <c r="G61" s="196"/>
      <c r="H61" s="196"/>
      <c r="I61" s="49"/>
      <c r="J61" s="49"/>
      <c r="N61" s="141"/>
      <c r="O61" s="12"/>
    </row>
    <row r="62" spans="2:27" ht="10.5" customHeight="1" thickBot="1" x14ac:dyDescent="0.3">
      <c r="B62" s="50"/>
      <c r="C62" s="51"/>
      <c r="D62" s="52"/>
      <c r="E62" s="51"/>
      <c r="F62" s="49"/>
      <c r="G62" s="53"/>
      <c r="H62" s="54"/>
      <c r="I62" s="239" t="s">
        <v>49</v>
      </c>
      <c r="J62" s="239"/>
      <c r="N62" s="12"/>
      <c r="O62" s="83"/>
    </row>
    <row r="63" spans="2:27" ht="15.75" thickBot="1" x14ac:dyDescent="0.3">
      <c r="B63" s="197" t="s">
        <v>27</v>
      </c>
      <c r="C63" s="198"/>
      <c r="D63" s="198"/>
      <c r="E63" s="199"/>
      <c r="F63" s="203" t="s">
        <v>28</v>
      </c>
      <c r="G63" s="203"/>
      <c r="H63" s="203"/>
      <c r="I63" s="203"/>
      <c r="J63" s="204"/>
      <c r="L63" s="5">
        <f>IF(C21=L22,IF(B64&lt;=10,1000,IF(B64&lt;=14,800,IF(B64&lt;=18,600,IF(B64&lt;=26,400)))))</f>
        <v>1000</v>
      </c>
      <c r="M63" s="5" t="b">
        <f>IF(C21=L21,IF(B64&lt;=10,1000,IF(B64&lt;=14,800,IF(B64&lt;=18,600,IF(B64&lt;=26,400)))))</f>
        <v>0</v>
      </c>
      <c r="N63" s="12"/>
      <c r="O63" s="83"/>
      <c r="P63" s="134"/>
    </row>
    <row r="64" spans="2:27" ht="15.75" thickBot="1" x14ac:dyDescent="0.3">
      <c r="B64" s="200">
        <v>7.8</v>
      </c>
      <c r="C64" s="201"/>
      <c r="D64" s="201"/>
      <c r="E64" s="202"/>
      <c r="F64" s="205">
        <f>IF(M63=FALSE,L63,M63)</f>
        <v>1000</v>
      </c>
      <c r="G64" s="205"/>
      <c r="H64" s="205"/>
      <c r="I64" s="205"/>
      <c r="J64" s="206"/>
      <c r="N64" s="12"/>
      <c r="O64" s="83"/>
      <c r="P64" s="134"/>
    </row>
    <row r="65" spans="1:16" ht="5.0999999999999996" customHeight="1" x14ac:dyDescent="0.25">
      <c r="B65" s="50"/>
      <c r="C65" s="51"/>
      <c r="D65" s="52"/>
      <c r="E65" s="51"/>
      <c r="F65" s="49"/>
      <c r="G65" s="53"/>
      <c r="H65" s="54"/>
      <c r="I65" s="49"/>
      <c r="J65" s="49"/>
      <c r="N65" s="12"/>
      <c r="O65" s="83"/>
      <c r="P65" s="134"/>
    </row>
    <row r="66" spans="1:16" x14ac:dyDescent="0.25">
      <c r="B66" s="22" t="s">
        <v>53</v>
      </c>
      <c r="C66" s="22"/>
      <c r="D66" s="22"/>
      <c r="E66" s="22"/>
      <c r="F66" s="22"/>
      <c r="G66" s="23"/>
      <c r="H66" s="32"/>
      <c r="I66" s="23"/>
      <c r="J66" s="69">
        <v>8.9999999999999993E-3</v>
      </c>
      <c r="N66" s="12"/>
      <c r="O66" s="83"/>
      <c r="P66" s="134"/>
    </row>
    <row r="67" spans="1:16" ht="17.25" x14ac:dyDescent="0.25">
      <c r="B67" s="22" t="s">
        <v>54</v>
      </c>
      <c r="C67" s="22"/>
      <c r="D67" s="22"/>
      <c r="E67" s="22"/>
      <c r="F67" s="22"/>
      <c r="G67" s="3"/>
      <c r="H67" s="22"/>
      <c r="I67" s="55"/>
      <c r="J67" s="70">
        <v>2.6739999999999999</v>
      </c>
      <c r="K67" s="109" t="s">
        <v>99</v>
      </c>
      <c r="O67" s="5"/>
      <c r="P67" s="134"/>
    </row>
    <row r="68" spans="1:16" x14ac:dyDescent="0.25">
      <c r="B68" s="22" t="s">
        <v>55</v>
      </c>
      <c r="C68" s="22"/>
      <c r="D68" s="32"/>
      <c r="E68" s="23"/>
      <c r="F68" s="23"/>
      <c r="G68" s="4"/>
      <c r="H68" s="23"/>
      <c r="I68" s="23"/>
      <c r="J68" s="108">
        <f>(1-(J26/(J67*1000)))</f>
        <v>0.44390426327599097</v>
      </c>
    </row>
    <row r="69" spans="1:16" x14ac:dyDescent="0.25">
      <c r="B69" s="22" t="s">
        <v>51</v>
      </c>
      <c r="C69" s="22"/>
      <c r="D69" s="22"/>
      <c r="E69" s="22"/>
      <c r="F69" s="22"/>
      <c r="G69" s="22"/>
      <c r="H69" s="22"/>
      <c r="I69" s="56"/>
      <c r="J69" s="71">
        <v>0.1</v>
      </c>
    </row>
    <row r="70" spans="1:16" x14ac:dyDescent="0.25">
      <c r="B70" s="243" t="s">
        <v>50</v>
      </c>
      <c r="C70" s="243"/>
      <c r="D70" s="243"/>
      <c r="E70" s="243"/>
      <c r="F70" s="243"/>
      <c r="G70" s="243"/>
      <c r="H70" s="243"/>
      <c r="I70" s="49"/>
      <c r="J70" s="72">
        <v>0.81</v>
      </c>
    </row>
    <row r="71" spans="1:16" x14ac:dyDescent="0.25">
      <c r="B71" s="13" t="s">
        <v>101</v>
      </c>
      <c r="E71" s="57"/>
      <c r="F71" s="57"/>
      <c r="G71" s="57"/>
      <c r="H71" s="58"/>
      <c r="I71" s="57"/>
      <c r="J71" s="73">
        <v>0</v>
      </c>
    </row>
    <row r="72" spans="1:16" x14ac:dyDescent="0.25">
      <c r="B72" s="13" t="s">
        <v>102</v>
      </c>
      <c r="E72" s="57"/>
      <c r="F72" s="57"/>
      <c r="G72" s="57"/>
      <c r="H72" s="58"/>
      <c r="I72" s="57"/>
      <c r="J72" s="110">
        <v>370</v>
      </c>
      <c r="K72" s="109" t="s">
        <v>100</v>
      </c>
    </row>
    <row r="73" spans="1:16" ht="5.0999999999999996" customHeight="1" x14ac:dyDescent="0.25">
      <c r="P73" s="9"/>
    </row>
    <row r="74" spans="1:16" x14ac:dyDescent="0.25">
      <c r="B74" s="241" t="s">
        <v>88</v>
      </c>
      <c r="C74" s="241"/>
      <c r="D74" s="241"/>
      <c r="E74" s="241"/>
      <c r="F74" s="241"/>
      <c r="G74" s="241"/>
      <c r="H74" s="241"/>
      <c r="I74" s="241"/>
      <c r="J74" s="241"/>
    </row>
    <row r="75" spans="1:16" ht="26.25" customHeight="1" x14ac:dyDescent="0.25">
      <c r="B75" s="210" t="s">
        <v>71</v>
      </c>
      <c r="C75" s="210"/>
      <c r="D75" s="210"/>
      <c r="E75" s="210"/>
      <c r="F75" s="210"/>
      <c r="G75" s="210"/>
      <c r="H75" s="210"/>
      <c r="I75" s="210"/>
      <c r="J75" s="210"/>
    </row>
    <row r="76" spans="1:16" x14ac:dyDescent="0.25">
      <c r="A76" s="1"/>
      <c r="B76" s="139" t="str">
        <f>IF(I21=N21,M39,M38)</f>
        <v>фр. 5:10</v>
      </c>
      <c r="C76" s="113" t="str">
        <f>N38</f>
        <v>- не соответствует ГОСТ 26633-2012 п.3.5.2.4 таблица №3</v>
      </c>
      <c r="D76" s="113"/>
      <c r="E76" s="113"/>
      <c r="F76" s="113"/>
      <c r="G76" s="113"/>
      <c r="H76" s="113"/>
      <c r="I76" s="113"/>
      <c r="J76" s="113"/>
      <c r="O76" s="1"/>
      <c r="P76" s="135"/>
    </row>
    <row r="77" spans="1:16" x14ac:dyDescent="0.25">
      <c r="A77" s="1"/>
      <c r="B77" s="139" t="str">
        <f>IF(I21=N21,"",M39)</f>
        <v/>
      </c>
      <c r="C77" s="113" t="str">
        <f>IF(N39="","",N39)</f>
        <v/>
      </c>
      <c r="D77" s="113"/>
      <c r="E77" s="113"/>
      <c r="F77" s="113"/>
      <c r="G77" s="113"/>
      <c r="H77" s="113"/>
      <c r="I77" s="113"/>
      <c r="J77" s="113"/>
      <c r="P77" s="135"/>
    </row>
    <row r="78" spans="1:16" x14ac:dyDescent="0.25">
      <c r="B78" s="207" t="s">
        <v>72</v>
      </c>
      <c r="C78" s="207"/>
      <c r="D78" s="207"/>
      <c r="E78" s="207"/>
      <c r="F78" s="207"/>
      <c r="G78" s="207"/>
      <c r="H78" s="207"/>
      <c r="I78" s="207"/>
      <c r="J78" s="207"/>
    </row>
    <row r="79" spans="1:16" x14ac:dyDescent="0.25">
      <c r="B79" s="101" t="s">
        <v>77</v>
      </c>
      <c r="C79" s="102" t="s">
        <v>73</v>
      </c>
      <c r="D79" s="208" t="str">
        <f>IF(D46&lt;=95,"- не соответствует ГОСТ 8267-93 п.4.2.2 таблица №1",IF(D46&gt;=100,"- не соответствует ГОСТ 8267-93 п.4.2.2 таблица №1","- соответствует ГОСТ 8267-93 п.4.2.2 таблица №1"))</f>
        <v>- не соответствует ГОСТ 8267-93 п.4.2.2 таблица №1</v>
      </c>
      <c r="E79" s="208"/>
      <c r="F79" s="208"/>
      <c r="G79" s="208"/>
      <c r="H79" s="208"/>
      <c r="I79" s="208"/>
      <c r="J79" s="208"/>
    </row>
    <row r="80" spans="1:16" x14ac:dyDescent="0.25">
      <c r="B80" s="101" t="s">
        <v>78</v>
      </c>
      <c r="C80" s="102" t="s">
        <v>74</v>
      </c>
      <c r="D80" s="208" t="str">
        <f>IF(F46&lt;=90,"- не соответствует ГОСТ 8267-93 п.4.2.2 таблица №1",IF(F46&gt;=100,"- не соответствует ГОСТ 8267-93 п.4.2.2 таблица №1","- соответствует ГОСТ 8267-93 п.4.2.2 таблица №1"))</f>
        <v>- не соответствует ГОСТ 8267-93 п.4.2.2 таблица №1</v>
      </c>
      <c r="E80" s="208"/>
      <c r="F80" s="208"/>
      <c r="G80" s="208"/>
      <c r="H80" s="208"/>
      <c r="I80" s="208"/>
      <c r="J80" s="208"/>
    </row>
    <row r="81" spans="2:15" x14ac:dyDescent="0.25">
      <c r="B81" s="101" t="s">
        <v>79</v>
      </c>
      <c r="C81" s="102" t="s">
        <v>75</v>
      </c>
      <c r="D81" s="208" t="str">
        <f>IF(G46&lt;=30,"- не соответствует ГОСТ 8267-93 п.4.2.2 таблица №1",IF(G46&gt;=80,"- не соответствует ГОСТ 8267-93 п.4.2.2 таблица №1","- соответствует ГОСТ 8267-93 п.4.2.2 таблица №1"))</f>
        <v>- соответствует ГОСТ 8267-93 п.4.2.2 таблица №1</v>
      </c>
      <c r="E81" s="208"/>
      <c r="F81" s="208"/>
      <c r="G81" s="208"/>
      <c r="H81" s="208"/>
      <c r="I81" s="208"/>
      <c r="J81" s="208"/>
    </row>
    <row r="82" spans="2:15" x14ac:dyDescent="0.25">
      <c r="B82" s="101" t="s">
        <v>80</v>
      </c>
      <c r="C82" s="103" t="s">
        <v>76</v>
      </c>
      <c r="D82" s="208" t="str">
        <f>IF(I46&lt;=0,"- не соответствует ГОСТ 8267-93 п.4.2.2 таблица №1",IF(I46&gt;=10,"- не соответствует ГОСТ 8267-93 п.4.2.2 таблица №1","- соответствует ГОСТ 8267-93 п.4.2.2 таблица №1"))</f>
        <v>- соответствует ГОСТ 8267-93 п.4.2.2 таблица №1</v>
      </c>
      <c r="E82" s="208"/>
      <c r="F82" s="208"/>
      <c r="G82" s="208"/>
      <c r="H82" s="208"/>
      <c r="I82" s="208"/>
      <c r="J82" s="208"/>
    </row>
    <row r="83" spans="2:15" x14ac:dyDescent="0.25">
      <c r="B83" s="101" t="s">
        <v>81</v>
      </c>
      <c r="C83" s="103" t="s">
        <v>16</v>
      </c>
      <c r="D83" s="208" t="str">
        <f>IF(J46&gt;0.5,"- не соответствует ГОСТ 8267-93 п.4.2.2 таблица №1","- соответствует ГОСТ 8267-93 п.4.2.2 таблица №1")</f>
        <v>- соответствует ГОСТ 8267-93 п.4.2.2 таблица №1</v>
      </c>
      <c r="E83" s="208"/>
      <c r="F83" s="208"/>
      <c r="G83" s="208"/>
      <c r="H83" s="208"/>
      <c r="I83" s="208"/>
      <c r="J83" s="208"/>
    </row>
    <row r="84" spans="2:15" ht="28.5" customHeight="1" x14ac:dyDescent="0.25">
      <c r="B84" s="240" t="s">
        <v>82</v>
      </c>
      <c r="C84" s="240"/>
      <c r="D84" s="240"/>
      <c r="E84" s="240"/>
      <c r="F84" s="240"/>
      <c r="G84" s="240"/>
      <c r="H84" s="240"/>
      <c r="I84" s="240"/>
      <c r="J84" s="240"/>
      <c r="L84" s="107">
        <f>F64</f>
        <v>1000</v>
      </c>
      <c r="O84" s="2" t="s">
        <v>92</v>
      </c>
    </row>
    <row r="85" spans="2:15" ht="28.5" customHeight="1" x14ac:dyDescent="0.25">
      <c r="B85" s="209" t="str">
        <f>IF(L84=800,O84,IF(L84=1000,O85,IF(L84=600,"")))</f>
        <v>Марка дробимости допускает применять щебень из гравия для классов бетона ниже В30 и выше</v>
      </c>
      <c r="C85" s="209"/>
      <c r="D85" s="209"/>
      <c r="E85" s="209"/>
      <c r="F85" s="209"/>
      <c r="G85" s="209"/>
      <c r="H85" s="209"/>
      <c r="I85" s="209"/>
      <c r="J85" s="209"/>
      <c r="O85" s="2" t="s">
        <v>93</v>
      </c>
    </row>
    <row r="86" spans="2:15" ht="29.25" customHeight="1" x14ac:dyDescent="0.25">
      <c r="B86" s="148" t="s">
        <v>83</v>
      </c>
      <c r="C86" s="148"/>
      <c r="D86" s="148"/>
      <c r="E86" s="148"/>
      <c r="F86" s="148"/>
      <c r="G86" s="148"/>
      <c r="H86" s="148"/>
      <c r="I86" s="148"/>
      <c r="J86" s="148"/>
    </row>
    <row r="87" spans="2:15" x14ac:dyDescent="0.25">
      <c r="B87" s="149" t="str">
        <f>IF(J66&lt;=1%,"- соответствует ГОСТ 26633-2012 п.3.5.2.5",IF(J66&gt;1%,"- не соответствует ГОСТ 26633-2012 п.3.5.2.5"))</f>
        <v>- соответствует ГОСТ 26633-2012 п.3.5.2.5</v>
      </c>
      <c r="C87" s="149"/>
      <c r="D87" s="149"/>
      <c r="E87" s="149"/>
      <c r="F87" s="149"/>
      <c r="G87" s="149"/>
      <c r="H87" s="149"/>
      <c r="I87" s="149"/>
      <c r="J87" s="149"/>
    </row>
    <row r="88" spans="2:15" ht="29.25" customHeight="1" x14ac:dyDescent="0.25">
      <c r="B88" s="148" t="s">
        <v>84</v>
      </c>
      <c r="C88" s="148"/>
      <c r="D88" s="148"/>
      <c r="E88" s="148"/>
      <c r="F88" s="148"/>
      <c r="G88" s="148"/>
      <c r="H88" s="148"/>
      <c r="I88" s="148"/>
      <c r="J88" s="148"/>
    </row>
    <row r="89" spans="2:15" x14ac:dyDescent="0.25">
      <c r="B89" s="149" t="str">
        <f>IF(J67&lt;2,"- не соответствует ГОСТ 26633-2012 п.3.5.2.1",IF(J67&gt;3,"- не соответствует ГОСТ 26633-2012 п.3.5.2.1","- соответствует ГОСТ 26633-2012 п.3.5.2.1"))</f>
        <v>- соответствует ГОСТ 26633-2012 п.3.5.2.1</v>
      </c>
      <c r="C89" s="149"/>
      <c r="D89" s="149"/>
      <c r="E89" s="149"/>
      <c r="F89" s="149"/>
      <c r="G89" s="149"/>
      <c r="H89" s="149"/>
      <c r="I89" s="149"/>
      <c r="J89" s="149"/>
    </row>
    <row r="90" spans="2:15" ht="31.5" customHeight="1" x14ac:dyDescent="0.25">
      <c r="B90" s="148" t="s">
        <v>85</v>
      </c>
      <c r="C90" s="148"/>
      <c r="D90" s="148"/>
      <c r="E90" s="148"/>
      <c r="F90" s="148"/>
      <c r="G90" s="148"/>
      <c r="H90" s="148"/>
      <c r="I90" s="148"/>
      <c r="J90" s="148"/>
    </row>
    <row r="91" spans="2:15" x14ac:dyDescent="0.25">
      <c r="B91" s="149" t="str">
        <f>IF(J69&lt;35%,"- соответствует ГОСТ 26633-2012 п.3.5.2.6",IF(J69&gt;35%,"- не соответствует ГОСТ 26633-2012 п.3.5.2.6",""))</f>
        <v>- соответствует ГОСТ 26633-2012 п.3.5.2.6</v>
      </c>
      <c r="C91" s="149"/>
      <c r="D91" s="149"/>
      <c r="E91" s="149"/>
      <c r="F91" s="149"/>
      <c r="G91" s="149"/>
      <c r="H91" s="149"/>
      <c r="I91" s="149"/>
      <c r="J91" s="149"/>
    </row>
    <row r="92" spans="2:15" ht="27" customHeight="1" x14ac:dyDescent="0.25">
      <c r="B92" s="148" t="s">
        <v>86</v>
      </c>
      <c r="C92" s="148"/>
      <c r="D92" s="148"/>
      <c r="E92" s="148"/>
      <c r="F92" s="148"/>
      <c r="G92" s="148"/>
      <c r="H92" s="148"/>
      <c r="I92" s="148"/>
      <c r="J92" s="148"/>
    </row>
    <row r="93" spans="2:15" x14ac:dyDescent="0.25">
      <c r="B93" s="149" t="str">
        <f>IF(J70&gt;80%,"- соответствует ГОСТ 8267-93 п.4.3.1",IF(J70&lt;80%,"- не соответствует ГОСТ 8267-93 п.4.3.1",""))</f>
        <v>- соответствует ГОСТ 8267-93 п.4.3.1</v>
      </c>
      <c r="C93" s="149"/>
      <c r="D93" s="149"/>
      <c r="E93" s="149"/>
      <c r="F93" s="149"/>
      <c r="G93" s="149"/>
      <c r="H93" s="149"/>
      <c r="I93" s="149"/>
      <c r="J93" s="149"/>
    </row>
    <row r="94" spans="2:15" x14ac:dyDescent="0.25">
      <c r="B94" s="245" t="s">
        <v>87</v>
      </c>
      <c r="C94" s="245"/>
      <c r="D94" s="245"/>
      <c r="E94" s="245"/>
      <c r="F94" s="245"/>
      <c r="G94" s="245"/>
      <c r="H94" s="245"/>
      <c r="I94" s="245"/>
      <c r="J94" s="245"/>
    </row>
    <row r="95" spans="2:15" x14ac:dyDescent="0.25">
      <c r="B95" s="149" t="str">
        <f>IF(J71&lt;0.25,"- соответствует ГОСТ 8267-93 п.4.7.2",IF(J71&gt;0.25,"- не соответствует ГОСТ 8267-93 п.4.7.2",""))</f>
        <v>- соответствует ГОСТ 8267-93 п.4.7.2</v>
      </c>
      <c r="C95" s="149"/>
      <c r="D95" s="149"/>
      <c r="E95" s="149"/>
      <c r="F95" s="149"/>
      <c r="G95" s="149"/>
      <c r="H95" s="149"/>
      <c r="I95" s="149"/>
      <c r="J95" s="149"/>
    </row>
    <row r="96" spans="2:15" ht="46.5" customHeight="1" x14ac:dyDescent="0.25">
      <c r="B96" s="148" t="s">
        <v>94</v>
      </c>
      <c r="C96" s="148"/>
      <c r="D96" s="148"/>
      <c r="E96" s="148"/>
      <c r="F96" s="148"/>
      <c r="G96" s="148"/>
      <c r="H96" s="148"/>
      <c r="I96" s="148"/>
      <c r="J96" s="148"/>
    </row>
    <row r="97" spans="1:29" ht="46.5" customHeight="1" x14ac:dyDescent="0.25">
      <c r="B97" s="237" t="str">
        <f>IF(N97&lt;=370,O97,IF(N97&gt;370,O98,IF(N97&lt;=740,O98,IF(N97&gt;740,O99,IF(N97&lt;=1500,O99)))))</f>
        <v>щебень/щебень из гравия приемлем во вновь строящихся жилых и общественных зданиях;</v>
      </c>
      <c r="C97" s="237"/>
      <c r="D97" s="237"/>
      <c r="E97" s="237"/>
      <c r="F97" s="237"/>
      <c r="G97" s="237"/>
      <c r="H97" s="237"/>
      <c r="I97" s="237"/>
      <c r="J97" s="237"/>
      <c r="N97" s="93">
        <f>J72</f>
        <v>370</v>
      </c>
      <c r="O97" s="2" t="s">
        <v>95</v>
      </c>
    </row>
    <row r="98" spans="1:29" x14ac:dyDescent="0.25">
      <c r="O98" s="2" t="s">
        <v>96</v>
      </c>
    </row>
    <row r="99" spans="1:29" x14ac:dyDescent="0.25">
      <c r="B99" s="21"/>
      <c r="C99" s="21"/>
      <c r="D99" s="59"/>
      <c r="E99" s="59"/>
      <c r="F99" s="59"/>
      <c r="G99" s="59"/>
      <c r="H99" s="59"/>
      <c r="I99" s="59"/>
      <c r="J99" s="59"/>
      <c r="O99" s="2" t="s">
        <v>97</v>
      </c>
    </row>
    <row r="100" spans="1:29" x14ac:dyDescent="0.25">
      <c r="B100" s="148" t="s">
        <v>90</v>
      </c>
      <c r="C100" s="148"/>
      <c r="D100" s="148"/>
      <c r="E100" s="148"/>
      <c r="F100" s="148"/>
      <c r="G100" s="148"/>
      <c r="H100" s="148"/>
      <c r="I100" s="148"/>
      <c r="J100" s="148"/>
    </row>
    <row r="101" spans="1:29" x14ac:dyDescent="0.25">
      <c r="B101" s="148"/>
      <c r="C101" s="148"/>
      <c r="D101" s="148"/>
      <c r="E101" s="148"/>
      <c r="F101" s="148"/>
      <c r="G101" s="148"/>
      <c r="H101" s="148"/>
      <c r="I101" s="148"/>
      <c r="J101" s="148"/>
      <c r="K101" s="1"/>
      <c r="L101" s="9" t="s">
        <v>30</v>
      </c>
      <c r="M101" s="9"/>
    </row>
    <row r="102" spans="1:29" x14ac:dyDescent="0.25">
      <c r="L102" s="9" t="s">
        <v>57</v>
      </c>
      <c r="M102" s="9"/>
    </row>
    <row r="103" spans="1:29" x14ac:dyDescent="0.25">
      <c r="B103" s="13" t="s">
        <v>22</v>
      </c>
      <c r="C103" s="95"/>
      <c r="D103" s="95"/>
      <c r="L103" s="2" t="s">
        <v>58</v>
      </c>
    </row>
    <row r="104" spans="1:29" x14ac:dyDescent="0.25">
      <c r="C104" s="95"/>
      <c r="L104" s="2" t="s">
        <v>59</v>
      </c>
    </row>
    <row r="105" spans="1:29" x14ac:dyDescent="0.25">
      <c r="B105" s="60" t="s">
        <v>91</v>
      </c>
      <c r="C105" s="59"/>
      <c r="D105" s="59"/>
      <c r="E105" s="59"/>
      <c r="F105" s="61"/>
      <c r="G105" s="62"/>
      <c r="H105" s="62" t="s">
        <v>23</v>
      </c>
      <c r="I105" s="163" t="s">
        <v>59</v>
      </c>
      <c r="J105" s="163"/>
      <c r="K105" s="13" t="s">
        <v>23</v>
      </c>
    </row>
    <row r="106" spans="1:29" x14ac:dyDescent="0.25">
      <c r="B106" s="59"/>
      <c r="C106" s="59"/>
      <c r="D106" s="59"/>
      <c r="E106" s="59"/>
      <c r="F106" s="151" t="s">
        <v>60</v>
      </c>
      <c r="G106" s="151"/>
      <c r="H106" s="151"/>
      <c r="I106" s="151" t="s">
        <v>24</v>
      </c>
      <c r="J106" s="151"/>
    </row>
    <row r="108" spans="1:29" s="105" customFormat="1" x14ac:dyDescent="0.2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4"/>
      <c r="M108" s="104"/>
      <c r="N108" s="104"/>
      <c r="O108" s="10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118"/>
    </row>
    <row r="109" spans="1:29" s="105" customFormat="1" x14ac:dyDescent="0.2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4"/>
      <c r="M109" s="104"/>
      <c r="N109" s="104"/>
      <c r="O109" s="10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118"/>
    </row>
    <row r="110" spans="1:29" s="105" customFormat="1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4"/>
      <c r="M110" s="104"/>
      <c r="N110" s="104"/>
      <c r="O110" s="10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118"/>
    </row>
    <row r="111" spans="1:29" s="105" customFormat="1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4"/>
      <c r="M111" s="104"/>
      <c r="N111" s="104"/>
      <c r="O111" s="10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118"/>
    </row>
    <row r="112" spans="1:29" s="105" customForma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4"/>
      <c r="M112" s="104"/>
      <c r="N112" s="104"/>
      <c r="O112" s="10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118"/>
    </row>
    <row r="113" spans="1:29" s="105" customFormat="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4"/>
      <c r="M113" s="104"/>
      <c r="N113" s="104"/>
      <c r="O113" s="10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118"/>
    </row>
    <row r="114" spans="1:29" s="105" customFormat="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4"/>
      <c r="M114" s="104"/>
      <c r="N114" s="104"/>
      <c r="O114" s="10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118"/>
    </row>
    <row r="115" spans="1:29" s="105" customFormat="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4"/>
      <c r="M115" s="104"/>
      <c r="N115" s="104"/>
      <c r="O115" s="10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118"/>
    </row>
    <row r="116" spans="1:29" s="105" customFormat="1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4"/>
      <c r="M116" s="104"/>
      <c r="N116" s="104"/>
      <c r="O116" s="10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118"/>
    </row>
    <row r="117" spans="1:29" s="105" customFormat="1" x14ac:dyDescent="0.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4"/>
      <c r="M117" s="104"/>
      <c r="N117" s="104"/>
      <c r="O117" s="10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118"/>
    </row>
    <row r="118" spans="1:29" s="105" customFormat="1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4"/>
      <c r="M118" s="104"/>
      <c r="N118" s="104"/>
      <c r="O118" s="10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118"/>
    </row>
    <row r="119" spans="1:29" s="105" customFormat="1" x14ac:dyDescent="0.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4"/>
      <c r="M119" s="104"/>
      <c r="N119" s="104"/>
      <c r="O119" s="10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18"/>
    </row>
    <row r="120" spans="1:29" s="105" customFormat="1" x14ac:dyDescent="0.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4"/>
      <c r="M120" s="104"/>
      <c r="N120" s="104"/>
      <c r="O120" s="10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118"/>
    </row>
    <row r="121" spans="1:29" s="105" customFormat="1" x14ac:dyDescent="0.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4"/>
      <c r="M121" s="104"/>
      <c r="N121" s="104"/>
      <c r="O121" s="10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118"/>
    </row>
    <row r="122" spans="1:29" s="105" customFormat="1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4"/>
      <c r="M122" s="104"/>
      <c r="N122" s="104"/>
      <c r="O122" s="10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118"/>
    </row>
    <row r="123" spans="1:29" s="105" customFormat="1" x14ac:dyDescent="0.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4"/>
      <c r="M123" s="104"/>
      <c r="N123" s="104"/>
      <c r="O123" s="10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118"/>
    </row>
    <row r="124" spans="1:29" s="105" customFormat="1" x14ac:dyDescent="0.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4"/>
      <c r="M124" s="104"/>
      <c r="N124" s="104"/>
      <c r="O124" s="10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118"/>
    </row>
    <row r="125" spans="1:29" s="105" customFormat="1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4"/>
      <c r="M125" s="104"/>
      <c r="N125" s="104"/>
      <c r="O125" s="10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118"/>
    </row>
    <row r="126" spans="1:29" s="105" customFormat="1" x14ac:dyDescent="0.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4"/>
      <c r="M126" s="104"/>
      <c r="N126" s="104"/>
      <c r="O126" s="10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118"/>
    </row>
    <row r="127" spans="1:29" s="105" customFormat="1" x14ac:dyDescent="0.2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4"/>
      <c r="M127" s="104"/>
      <c r="N127" s="104"/>
      <c r="O127" s="10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118"/>
    </row>
    <row r="128" spans="1:29" s="105" customFormat="1" x14ac:dyDescent="0.2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4"/>
      <c r="M128" s="104"/>
      <c r="N128" s="104"/>
      <c r="O128" s="10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118"/>
    </row>
    <row r="129" spans="1:29" s="105" customFormat="1" x14ac:dyDescent="0.2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4"/>
      <c r="M129" s="104"/>
      <c r="N129" s="104"/>
      <c r="O129" s="10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118"/>
    </row>
    <row r="130" spans="1:29" s="105" customFormat="1" x14ac:dyDescent="0.2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4"/>
      <c r="M130" s="104"/>
      <c r="N130" s="104"/>
      <c r="O130" s="10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118"/>
    </row>
    <row r="131" spans="1:29" s="105" customFormat="1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4"/>
      <c r="M131" s="104"/>
      <c r="N131" s="104"/>
      <c r="O131" s="10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118"/>
    </row>
    <row r="132" spans="1:29" s="105" customFormat="1" x14ac:dyDescent="0.2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4"/>
      <c r="M132" s="104"/>
      <c r="N132" s="104"/>
      <c r="O132" s="10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118"/>
    </row>
    <row r="133" spans="1:29" s="105" customFormat="1" x14ac:dyDescent="0.2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4"/>
      <c r="M133" s="104"/>
      <c r="N133" s="104"/>
      <c r="O133" s="10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118"/>
    </row>
    <row r="134" spans="1:29" s="105" customFormat="1" x14ac:dyDescent="0.2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4"/>
      <c r="M134" s="104"/>
      <c r="N134" s="104"/>
      <c r="O134" s="10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118"/>
    </row>
    <row r="135" spans="1:29" s="105" customFormat="1" x14ac:dyDescent="0.2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4"/>
      <c r="M135" s="104"/>
      <c r="N135" s="104"/>
      <c r="O135" s="10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118"/>
    </row>
    <row r="136" spans="1:29" s="105" customFormat="1" x14ac:dyDescent="0.2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4"/>
      <c r="M136" s="104"/>
      <c r="N136" s="104"/>
      <c r="O136" s="10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118"/>
    </row>
    <row r="137" spans="1:29" s="105" customFormat="1" x14ac:dyDescent="0.2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4"/>
      <c r="M137" s="104"/>
      <c r="N137" s="104"/>
      <c r="O137" s="10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118"/>
    </row>
    <row r="138" spans="1:29" s="105" customFormat="1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4"/>
      <c r="M138" s="104"/>
      <c r="N138" s="104"/>
      <c r="O138" s="10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118"/>
    </row>
    <row r="139" spans="1:29" s="105" customFormat="1" x14ac:dyDescent="0.25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4"/>
      <c r="M139" s="104"/>
      <c r="N139" s="104"/>
      <c r="O139" s="10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118"/>
    </row>
    <row r="140" spans="1:29" s="105" customFormat="1" x14ac:dyDescent="0.25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4"/>
      <c r="M140" s="104"/>
      <c r="N140" s="104"/>
      <c r="O140" s="10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118"/>
    </row>
    <row r="141" spans="1:29" s="105" customFormat="1" x14ac:dyDescent="0.2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4"/>
      <c r="M141" s="104"/>
      <c r="N141" s="104"/>
      <c r="O141" s="10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118"/>
    </row>
    <row r="142" spans="1:29" s="105" customFormat="1" x14ac:dyDescent="0.25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4"/>
      <c r="M142" s="104"/>
      <c r="N142" s="104"/>
      <c r="O142" s="10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118"/>
    </row>
    <row r="143" spans="1:29" s="105" customFormat="1" x14ac:dyDescent="0.25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4"/>
      <c r="M143" s="104"/>
      <c r="N143" s="104"/>
      <c r="O143" s="10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118"/>
    </row>
    <row r="144" spans="1:29" s="105" customFormat="1" x14ac:dyDescent="0.2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4"/>
      <c r="M144" s="104"/>
      <c r="N144" s="104"/>
      <c r="O144" s="10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118"/>
    </row>
    <row r="145" spans="1:29" s="105" customFormat="1" x14ac:dyDescent="0.2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4"/>
      <c r="M145" s="104"/>
      <c r="N145" s="104"/>
      <c r="O145" s="10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118"/>
    </row>
    <row r="146" spans="1:29" s="105" customFormat="1" x14ac:dyDescent="0.2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4"/>
      <c r="M146" s="104"/>
      <c r="N146" s="104"/>
      <c r="O146" s="10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118"/>
    </row>
    <row r="147" spans="1:29" s="105" customFormat="1" x14ac:dyDescent="0.2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4"/>
      <c r="M147" s="104"/>
      <c r="N147" s="104"/>
      <c r="O147" s="10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118"/>
    </row>
    <row r="148" spans="1:29" s="105" customFormat="1" x14ac:dyDescent="0.2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4"/>
      <c r="M148" s="104"/>
      <c r="N148" s="104"/>
      <c r="O148" s="10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118"/>
    </row>
    <row r="149" spans="1:29" s="105" customFormat="1" x14ac:dyDescent="0.2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4"/>
      <c r="M149" s="104"/>
      <c r="N149" s="104"/>
      <c r="O149" s="10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118"/>
    </row>
    <row r="150" spans="1:29" s="105" customFormat="1" x14ac:dyDescent="0.25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4"/>
      <c r="M150" s="104"/>
      <c r="N150" s="104"/>
      <c r="O150" s="10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118"/>
    </row>
    <row r="151" spans="1:29" s="105" customFormat="1" x14ac:dyDescent="0.25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4"/>
      <c r="M151" s="104"/>
      <c r="N151" s="104"/>
      <c r="O151" s="10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118"/>
    </row>
    <row r="152" spans="1:29" s="105" customFormat="1" x14ac:dyDescent="0.25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4"/>
      <c r="M152" s="104"/>
      <c r="N152" s="104"/>
      <c r="O152" s="10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118"/>
    </row>
    <row r="153" spans="1:29" s="105" customFormat="1" x14ac:dyDescent="0.25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4"/>
      <c r="M153" s="104"/>
      <c r="N153" s="104"/>
      <c r="O153" s="10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118"/>
    </row>
    <row r="154" spans="1:29" s="105" customFormat="1" x14ac:dyDescent="0.25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4"/>
      <c r="M154" s="104"/>
      <c r="N154" s="104"/>
      <c r="O154" s="10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118"/>
    </row>
    <row r="155" spans="1:29" s="105" customFormat="1" x14ac:dyDescent="0.2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4"/>
      <c r="M155" s="104"/>
      <c r="N155" s="104"/>
      <c r="O155" s="10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118"/>
    </row>
    <row r="156" spans="1:29" s="105" customFormat="1" x14ac:dyDescent="0.25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4"/>
      <c r="M156" s="104"/>
      <c r="N156" s="104"/>
      <c r="O156" s="10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118"/>
    </row>
    <row r="157" spans="1:29" s="105" customFormat="1" x14ac:dyDescent="0.2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4"/>
      <c r="M157" s="104"/>
      <c r="N157" s="104"/>
      <c r="O157" s="10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118"/>
    </row>
    <row r="158" spans="1:29" s="105" customFormat="1" x14ac:dyDescent="0.2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4"/>
      <c r="M158" s="104"/>
      <c r="N158" s="104"/>
      <c r="O158" s="10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118"/>
    </row>
    <row r="159" spans="1:29" s="105" customFormat="1" x14ac:dyDescent="0.25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4"/>
      <c r="M159" s="104"/>
      <c r="N159" s="104"/>
      <c r="O159" s="10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118"/>
    </row>
    <row r="160" spans="1:29" s="105" customFormat="1" x14ac:dyDescent="0.25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4"/>
      <c r="M160" s="104"/>
      <c r="N160" s="104"/>
      <c r="O160" s="10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118"/>
    </row>
    <row r="161" spans="1:29" s="105" customFormat="1" x14ac:dyDescent="0.25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4"/>
      <c r="M161" s="104"/>
      <c r="N161" s="104"/>
      <c r="O161" s="10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118"/>
    </row>
    <row r="162" spans="1:29" s="105" customFormat="1" x14ac:dyDescent="0.25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4"/>
      <c r="M162" s="104"/>
      <c r="N162" s="104"/>
      <c r="O162" s="10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118"/>
    </row>
    <row r="163" spans="1:29" s="105" customFormat="1" x14ac:dyDescent="0.25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4"/>
      <c r="M163" s="104"/>
      <c r="N163" s="104"/>
      <c r="O163" s="10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118"/>
    </row>
    <row r="164" spans="1:29" s="105" customFormat="1" x14ac:dyDescent="0.25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4"/>
      <c r="M164" s="104"/>
      <c r="N164" s="104"/>
      <c r="O164" s="10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118"/>
    </row>
    <row r="165" spans="1:29" s="105" customFormat="1" x14ac:dyDescent="0.2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4"/>
      <c r="M165" s="104"/>
      <c r="N165" s="104"/>
      <c r="O165" s="10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118"/>
    </row>
    <row r="166" spans="1:29" s="105" customFormat="1" x14ac:dyDescent="0.25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4"/>
      <c r="M166" s="104"/>
      <c r="N166" s="104"/>
      <c r="O166" s="10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118"/>
    </row>
    <row r="167" spans="1:29" s="105" customFormat="1" x14ac:dyDescent="0.25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4"/>
      <c r="M167" s="104"/>
      <c r="N167" s="104"/>
      <c r="O167" s="10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118"/>
    </row>
    <row r="168" spans="1:29" s="105" customFormat="1" x14ac:dyDescent="0.25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4"/>
      <c r="M168" s="104"/>
      <c r="N168" s="104"/>
      <c r="O168" s="10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118"/>
    </row>
    <row r="169" spans="1:29" s="105" customFormat="1" x14ac:dyDescent="0.25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4"/>
      <c r="M169" s="104"/>
      <c r="N169" s="104"/>
      <c r="O169" s="10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118"/>
    </row>
    <row r="170" spans="1:29" s="105" customFormat="1" x14ac:dyDescent="0.25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4"/>
      <c r="M170" s="104"/>
      <c r="N170" s="104"/>
      <c r="O170" s="10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118"/>
    </row>
    <row r="171" spans="1:29" s="105" customFormat="1" x14ac:dyDescent="0.25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4"/>
      <c r="M171" s="104"/>
      <c r="N171" s="104"/>
      <c r="O171" s="10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118"/>
    </row>
    <row r="172" spans="1:29" s="105" customFormat="1" x14ac:dyDescent="0.25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4"/>
      <c r="M172" s="104"/>
      <c r="N172" s="104"/>
      <c r="O172" s="10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118"/>
    </row>
    <row r="173" spans="1:29" s="105" customFormat="1" x14ac:dyDescent="0.25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4"/>
      <c r="M173" s="104"/>
      <c r="N173" s="104"/>
      <c r="O173" s="10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118"/>
    </row>
    <row r="174" spans="1:29" s="105" customFormat="1" x14ac:dyDescent="0.25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4"/>
      <c r="M174" s="104"/>
      <c r="N174" s="104"/>
      <c r="O174" s="10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118"/>
    </row>
    <row r="175" spans="1:29" s="105" customFormat="1" x14ac:dyDescent="0.2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4"/>
      <c r="M175" s="104"/>
      <c r="N175" s="104"/>
      <c r="O175" s="10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118"/>
    </row>
    <row r="176" spans="1:29" s="105" customFormat="1" x14ac:dyDescent="0.25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4"/>
      <c r="M176" s="104"/>
      <c r="N176" s="104"/>
      <c r="O176" s="10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118"/>
    </row>
    <row r="177" spans="1:29" s="105" customFormat="1" x14ac:dyDescent="0.25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4"/>
      <c r="M177" s="104"/>
      <c r="N177" s="104"/>
      <c r="O177" s="10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118"/>
    </row>
    <row r="178" spans="1:29" s="105" customFormat="1" x14ac:dyDescent="0.25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4"/>
      <c r="M178" s="104"/>
      <c r="N178" s="104"/>
      <c r="O178" s="10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118"/>
    </row>
    <row r="179" spans="1:29" s="105" customFormat="1" x14ac:dyDescent="0.25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4"/>
      <c r="M179" s="104"/>
      <c r="N179" s="104"/>
      <c r="O179" s="10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118"/>
    </row>
    <row r="180" spans="1:29" s="105" customFormat="1" x14ac:dyDescent="0.25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4"/>
      <c r="M180" s="104"/>
      <c r="N180" s="104"/>
      <c r="O180" s="10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118"/>
    </row>
    <row r="181" spans="1:29" s="105" customFormat="1" x14ac:dyDescent="0.25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4"/>
      <c r="M181" s="104"/>
      <c r="N181" s="104"/>
      <c r="O181" s="10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118"/>
    </row>
    <row r="182" spans="1:29" s="105" customFormat="1" x14ac:dyDescent="0.25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4"/>
      <c r="M182" s="104"/>
      <c r="N182" s="104"/>
      <c r="O182" s="10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118"/>
    </row>
    <row r="183" spans="1:29" s="105" customFormat="1" x14ac:dyDescent="0.25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4"/>
      <c r="M183" s="104"/>
      <c r="N183" s="104"/>
      <c r="O183" s="10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118"/>
    </row>
    <row r="184" spans="1:29" s="105" customFormat="1" x14ac:dyDescent="0.25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4"/>
      <c r="M184" s="104"/>
      <c r="N184" s="104"/>
      <c r="O184" s="10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118"/>
    </row>
    <row r="185" spans="1:29" s="105" customFormat="1" x14ac:dyDescent="0.2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4"/>
      <c r="M185" s="104"/>
      <c r="N185" s="104"/>
      <c r="O185" s="10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118"/>
    </row>
    <row r="186" spans="1:29" s="105" customFormat="1" x14ac:dyDescent="0.25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4"/>
      <c r="M186" s="104"/>
      <c r="N186" s="104"/>
      <c r="O186" s="10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118"/>
    </row>
    <row r="187" spans="1:29" s="105" customFormat="1" x14ac:dyDescent="0.25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4"/>
      <c r="M187" s="104"/>
      <c r="N187" s="104"/>
      <c r="O187" s="10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118"/>
    </row>
    <row r="188" spans="1:29" s="105" customFormat="1" x14ac:dyDescent="0.25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4"/>
      <c r="M188" s="104"/>
      <c r="N188" s="104"/>
      <c r="O188" s="10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118"/>
    </row>
    <row r="189" spans="1:29" s="105" customFormat="1" x14ac:dyDescent="0.25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4"/>
      <c r="M189" s="104"/>
      <c r="N189" s="104"/>
      <c r="O189" s="10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118"/>
    </row>
    <row r="190" spans="1:29" s="105" customFormat="1" x14ac:dyDescent="0.25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4"/>
      <c r="M190" s="104"/>
      <c r="N190" s="104"/>
      <c r="O190" s="10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118"/>
    </row>
    <row r="191" spans="1:29" s="105" customFormat="1" x14ac:dyDescent="0.25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4"/>
      <c r="M191" s="104"/>
      <c r="N191" s="104"/>
      <c r="O191" s="10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118"/>
    </row>
    <row r="192" spans="1:29" s="105" customFormat="1" x14ac:dyDescent="0.25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4"/>
      <c r="M192" s="104"/>
      <c r="N192" s="104"/>
      <c r="O192" s="10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118"/>
    </row>
    <row r="193" spans="1:29" s="105" customFormat="1" x14ac:dyDescent="0.25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4"/>
      <c r="M193" s="104"/>
      <c r="N193" s="104"/>
      <c r="O193" s="10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118"/>
    </row>
    <row r="194" spans="1:29" s="105" customFormat="1" x14ac:dyDescent="0.25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4"/>
      <c r="M194" s="104"/>
      <c r="N194" s="104"/>
      <c r="O194" s="10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118"/>
    </row>
    <row r="195" spans="1:29" s="105" customFormat="1" x14ac:dyDescent="0.2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4"/>
      <c r="M195" s="104"/>
      <c r="N195" s="104"/>
      <c r="O195" s="10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118"/>
    </row>
    <row r="196" spans="1:29" s="105" customFormat="1" x14ac:dyDescent="0.25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4"/>
      <c r="M196" s="104"/>
      <c r="N196" s="104"/>
      <c r="O196" s="10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118"/>
    </row>
    <row r="197" spans="1:29" s="105" customFormat="1" x14ac:dyDescent="0.25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4"/>
      <c r="M197" s="104"/>
      <c r="N197" s="104"/>
      <c r="O197" s="10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118"/>
    </row>
    <row r="198" spans="1:29" s="105" customFormat="1" x14ac:dyDescent="0.25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4"/>
      <c r="M198" s="104"/>
      <c r="N198" s="104"/>
      <c r="O198" s="10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118"/>
    </row>
    <row r="199" spans="1:29" s="105" customFormat="1" x14ac:dyDescent="0.25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4"/>
      <c r="M199" s="104"/>
      <c r="N199" s="104"/>
      <c r="O199" s="10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118"/>
    </row>
    <row r="200" spans="1:29" s="105" customFormat="1" x14ac:dyDescent="0.25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4"/>
      <c r="M200" s="104"/>
      <c r="N200" s="104"/>
      <c r="O200" s="10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118"/>
    </row>
    <row r="201" spans="1:29" s="105" customFormat="1" x14ac:dyDescent="0.25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4"/>
      <c r="M201" s="104"/>
      <c r="N201" s="104"/>
      <c r="O201" s="10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118"/>
    </row>
    <row r="202" spans="1:29" s="105" customFormat="1" x14ac:dyDescent="0.25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4"/>
      <c r="M202" s="104"/>
      <c r="N202" s="104"/>
      <c r="O202" s="10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118"/>
    </row>
    <row r="203" spans="1:29" s="105" customFormat="1" x14ac:dyDescent="0.2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4"/>
      <c r="M203" s="104"/>
      <c r="N203" s="104"/>
      <c r="O203" s="10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118"/>
    </row>
    <row r="204" spans="1:29" s="105" customFormat="1" x14ac:dyDescent="0.25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4"/>
      <c r="M204" s="104"/>
      <c r="N204" s="104"/>
      <c r="O204" s="10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118"/>
    </row>
    <row r="205" spans="1:29" s="105" customFormat="1" x14ac:dyDescent="0.2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4"/>
      <c r="M205" s="104"/>
      <c r="N205" s="104"/>
      <c r="O205" s="10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118"/>
    </row>
    <row r="206" spans="1:29" s="105" customFormat="1" x14ac:dyDescent="0.25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4"/>
      <c r="M206" s="104"/>
      <c r="N206" s="104"/>
      <c r="O206" s="10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118"/>
    </row>
    <row r="207" spans="1:29" s="105" customFormat="1" x14ac:dyDescent="0.25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4"/>
      <c r="M207" s="104"/>
      <c r="N207" s="104"/>
      <c r="O207" s="10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118"/>
    </row>
    <row r="208" spans="1:29" s="105" customFormat="1" x14ac:dyDescent="0.25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4"/>
      <c r="M208" s="104"/>
      <c r="N208" s="104"/>
      <c r="O208" s="10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118"/>
    </row>
    <row r="209" spans="1:29" s="105" customFormat="1" x14ac:dyDescent="0.25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4"/>
      <c r="M209" s="104"/>
      <c r="N209" s="104"/>
      <c r="O209" s="10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118"/>
    </row>
    <row r="210" spans="1:29" s="105" customFormat="1" x14ac:dyDescent="0.25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4"/>
      <c r="M210" s="104"/>
      <c r="N210" s="104"/>
      <c r="O210" s="10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118"/>
    </row>
    <row r="211" spans="1:29" s="105" customFormat="1" x14ac:dyDescent="0.25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4"/>
      <c r="M211" s="104"/>
      <c r="N211" s="104"/>
      <c r="O211" s="10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118"/>
    </row>
    <row r="212" spans="1:29" s="105" customFormat="1" x14ac:dyDescent="0.25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4"/>
      <c r="M212" s="104"/>
      <c r="N212" s="104"/>
      <c r="O212" s="10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118"/>
    </row>
    <row r="213" spans="1:29" s="105" customFormat="1" x14ac:dyDescent="0.25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4"/>
      <c r="M213" s="104"/>
      <c r="N213" s="104"/>
      <c r="O213" s="10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118"/>
    </row>
    <row r="214" spans="1:29" s="105" customFormat="1" x14ac:dyDescent="0.25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4"/>
      <c r="M214" s="104"/>
      <c r="N214" s="104"/>
      <c r="O214" s="10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118"/>
    </row>
    <row r="215" spans="1:29" s="105" customFormat="1" x14ac:dyDescent="0.2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4"/>
      <c r="M215" s="104"/>
      <c r="N215" s="104"/>
      <c r="O215" s="10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118"/>
    </row>
    <row r="216" spans="1:29" s="105" customFormat="1" x14ac:dyDescent="0.25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4"/>
      <c r="M216" s="104"/>
      <c r="N216" s="104"/>
      <c r="O216" s="10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118"/>
    </row>
    <row r="217" spans="1:29" s="105" customFormat="1" x14ac:dyDescent="0.25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4"/>
      <c r="M217" s="104"/>
      <c r="N217" s="104"/>
      <c r="O217" s="10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118"/>
    </row>
    <row r="218" spans="1:29" s="105" customFormat="1" x14ac:dyDescent="0.25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4"/>
      <c r="M218" s="104"/>
      <c r="N218" s="104"/>
      <c r="O218" s="10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118"/>
    </row>
    <row r="219" spans="1:29" s="105" customFormat="1" x14ac:dyDescent="0.2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4"/>
      <c r="M219" s="104"/>
      <c r="N219" s="104"/>
      <c r="O219" s="10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118"/>
    </row>
    <row r="220" spans="1:29" s="105" customFormat="1" x14ac:dyDescent="0.25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4"/>
      <c r="M220" s="104"/>
      <c r="N220" s="104"/>
      <c r="O220" s="10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118"/>
    </row>
    <row r="221" spans="1:29" s="105" customFormat="1" x14ac:dyDescent="0.25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4"/>
      <c r="M221" s="104"/>
      <c r="N221" s="104"/>
      <c r="O221" s="10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118"/>
    </row>
    <row r="222" spans="1:29" s="105" customFormat="1" x14ac:dyDescent="0.25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4"/>
      <c r="M222" s="104"/>
      <c r="N222" s="104"/>
      <c r="O222" s="10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118"/>
    </row>
    <row r="223" spans="1:29" s="105" customFormat="1" x14ac:dyDescent="0.25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4"/>
      <c r="M223" s="104"/>
      <c r="N223" s="104"/>
      <c r="O223" s="10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118"/>
    </row>
    <row r="224" spans="1:29" s="105" customFormat="1" x14ac:dyDescent="0.25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4"/>
      <c r="M224" s="104"/>
      <c r="N224" s="104"/>
      <c r="O224" s="10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118"/>
    </row>
    <row r="225" spans="1:29" s="105" customFormat="1" x14ac:dyDescent="0.2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4"/>
      <c r="M225" s="104"/>
      <c r="N225" s="104"/>
      <c r="O225" s="10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118"/>
    </row>
    <row r="226" spans="1:29" s="105" customFormat="1" x14ac:dyDescent="0.25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4"/>
      <c r="M226" s="104"/>
      <c r="N226" s="104"/>
      <c r="O226" s="10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118"/>
    </row>
    <row r="227" spans="1:29" s="105" customFormat="1" x14ac:dyDescent="0.25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4"/>
      <c r="M227" s="104"/>
      <c r="N227" s="104"/>
      <c r="O227" s="10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118"/>
    </row>
    <row r="228" spans="1:29" s="105" customFormat="1" x14ac:dyDescent="0.2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4"/>
      <c r="M228" s="104"/>
      <c r="N228" s="104"/>
      <c r="O228" s="10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118"/>
    </row>
    <row r="229" spans="1:29" s="105" customFormat="1" x14ac:dyDescent="0.25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4"/>
      <c r="M229" s="104"/>
      <c r="N229" s="104"/>
      <c r="O229" s="10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118"/>
    </row>
    <row r="230" spans="1:29" s="105" customFormat="1" x14ac:dyDescent="0.25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4"/>
      <c r="M230" s="104"/>
      <c r="N230" s="104"/>
      <c r="O230" s="10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118"/>
    </row>
    <row r="231" spans="1:29" s="105" customFormat="1" x14ac:dyDescent="0.25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4"/>
      <c r="M231" s="104"/>
      <c r="N231" s="104"/>
      <c r="O231" s="10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118"/>
    </row>
    <row r="232" spans="1:29" s="105" customFormat="1" x14ac:dyDescent="0.25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4"/>
      <c r="M232" s="104"/>
      <c r="N232" s="104"/>
      <c r="O232" s="10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118"/>
    </row>
    <row r="233" spans="1:29" s="105" customFormat="1" x14ac:dyDescent="0.25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4"/>
      <c r="M233" s="104"/>
      <c r="N233" s="104"/>
      <c r="O233" s="10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118"/>
    </row>
    <row r="234" spans="1:29" s="105" customFormat="1" x14ac:dyDescent="0.25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4"/>
      <c r="M234" s="104"/>
      <c r="N234" s="104"/>
      <c r="O234" s="10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118"/>
    </row>
    <row r="235" spans="1:29" s="105" customFormat="1" x14ac:dyDescent="0.2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4"/>
      <c r="M235" s="104"/>
      <c r="N235" s="104"/>
      <c r="O235" s="10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118"/>
    </row>
    <row r="236" spans="1:29" s="105" customFormat="1" x14ac:dyDescent="0.25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4"/>
      <c r="M236" s="104"/>
      <c r="N236" s="104"/>
      <c r="O236" s="10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118"/>
    </row>
    <row r="237" spans="1:29" s="105" customFormat="1" x14ac:dyDescent="0.25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4"/>
      <c r="M237" s="104"/>
      <c r="N237" s="104"/>
      <c r="O237" s="10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118"/>
    </row>
    <row r="238" spans="1:29" s="105" customFormat="1" x14ac:dyDescent="0.25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4"/>
      <c r="M238" s="104"/>
      <c r="N238" s="104"/>
      <c r="O238" s="10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118"/>
    </row>
    <row r="239" spans="1:29" s="105" customFormat="1" x14ac:dyDescent="0.25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4"/>
      <c r="M239" s="104"/>
      <c r="N239" s="104"/>
      <c r="O239" s="10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118"/>
    </row>
    <row r="240" spans="1:29" s="105" customFormat="1" x14ac:dyDescent="0.25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4"/>
      <c r="M240" s="104"/>
      <c r="N240" s="104"/>
      <c r="O240" s="10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118"/>
    </row>
    <row r="241" spans="1:29" s="105" customFormat="1" x14ac:dyDescent="0.25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4"/>
      <c r="M241" s="104"/>
      <c r="N241" s="104"/>
      <c r="O241" s="10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118"/>
    </row>
    <row r="242" spans="1:29" s="105" customFormat="1" x14ac:dyDescent="0.25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4"/>
      <c r="M242" s="104"/>
      <c r="N242" s="104"/>
      <c r="O242" s="10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118"/>
    </row>
    <row r="243" spans="1:29" s="105" customFormat="1" x14ac:dyDescent="0.25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4"/>
      <c r="M243" s="104"/>
      <c r="N243" s="104"/>
      <c r="O243" s="10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118"/>
    </row>
    <row r="244" spans="1:29" s="105" customFormat="1" x14ac:dyDescent="0.25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4"/>
      <c r="M244" s="104"/>
      <c r="N244" s="104"/>
      <c r="O244" s="10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118"/>
    </row>
    <row r="245" spans="1:29" s="105" customFormat="1" x14ac:dyDescent="0.2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4"/>
      <c r="M245" s="104"/>
      <c r="N245" s="104"/>
      <c r="O245" s="10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118"/>
    </row>
    <row r="246" spans="1:29" s="105" customFormat="1" x14ac:dyDescent="0.25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4"/>
      <c r="M246" s="104"/>
      <c r="N246" s="104"/>
      <c r="O246" s="10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118"/>
    </row>
    <row r="247" spans="1:29" s="105" customFormat="1" x14ac:dyDescent="0.25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4"/>
      <c r="M247" s="104"/>
      <c r="N247" s="104"/>
      <c r="O247" s="10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118"/>
    </row>
    <row r="248" spans="1:29" s="105" customFormat="1" x14ac:dyDescent="0.25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4"/>
      <c r="M248" s="104"/>
      <c r="N248" s="104"/>
      <c r="O248" s="10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118"/>
    </row>
    <row r="249" spans="1:29" s="105" customFormat="1" x14ac:dyDescent="0.25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4"/>
      <c r="M249" s="104"/>
      <c r="N249" s="104"/>
      <c r="O249" s="10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118"/>
    </row>
    <row r="250" spans="1:29" s="105" customFormat="1" x14ac:dyDescent="0.25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4"/>
      <c r="M250" s="104"/>
      <c r="N250" s="104"/>
      <c r="O250" s="10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118"/>
    </row>
    <row r="251" spans="1:29" s="105" customFormat="1" x14ac:dyDescent="0.25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4"/>
      <c r="M251" s="104"/>
      <c r="N251" s="104"/>
      <c r="O251" s="10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118"/>
    </row>
    <row r="252" spans="1:29" s="105" customFormat="1" x14ac:dyDescent="0.25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4"/>
      <c r="M252" s="104"/>
      <c r="N252" s="104"/>
      <c r="O252" s="10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118"/>
    </row>
    <row r="253" spans="1:29" s="105" customFormat="1" x14ac:dyDescent="0.25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4"/>
      <c r="M253" s="104"/>
      <c r="N253" s="104"/>
      <c r="O253" s="10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118"/>
    </row>
    <row r="254" spans="1:29" s="105" customFormat="1" x14ac:dyDescent="0.25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4"/>
      <c r="M254" s="104"/>
      <c r="N254" s="104"/>
      <c r="O254" s="10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118"/>
    </row>
    <row r="255" spans="1:29" s="105" customFormat="1" x14ac:dyDescent="0.2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4"/>
      <c r="M255" s="104"/>
      <c r="N255" s="104"/>
      <c r="O255" s="10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118"/>
    </row>
    <row r="256" spans="1:29" s="105" customFormat="1" x14ac:dyDescent="0.25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4"/>
      <c r="M256" s="104"/>
      <c r="N256" s="104"/>
      <c r="O256" s="10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118"/>
    </row>
    <row r="257" spans="1:29" s="105" customFormat="1" x14ac:dyDescent="0.25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4"/>
      <c r="M257" s="104"/>
      <c r="N257" s="104"/>
      <c r="O257" s="10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118"/>
    </row>
    <row r="258" spans="1:29" s="105" customFormat="1" x14ac:dyDescent="0.25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4"/>
      <c r="M258" s="104"/>
      <c r="N258" s="104"/>
      <c r="O258" s="10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118"/>
    </row>
    <row r="259" spans="1:29" s="105" customFormat="1" x14ac:dyDescent="0.25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4"/>
      <c r="M259" s="104"/>
      <c r="N259" s="104"/>
      <c r="O259" s="10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118"/>
    </row>
    <row r="260" spans="1:29" s="105" customFormat="1" x14ac:dyDescent="0.25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4"/>
      <c r="M260" s="104"/>
      <c r="N260" s="104"/>
      <c r="O260" s="10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118"/>
    </row>
    <row r="261" spans="1:29" s="105" customFormat="1" x14ac:dyDescent="0.25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4"/>
      <c r="M261" s="104"/>
      <c r="N261" s="104"/>
      <c r="O261" s="10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118"/>
    </row>
    <row r="262" spans="1:29" s="105" customFormat="1" x14ac:dyDescent="0.25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4"/>
      <c r="M262" s="104"/>
      <c r="N262" s="104"/>
      <c r="O262" s="10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118"/>
    </row>
    <row r="263" spans="1:29" s="105" customFormat="1" x14ac:dyDescent="0.25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4"/>
      <c r="M263" s="104"/>
      <c r="N263" s="104"/>
      <c r="O263" s="10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118"/>
    </row>
    <row r="264" spans="1:29" s="105" customFormat="1" x14ac:dyDescent="0.25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4"/>
      <c r="M264" s="104"/>
      <c r="N264" s="104"/>
      <c r="O264" s="10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118"/>
    </row>
    <row r="265" spans="1:29" s="105" customFormat="1" x14ac:dyDescent="0.2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4"/>
      <c r="M265" s="104"/>
      <c r="N265" s="104"/>
      <c r="O265" s="10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118"/>
    </row>
    <row r="266" spans="1:29" s="105" customFormat="1" x14ac:dyDescent="0.25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4"/>
      <c r="M266" s="104"/>
      <c r="N266" s="104"/>
      <c r="O266" s="10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118"/>
    </row>
    <row r="267" spans="1:29" s="105" customFormat="1" x14ac:dyDescent="0.25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4"/>
      <c r="M267" s="104"/>
      <c r="N267" s="104"/>
      <c r="O267" s="10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118"/>
    </row>
    <row r="268" spans="1:29" s="105" customFormat="1" x14ac:dyDescent="0.25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4"/>
      <c r="M268" s="104"/>
      <c r="N268" s="104"/>
      <c r="O268" s="10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118"/>
    </row>
    <row r="269" spans="1:29" s="105" customFormat="1" x14ac:dyDescent="0.25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4"/>
      <c r="M269" s="104"/>
      <c r="N269" s="104"/>
      <c r="O269" s="10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118"/>
    </row>
    <row r="270" spans="1:29" s="105" customFormat="1" x14ac:dyDescent="0.25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4"/>
      <c r="M270" s="104"/>
      <c r="N270" s="104"/>
      <c r="O270" s="10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118"/>
    </row>
    <row r="271" spans="1:29" s="105" customFormat="1" x14ac:dyDescent="0.25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4"/>
      <c r="M271" s="104"/>
      <c r="N271" s="104"/>
      <c r="O271" s="10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118"/>
    </row>
    <row r="272" spans="1:29" s="105" customFormat="1" x14ac:dyDescent="0.25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4"/>
      <c r="M272" s="104"/>
      <c r="N272" s="104"/>
      <c r="O272" s="10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118"/>
    </row>
    <row r="273" spans="1:29" s="105" customFormat="1" x14ac:dyDescent="0.25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4"/>
      <c r="M273" s="104"/>
      <c r="N273" s="104"/>
      <c r="O273" s="10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118"/>
    </row>
    <row r="274" spans="1:29" s="105" customFormat="1" x14ac:dyDescent="0.25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4"/>
      <c r="M274" s="104"/>
      <c r="N274" s="104"/>
      <c r="O274" s="10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118"/>
    </row>
    <row r="275" spans="1:29" s="105" customFormat="1" x14ac:dyDescent="0.2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4"/>
      <c r="M275" s="104"/>
      <c r="N275" s="104"/>
      <c r="O275" s="10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118"/>
    </row>
    <row r="276" spans="1:29" s="105" customFormat="1" x14ac:dyDescent="0.25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4"/>
      <c r="M276" s="104"/>
      <c r="N276" s="104"/>
      <c r="O276" s="10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118"/>
    </row>
    <row r="277" spans="1:29" s="105" customFormat="1" x14ac:dyDescent="0.25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4"/>
      <c r="M277" s="104"/>
      <c r="N277" s="104"/>
      <c r="O277" s="10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118"/>
    </row>
    <row r="278" spans="1:29" s="105" customFormat="1" x14ac:dyDescent="0.25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4"/>
      <c r="M278" s="104"/>
      <c r="N278" s="104"/>
      <c r="O278" s="10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118"/>
    </row>
    <row r="279" spans="1:29" s="105" customFormat="1" x14ac:dyDescent="0.25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4"/>
      <c r="M279" s="104"/>
      <c r="N279" s="104"/>
      <c r="O279" s="10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118"/>
    </row>
    <row r="280" spans="1:29" s="105" customFormat="1" x14ac:dyDescent="0.25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4"/>
      <c r="M280" s="104"/>
      <c r="N280" s="104"/>
      <c r="O280" s="10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118"/>
    </row>
    <row r="281" spans="1:29" s="105" customFormat="1" x14ac:dyDescent="0.25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4"/>
      <c r="M281" s="104"/>
      <c r="N281" s="104"/>
      <c r="O281" s="10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118"/>
    </row>
    <row r="282" spans="1:29" s="105" customFormat="1" x14ac:dyDescent="0.25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4"/>
      <c r="M282" s="104"/>
      <c r="N282" s="104"/>
      <c r="O282" s="10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118"/>
    </row>
    <row r="283" spans="1:29" s="105" customFormat="1" x14ac:dyDescent="0.25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4"/>
      <c r="M283" s="104"/>
      <c r="N283" s="104"/>
      <c r="O283" s="10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118"/>
    </row>
    <row r="284" spans="1:29" s="105" customFormat="1" x14ac:dyDescent="0.25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4"/>
      <c r="M284" s="104"/>
      <c r="N284" s="104"/>
      <c r="O284" s="10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118"/>
    </row>
    <row r="285" spans="1:29" s="105" customFormat="1" x14ac:dyDescent="0.2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4"/>
      <c r="M285" s="104"/>
      <c r="N285" s="104"/>
      <c r="O285" s="10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118"/>
    </row>
    <row r="286" spans="1:29" s="105" customFormat="1" x14ac:dyDescent="0.25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4"/>
      <c r="M286" s="104"/>
      <c r="N286" s="104"/>
      <c r="O286" s="10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118"/>
    </row>
    <row r="287" spans="1:29" s="105" customFormat="1" x14ac:dyDescent="0.25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4"/>
      <c r="M287" s="104"/>
      <c r="N287" s="104"/>
      <c r="O287" s="10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118"/>
    </row>
    <row r="288" spans="1:29" s="105" customFormat="1" x14ac:dyDescent="0.25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4"/>
      <c r="M288" s="104"/>
      <c r="N288" s="104"/>
      <c r="O288" s="10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118"/>
    </row>
    <row r="289" spans="1:29" s="105" customFormat="1" x14ac:dyDescent="0.25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4"/>
      <c r="M289" s="104"/>
      <c r="N289" s="104"/>
      <c r="O289" s="10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118"/>
    </row>
    <row r="290" spans="1:29" s="105" customFormat="1" x14ac:dyDescent="0.25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4"/>
      <c r="M290" s="104"/>
      <c r="N290" s="104"/>
      <c r="O290" s="10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118"/>
    </row>
    <row r="291" spans="1:29" s="105" customFormat="1" x14ac:dyDescent="0.25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4"/>
      <c r="M291" s="104"/>
      <c r="N291" s="104"/>
      <c r="O291" s="10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118"/>
    </row>
    <row r="292" spans="1:29" s="105" customFormat="1" x14ac:dyDescent="0.25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4"/>
      <c r="M292" s="104"/>
      <c r="N292" s="104"/>
      <c r="O292" s="10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118"/>
    </row>
    <row r="293" spans="1:29" s="105" customFormat="1" x14ac:dyDescent="0.25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4"/>
      <c r="M293" s="104"/>
      <c r="N293" s="104"/>
      <c r="O293" s="10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118"/>
    </row>
    <row r="294" spans="1:29" s="105" customFormat="1" x14ac:dyDescent="0.25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4"/>
      <c r="M294" s="104"/>
      <c r="N294" s="104"/>
      <c r="O294" s="10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118"/>
    </row>
    <row r="295" spans="1:29" s="105" customFormat="1" x14ac:dyDescent="0.2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4"/>
      <c r="M295" s="104"/>
      <c r="N295" s="104"/>
      <c r="O295" s="10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118"/>
    </row>
    <row r="296" spans="1:29" s="105" customFormat="1" x14ac:dyDescent="0.25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4"/>
      <c r="M296" s="104"/>
      <c r="N296" s="104"/>
      <c r="O296" s="10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118"/>
    </row>
    <row r="297" spans="1:29" s="105" customFormat="1" x14ac:dyDescent="0.25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4"/>
      <c r="M297" s="104"/>
      <c r="N297" s="104"/>
      <c r="O297" s="10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118"/>
    </row>
    <row r="298" spans="1:29" s="105" customFormat="1" x14ac:dyDescent="0.25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4"/>
      <c r="M298" s="104"/>
      <c r="N298" s="104"/>
      <c r="O298" s="10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118"/>
    </row>
    <row r="299" spans="1:29" s="105" customFormat="1" x14ac:dyDescent="0.25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4"/>
      <c r="M299" s="104"/>
      <c r="N299" s="104"/>
      <c r="O299" s="10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118"/>
    </row>
    <row r="300" spans="1:29" s="105" customFormat="1" x14ac:dyDescent="0.25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4"/>
      <c r="M300" s="104"/>
      <c r="N300" s="104"/>
      <c r="O300" s="10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118"/>
    </row>
    <row r="301" spans="1:29" s="105" customFormat="1" x14ac:dyDescent="0.25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4"/>
      <c r="M301" s="104"/>
      <c r="N301" s="104"/>
      <c r="O301" s="10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118"/>
    </row>
    <row r="302" spans="1:29" s="105" customFormat="1" x14ac:dyDescent="0.25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4"/>
      <c r="M302" s="104"/>
      <c r="N302" s="104"/>
      <c r="O302" s="10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118"/>
    </row>
    <row r="303" spans="1:29" s="105" customFormat="1" x14ac:dyDescent="0.25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4"/>
      <c r="M303" s="104"/>
      <c r="N303" s="104"/>
      <c r="O303" s="10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118"/>
    </row>
    <row r="304" spans="1:29" s="105" customFormat="1" x14ac:dyDescent="0.25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4"/>
      <c r="M304" s="104"/>
      <c r="N304" s="104"/>
      <c r="O304" s="10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118"/>
    </row>
    <row r="305" spans="1:29" s="105" customFormat="1" x14ac:dyDescent="0.2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4"/>
      <c r="M305" s="104"/>
      <c r="N305" s="104"/>
      <c r="O305" s="10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118"/>
    </row>
    <row r="306" spans="1:29" s="105" customFormat="1" x14ac:dyDescent="0.25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4"/>
      <c r="M306" s="104"/>
      <c r="N306" s="104"/>
      <c r="O306" s="10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118"/>
    </row>
    <row r="307" spans="1:29" s="105" customFormat="1" x14ac:dyDescent="0.25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4"/>
      <c r="M307" s="104"/>
      <c r="N307" s="104"/>
      <c r="O307" s="10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118"/>
    </row>
    <row r="308" spans="1:29" s="105" customFormat="1" x14ac:dyDescent="0.25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4"/>
      <c r="M308" s="104"/>
      <c r="N308" s="104"/>
      <c r="O308" s="10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118"/>
    </row>
    <row r="309" spans="1:29" s="105" customFormat="1" x14ac:dyDescent="0.25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4"/>
      <c r="M309" s="104"/>
      <c r="N309" s="104"/>
      <c r="O309" s="10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118"/>
    </row>
    <row r="310" spans="1:29" s="105" customFormat="1" x14ac:dyDescent="0.25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4"/>
      <c r="M310" s="104"/>
      <c r="N310" s="104"/>
      <c r="O310" s="10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118"/>
    </row>
    <row r="311" spans="1:29" s="105" customFormat="1" x14ac:dyDescent="0.25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4"/>
      <c r="M311" s="104"/>
      <c r="N311" s="104"/>
      <c r="O311" s="10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118"/>
    </row>
    <row r="312" spans="1:29" s="105" customFormat="1" x14ac:dyDescent="0.25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4"/>
      <c r="M312" s="104"/>
      <c r="N312" s="104"/>
      <c r="O312" s="10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118"/>
    </row>
    <row r="313" spans="1:29" s="105" customFormat="1" x14ac:dyDescent="0.25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4"/>
      <c r="M313" s="104"/>
      <c r="N313" s="104"/>
      <c r="O313" s="10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118"/>
    </row>
    <row r="314" spans="1:29" s="105" customFormat="1" x14ac:dyDescent="0.25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4"/>
      <c r="M314" s="104"/>
      <c r="N314" s="104"/>
      <c r="O314" s="10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118"/>
    </row>
    <row r="315" spans="1:29" s="105" customFormat="1" x14ac:dyDescent="0.2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4"/>
      <c r="M315" s="104"/>
      <c r="N315" s="104"/>
      <c r="O315" s="10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118"/>
    </row>
    <row r="316" spans="1:29" s="105" customFormat="1" x14ac:dyDescent="0.25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4"/>
      <c r="M316" s="104"/>
      <c r="N316" s="104"/>
      <c r="O316" s="10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118"/>
    </row>
    <row r="317" spans="1:29" s="105" customFormat="1" x14ac:dyDescent="0.25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4"/>
      <c r="M317" s="104"/>
      <c r="N317" s="104"/>
      <c r="O317" s="10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118"/>
    </row>
    <row r="318" spans="1:29" s="105" customFormat="1" x14ac:dyDescent="0.25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4"/>
      <c r="M318" s="104"/>
      <c r="N318" s="104"/>
      <c r="O318" s="10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118"/>
    </row>
    <row r="319" spans="1:29" s="105" customFormat="1" x14ac:dyDescent="0.25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4"/>
      <c r="M319" s="104"/>
      <c r="N319" s="104"/>
      <c r="O319" s="10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118"/>
    </row>
    <row r="320" spans="1:29" s="105" customFormat="1" x14ac:dyDescent="0.25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4"/>
      <c r="M320" s="104"/>
      <c r="N320" s="104"/>
      <c r="O320" s="10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118"/>
    </row>
    <row r="321" spans="1:29" s="105" customFormat="1" x14ac:dyDescent="0.25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4"/>
      <c r="M321" s="104"/>
      <c r="N321" s="104"/>
      <c r="O321" s="10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118"/>
    </row>
    <row r="322" spans="1:29" s="105" customFormat="1" x14ac:dyDescent="0.25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4"/>
      <c r="M322" s="104"/>
      <c r="N322" s="104"/>
      <c r="O322" s="10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118"/>
    </row>
    <row r="323" spans="1:29" s="105" customFormat="1" x14ac:dyDescent="0.25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4"/>
      <c r="M323" s="104"/>
      <c r="N323" s="104"/>
      <c r="O323" s="10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118"/>
    </row>
    <row r="324" spans="1:29" s="105" customFormat="1" x14ac:dyDescent="0.25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4"/>
      <c r="M324" s="104"/>
      <c r="N324" s="104"/>
      <c r="O324" s="10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118"/>
    </row>
    <row r="325" spans="1:29" s="105" customFormat="1" x14ac:dyDescent="0.25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4"/>
      <c r="M325" s="104"/>
      <c r="N325" s="104"/>
      <c r="O325" s="10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118"/>
    </row>
    <row r="326" spans="1:29" s="105" customFormat="1" x14ac:dyDescent="0.25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4"/>
      <c r="M326" s="104"/>
      <c r="N326" s="104"/>
      <c r="O326" s="10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118"/>
    </row>
    <row r="327" spans="1:29" s="105" customFormat="1" x14ac:dyDescent="0.25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4"/>
      <c r="M327" s="104"/>
      <c r="N327" s="104"/>
      <c r="O327" s="10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118"/>
    </row>
    <row r="328" spans="1:29" s="105" customFormat="1" x14ac:dyDescent="0.25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4"/>
      <c r="M328" s="104"/>
      <c r="N328" s="104"/>
      <c r="O328" s="10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118"/>
    </row>
    <row r="329" spans="1:29" s="105" customFormat="1" x14ac:dyDescent="0.25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4"/>
      <c r="M329" s="104"/>
      <c r="N329" s="104"/>
      <c r="O329" s="10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118"/>
    </row>
    <row r="330" spans="1:29" s="105" customFormat="1" x14ac:dyDescent="0.25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4"/>
      <c r="M330" s="104"/>
      <c r="N330" s="104"/>
      <c r="O330" s="10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118"/>
    </row>
    <row r="331" spans="1:29" s="105" customFormat="1" x14ac:dyDescent="0.25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4"/>
      <c r="M331" s="104"/>
      <c r="N331" s="104"/>
      <c r="O331" s="10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118"/>
    </row>
    <row r="332" spans="1:29" s="105" customFormat="1" x14ac:dyDescent="0.25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4"/>
      <c r="M332" s="104"/>
      <c r="N332" s="104"/>
      <c r="O332" s="10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118"/>
    </row>
    <row r="333" spans="1:29" s="105" customFormat="1" x14ac:dyDescent="0.25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4"/>
      <c r="M333" s="104"/>
      <c r="N333" s="104"/>
      <c r="O333" s="10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118"/>
    </row>
    <row r="334" spans="1:29" s="105" customFormat="1" x14ac:dyDescent="0.25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4"/>
      <c r="M334" s="104"/>
      <c r="N334" s="104"/>
      <c r="O334" s="10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118"/>
    </row>
    <row r="335" spans="1:29" s="105" customFormat="1" x14ac:dyDescent="0.25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4"/>
      <c r="M335" s="104"/>
      <c r="N335" s="104"/>
      <c r="O335" s="10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118"/>
    </row>
    <row r="336" spans="1:29" s="105" customFormat="1" x14ac:dyDescent="0.25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4"/>
      <c r="M336" s="104"/>
      <c r="N336" s="104"/>
      <c r="O336" s="10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118"/>
    </row>
    <row r="337" spans="1:29" s="105" customFormat="1" x14ac:dyDescent="0.25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4"/>
      <c r="M337" s="104"/>
      <c r="N337" s="104"/>
      <c r="O337" s="10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118"/>
    </row>
    <row r="338" spans="1:29" s="105" customFormat="1" x14ac:dyDescent="0.25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4"/>
      <c r="M338" s="104"/>
      <c r="N338" s="104"/>
      <c r="O338" s="10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118"/>
    </row>
    <row r="339" spans="1:29" s="105" customFormat="1" x14ac:dyDescent="0.25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4"/>
      <c r="M339" s="104"/>
      <c r="N339" s="104"/>
      <c r="O339" s="10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118"/>
    </row>
    <row r="340" spans="1:29" s="105" customFormat="1" x14ac:dyDescent="0.25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4"/>
      <c r="M340" s="104"/>
      <c r="N340" s="104"/>
      <c r="O340" s="10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118"/>
    </row>
    <row r="341" spans="1:29" s="105" customFormat="1" x14ac:dyDescent="0.25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4"/>
      <c r="M341" s="104"/>
      <c r="N341" s="104"/>
      <c r="O341" s="10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118"/>
    </row>
    <row r="342" spans="1:29" s="105" customFormat="1" x14ac:dyDescent="0.25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4"/>
      <c r="M342" s="104"/>
      <c r="N342" s="104"/>
      <c r="O342" s="10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118"/>
    </row>
    <row r="343" spans="1:29" s="105" customFormat="1" x14ac:dyDescent="0.25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4"/>
      <c r="M343" s="104"/>
      <c r="N343" s="104"/>
      <c r="O343" s="10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118"/>
    </row>
    <row r="344" spans="1:29" s="105" customFormat="1" x14ac:dyDescent="0.25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4"/>
      <c r="M344" s="104"/>
      <c r="N344" s="104"/>
      <c r="O344" s="10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118"/>
    </row>
    <row r="345" spans="1:29" s="105" customFormat="1" x14ac:dyDescent="0.2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4"/>
      <c r="M345" s="104"/>
      <c r="N345" s="104"/>
      <c r="O345" s="10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118"/>
    </row>
    <row r="346" spans="1:29" s="105" customFormat="1" x14ac:dyDescent="0.25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4"/>
      <c r="M346" s="104"/>
      <c r="N346" s="104"/>
      <c r="O346" s="10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118"/>
    </row>
    <row r="347" spans="1:29" s="105" customFormat="1" x14ac:dyDescent="0.25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4"/>
      <c r="M347" s="104"/>
      <c r="N347" s="104"/>
      <c r="O347" s="10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118"/>
    </row>
    <row r="348" spans="1:29" s="105" customFormat="1" x14ac:dyDescent="0.25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4"/>
      <c r="M348" s="104"/>
      <c r="N348" s="104"/>
      <c r="O348" s="10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118"/>
    </row>
    <row r="349" spans="1:29" s="105" customFormat="1" x14ac:dyDescent="0.25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4"/>
      <c r="M349" s="104"/>
      <c r="N349" s="104"/>
      <c r="O349" s="10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118"/>
    </row>
    <row r="350" spans="1:29" s="105" customFormat="1" x14ac:dyDescent="0.25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4"/>
      <c r="M350" s="104"/>
      <c r="N350" s="104"/>
      <c r="O350" s="10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118"/>
    </row>
    <row r="351" spans="1:29" s="105" customFormat="1" x14ac:dyDescent="0.25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4"/>
      <c r="M351" s="104"/>
      <c r="N351" s="104"/>
      <c r="O351" s="10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118"/>
    </row>
    <row r="352" spans="1:29" s="105" customFormat="1" x14ac:dyDescent="0.25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4"/>
      <c r="M352" s="104"/>
      <c r="N352" s="104"/>
      <c r="O352" s="10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118"/>
    </row>
    <row r="353" spans="1:29" s="105" customFormat="1" x14ac:dyDescent="0.25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4"/>
      <c r="M353" s="104"/>
      <c r="N353" s="104"/>
      <c r="O353" s="10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118"/>
    </row>
    <row r="354" spans="1:29" s="105" customFormat="1" x14ac:dyDescent="0.25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4"/>
      <c r="M354" s="104"/>
      <c r="N354" s="104"/>
      <c r="O354" s="10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118"/>
    </row>
    <row r="355" spans="1:29" s="105" customFormat="1" x14ac:dyDescent="0.25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4"/>
      <c r="M355" s="104"/>
      <c r="N355" s="104"/>
      <c r="O355" s="10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118"/>
    </row>
    <row r="356" spans="1:29" s="105" customFormat="1" x14ac:dyDescent="0.25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4"/>
      <c r="M356" s="104"/>
      <c r="N356" s="104"/>
      <c r="O356" s="10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118"/>
    </row>
    <row r="357" spans="1:29" s="105" customFormat="1" x14ac:dyDescent="0.25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4"/>
      <c r="M357" s="104"/>
      <c r="N357" s="104"/>
      <c r="O357" s="10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118"/>
    </row>
    <row r="358" spans="1:29" s="105" customFormat="1" x14ac:dyDescent="0.25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4"/>
      <c r="M358" s="104"/>
      <c r="N358" s="104"/>
      <c r="O358" s="10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118"/>
    </row>
    <row r="359" spans="1:29" s="105" customFormat="1" x14ac:dyDescent="0.25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4"/>
      <c r="M359" s="104"/>
      <c r="N359" s="104"/>
      <c r="O359" s="10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118"/>
    </row>
    <row r="360" spans="1:29" s="105" customFormat="1" x14ac:dyDescent="0.25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4"/>
      <c r="M360" s="104"/>
      <c r="N360" s="104"/>
      <c r="O360" s="10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118"/>
    </row>
    <row r="361" spans="1:29" s="105" customFormat="1" x14ac:dyDescent="0.25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4"/>
      <c r="M361" s="104"/>
      <c r="N361" s="104"/>
      <c r="O361" s="10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118"/>
    </row>
    <row r="362" spans="1:29" s="105" customFormat="1" x14ac:dyDescent="0.25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4"/>
      <c r="M362" s="104"/>
      <c r="N362" s="104"/>
      <c r="O362" s="10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118"/>
    </row>
    <row r="363" spans="1:29" s="105" customFormat="1" x14ac:dyDescent="0.25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4"/>
      <c r="M363" s="104"/>
      <c r="N363" s="104"/>
      <c r="O363" s="10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118"/>
    </row>
    <row r="364" spans="1:29" s="105" customFormat="1" x14ac:dyDescent="0.25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4"/>
      <c r="M364" s="104"/>
      <c r="N364" s="104"/>
      <c r="O364" s="10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118"/>
    </row>
    <row r="365" spans="1:29" s="105" customFormat="1" x14ac:dyDescent="0.25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4"/>
      <c r="M365" s="104"/>
      <c r="N365" s="104"/>
      <c r="O365" s="10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118"/>
    </row>
    <row r="366" spans="1:29" s="105" customFormat="1" x14ac:dyDescent="0.25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4"/>
      <c r="M366" s="104"/>
      <c r="N366" s="104"/>
      <c r="O366" s="10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118"/>
    </row>
    <row r="367" spans="1:29" s="105" customFormat="1" x14ac:dyDescent="0.25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4"/>
      <c r="M367" s="104"/>
      <c r="N367" s="104"/>
      <c r="O367" s="10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118"/>
    </row>
    <row r="368" spans="1:29" s="105" customFormat="1" x14ac:dyDescent="0.25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4"/>
      <c r="M368" s="104"/>
      <c r="N368" s="104"/>
      <c r="O368" s="10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118"/>
    </row>
    <row r="369" spans="1:29" s="105" customFormat="1" x14ac:dyDescent="0.25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4"/>
      <c r="M369" s="104"/>
      <c r="N369" s="104"/>
      <c r="O369" s="10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118"/>
    </row>
    <row r="370" spans="1:29" s="105" customFormat="1" x14ac:dyDescent="0.25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4"/>
      <c r="M370" s="104"/>
      <c r="N370" s="104"/>
      <c r="O370" s="10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118"/>
    </row>
    <row r="371" spans="1:29" s="105" customFormat="1" x14ac:dyDescent="0.25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4"/>
      <c r="M371" s="104"/>
      <c r="N371" s="104"/>
      <c r="O371" s="10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118"/>
    </row>
    <row r="372" spans="1:29" s="105" customFormat="1" x14ac:dyDescent="0.25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4"/>
      <c r="M372" s="104"/>
      <c r="N372" s="104"/>
      <c r="O372" s="10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118"/>
    </row>
    <row r="373" spans="1:29" s="105" customFormat="1" x14ac:dyDescent="0.25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4"/>
      <c r="M373" s="104"/>
      <c r="N373" s="104"/>
      <c r="O373" s="10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118"/>
    </row>
    <row r="374" spans="1:29" s="105" customFormat="1" x14ac:dyDescent="0.25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4"/>
      <c r="M374" s="104"/>
      <c r="N374" s="104"/>
      <c r="O374" s="10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118"/>
    </row>
    <row r="375" spans="1:29" s="105" customFormat="1" x14ac:dyDescent="0.25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4"/>
      <c r="M375" s="104"/>
      <c r="N375" s="104"/>
      <c r="O375" s="10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118"/>
    </row>
    <row r="376" spans="1:29" s="105" customFormat="1" x14ac:dyDescent="0.25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4"/>
      <c r="M376" s="104"/>
      <c r="N376" s="104"/>
      <c r="O376" s="10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118"/>
    </row>
    <row r="377" spans="1:29" s="105" customFormat="1" x14ac:dyDescent="0.25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4"/>
      <c r="M377" s="104"/>
      <c r="N377" s="104"/>
      <c r="O377" s="10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118"/>
    </row>
    <row r="378" spans="1:29" s="105" customFormat="1" x14ac:dyDescent="0.25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4"/>
      <c r="M378" s="104"/>
      <c r="N378" s="104"/>
      <c r="O378" s="10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118"/>
    </row>
    <row r="379" spans="1:29" s="105" customFormat="1" x14ac:dyDescent="0.25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4"/>
      <c r="M379" s="104"/>
      <c r="N379" s="104"/>
      <c r="O379" s="10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118"/>
    </row>
    <row r="380" spans="1:29" s="105" customFormat="1" x14ac:dyDescent="0.25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4"/>
      <c r="M380" s="104"/>
      <c r="N380" s="104"/>
      <c r="O380" s="10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118"/>
    </row>
    <row r="381" spans="1:29" s="105" customFormat="1" x14ac:dyDescent="0.25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4"/>
      <c r="M381" s="104"/>
      <c r="N381" s="104"/>
      <c r="O381" s="10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118"/>
    </row>
    <row r="382" spans="1:29" s="105" customFormat="1" x14ac:dyDescent="0.25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4"/>
      <c r="M382" s="104"/>
      <c r="N382" s="104"/>
      <c r="O382" s="10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118"/>
    </row>
    <row r="383" spans="1:29" s="105" customFormat="1" x14ac:dyDescent="0.25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4"/>
      <c r="M383" s="104"/>
      <c r="N383" s="104"/>
      <c r="O383" s="10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118"/>
    </row>
    <row r="384" spans="1:29" s="105" customFormat="1" x14ac:dyDescent="0.25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4"/>
      <c r="M384" s="104"/>
      <c r="N384" s="104"/>
      <c r="O384" s="10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118"/>
    </row>
    <row r="385" spans="1:29" s="105" customFormat="1" x14ac:dyDescent="0.25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4"/>
      <c r="M385" s="104"/>
      <c r="N385" s="104"/>
      <c r="O385" s="10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118"/>
    </row>
    <row r="386" spans="1:29" s="105" customFormat="1" x14ac:dyDescent="0.25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4"/>
      <c r="M386" s="104"/>
      <c r="N386" s="104"/>
      <c r="O386" s="10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118"/>
    </row>
    <row r="387" spans="1:29" s="105" customFormat="1" x14ac:dyDescent="0.25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4"/>
      <c r="M387" s="104"/>
      <c r="N387" s="104"/>
      <c r="O387" s="10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118"/>
    </row>
    <row r="388" spans="1:29" s="105" customFormat="1" x14ac:dyDescent="0.25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4"/>
      <c r="M388" s="104"/>
      <c r="N388" s="104"/>
      <c r="O388" s="10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118"/>
    </row>
    <row r="389" spans="1:29" s="105" customFormat="1" x14ac:dyDescent="0.25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4"/>
      <c r="M389" s="104"/>
      <c r="N389" s="104"/>
      <c r="O389" s="10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118"/>
    </row>
    <row r="390" spans="1:29" s="105" customFormat="1" x14ac:dyDescent="0.25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4"/>
      <c r="M390" s="104"/>
      <c r="N390" s="104"/>
      <c r="O390" s="10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118"/>
    </row>
    <row r="391" spans="1:29" s="105" customFormat="1" x14ac:dyDescent="0.25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4"/>
      <c r="M391" s="104"/>
      <c r="N391" s="104"/>
      <c r="O391" s="10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118"/>
    </row>
    <row r="392" spans="1:29" s="105" customFormat="1" x14ac:dyDescent="0.25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4"/>
      <c r="M392" s="104"/>
      <c r="N392" s="104"/>
      <c r="O392" s="10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118"/>
    </row>
    <row r="393" spans="1:29" s="105" customFormat="1" x14ac:dyDescent="0.25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4"/>
      <c r="M393" s="104"/>
      <c r="N393" s="104"/>
      <c r="O393" s="10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118"/>
    </row>
    <row r="394" spans="1:29" s="105" customFormat="1" x14ac:dyDescent="0.25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4"/>
      <c r="M394" s="104"/>
      <c r="N394" s="104"/>
      <c r="O394" s="10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118"/>
    </row>
    <row r="395" spans="1:29" s="105" customFormat="1" x14ac:dyDescent="0.25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4"/>
      <c r="M395" s="104"/>
      <c r="N395" s="104"/>
      <c r="O395" s="10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118"/>
    </row>
    <row r="396" spans="1:29" s="105" customFormat="1" x14ac:dyDescent="0.25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4"/>
      <c r="M396" s="104"/>
      <c r="N396" s="104"/>
      <c r="O396" s="10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118"/>
    </row>
    <row r="397" spans="1:29" s="105" customFormat="1" x14ac:dyDescent="0.25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4"/>
      <c r="M397" s="104"/>
      <c r="N397" s="104"/>
      <c r="O397" s="10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118"/>
    </row>
    <row r="398" spans="1:29" s="105" customFormat="1" x14ac:dyDescent="0.25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4"/>
      <c r="M398" s="104"/>
      <c r="N398" s="104"/>
      <c r="O398" s="10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118"/>
    </row>
    <row r="399" spans="1:29" s="105" customFormat="1" x14ac:dyDescent="0.25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4"/>
      <c r="M399" s="104"/>
      <c r="N399" s="104"/>
      <c r="O399" s="10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118"/>
    </row>
    <row r="400" spans="1:29" s="105" customFormat="1" x14ac:dyDescent="0.25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4"/>
      <c r="M400" s="104"/>
      <c r="N400" s="104"/>
      <c r="O400" s="10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118"/>
    </row>
    <row r="401" spans="1:29" s="105" customFormat="1" x14ac:dyDescent="0.25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4"/>
      <c r="M401" s="104"/>
      <c r="N401" s="104"/>
      <c r="O401" s="10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118"/>
    </row>
    <row r="402" spans="1:29" s="105" customFormat="1" x14ac:dyDescent="0.25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4"/>
      <c r="M402" s="104"/>
      <c r="N402" s="104"/>
      <c r="O402" s="10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118"/>
    </row>
    <row r="403" spans="1:29" s="105" customFormat="1" x14ac:dyDescent="0.25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4"/>
      <c r="M403" s="104"/>
      <c r="N403" s="104"/>
      <c r="O403" s="10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118"/>
    </row>
    <row r="404" spans="1:29" s="105" customFormat="1" x14ac:dyDescent="0.25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4"/>
      <c r="M404" s="104"/>
      <c r="N404" s="104"/>
      <c r="O404" s="10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118"/>
    </row>
    <row r="405" spans="1:29" s="105" customFormat="1" x14ac:dyDescent="0.25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4"/>
      <c r="M405" s="104"/>
      <c r="N405" s="104"/>
      <c r="O405" s="10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118"/>
    </row>
    <row r="406" spans="1:29" s="105" customFormat="1" x14ac:dyDescent="0.25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4"/>
      <c r="M406" s="104"/>
      <c r="N406" s="104"/>
      <c r="O406" s="10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118"/>
    </row>
    <row r="407" spans="1:29" s="105" customFormat="1" x14ac:dyDescent="0.25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4"/>
      <c r="M407" s="104"/>
      <c r="N407" s="104"/>
      <c r="O407" s="10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118"/>
    </row>
    <row r="408" spans="1:29" s="105" customFormat="1" x14ac:dyDescent="0.25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4"/>
      <c r="M408" s="104"/>
      <c r="N408" s="104"/>
      <c r="O408" s="10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118"/>
    </row>
    <row r="409" spans="1:29" s="105" customFormat="1" x14ac:dyDescent="0.25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4"/>
      <c r="M409" s="104"/>
      <c r="N409" s="104"/>
      <c r="O409" s="10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118"/>
    </row>
    <row r="410" spans="1:29" s="105" customFormat="1" x14ac:dyDescent="0.25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4"/>
      <c r="M410" s="104"/>
      <c r="N410" s="104"/>
      <c r="O410" s="10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118"/>
    </row>
    <row r="411" spans="1:29" s="105" customFormat="1" x14ac:dyDescent="0.25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4"/>
      <c r="M411" s="104"/>
      <c r="N411" s="104"/>
      <c r="O411" s="10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118"/>
    </row>
    <row r="412" spans="1:29" s="105" customFormat="1" x14ac:dyDescent="0.25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4"/>
      <c r="M412" s="104"/>
      <c r="N412" s="104"/>
      <c r="O412" s="10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118"/>
    </row>
    <row r="413" spans="1:29" s="105" customFormat="1" x14ac:dyDescent="0.25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4"/>
      <c r="M413" s="104"/>
      <c r="N413" s="104"/>
      <c r="O413" s="10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118"/>
    </row>
    <row r="414" spans="1:29" s="105" customFormat="1" x14ac:dyDescent="0.25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4"/>
      <c r="M414" s="104"/>
      <c r="N414" s="104"/>
      <c r="O414" s="10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118"/>
    </row>
    <row r="415" spans="1:29" s="105" customFormat="1" x14ac:dyDescent="0.2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4"/>
      <c r="M415" s="104"/>
      <c r="N415" s="104"/>
      <c r="O415" s="10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118"/>
    </row>
    <row r="416" spans="1:29" s="105" customFormat="1" x14ac:dyDescent="0.25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4"/>
      <c r="M416" s="104"/>
      <c r="N416" s="104"/>
      <c r="O416" s="10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118"/>
    </row>
    <row r="417" spans="1:29" s="105" customFormat="1" x14ac:dyDescent="0.25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4"/>
      <c r="M417" s="104"/>
      <c r="N417" s="104"/>
      <c r="O417" s="10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118"/>
    </row>
    <row r="418" spans="1:29" s="105" customFormat="1" x14ac:dyDescent="0.25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4"/>
      <c r="M418" s="104"/>
      <c r="N418" s="104"/>
      <c r="O418" s="10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118"/>
    </row>
    <row r="419" spans="1:29" s="105" customFormat="1" x14ac:dyDescent="0.25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4"/>
      <c r="M419" s="104"/>
      <c r="N419" s="104"/>
      <c r="O419" s="10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118"/>
    </row>
    <row r="420" spans="1:29" s="105" customFormat="1" x14ac:dyDescent="0.25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4"/>
      <c r="M420" s="104"/>
      <c r="N420" s="104"/>
      <c r="O420" s="10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118"/>
    </row>
    <row r="421" spans="1:29" s="105" customFormat="1" x14ac:dyDescent="0.25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4"/>
      <c r="M421" s="104"/>
      <c r="N421" s="104"/>
      <c r="O421" s="10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118"/>
    </row>
    <row r="422" spans="1:29" s="105" customFormat="1" x14ac:dyDescent="0.25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4"/>
      <c r="M422" s="104"/>
      <c r="N422" s="104"/>
      <c r="O422" s="10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118"/>
    </row>
    <row r="423" spans="1:29" s="105" customFormat="1" x14ac:dyDescent="0.25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4"/>
      <c r="M423" s="104"/>
      <c r="N423" s="104"/>
      <c r="O423" s="10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118"/>
    </row>
    <row r="424" spans="1:29" s="105" customFormat="1" x14ac:dyDescent="0.25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4"/>
      <c r="M424" s="104"/>
      <c r="N424" s="104"/>
      <c r="O424" s="10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118"/>
    </row>
    <row r="425" spans="1:29" s="105" customFormat="1" x14ac:dyDescent="0.2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4"/>
      <c r="M425" s="104"/>
      <c r="N425" s="104"/>
      <c r="O425" s="10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118"/>
    </row>
    <row r="426" spans="1:29" s="105" customFormat="1" x14ac:dyDescent="0.25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4"/>
      <c r="M426" s="104"/>
      <c r="N426" s="104"/>
      <c r="O426" s="10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118"/>
    </row>
    <row r="427" spans="1:29" s="105" customFormat="1" x14ac:dyDescent="0.25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4"/>
      <c r="M427" s="104"/>
      <c r="N427" s="104"/>
      <c r="O427" s="10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118"/>
    </row>
    <row r="428" spans="1:29" s="105" customFormat="1" x14ac:dyDescent="0.25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4"/>
      <c r="M428" s="104"/>
      <c r="N428" s="104"/>
      <c r="O428" s="10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118"/>
    </row>
    <row r="429" spans="1:29" s="105" customFormat="1" x14ac:dyDescent="0.25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4"/>
      <c r="M429" s="104"/>
      <c r="N429" s="104"/>
      <c r="O429" s="10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118"/>
    </row>
    <row r="430" spans="1:29" s="105" customFormat="1" x14ac:dyDescent="0.25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4"/>
      <c r="M430" s="104"/>
      <c r="N430" s="104"/>
      <c r="O430" s="10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118"/>
    </row>
    <row r="431" spans="1:29" s="105" customFormat="1" x14ac:dyDescent="0.25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4"/>
      <c r="M431" s="104"/>
      <c r="N431" s="104"/>
      <c r="O431" s="10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118"/>
    </row>
    <row r="432" spans="1:29" s="105" customFormat="1" x14ac:dyDescent="0.25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4"/>
      <c r="M432" s="104"/>
      <c r="N432" s="104"/>
      <c r="O432" s="10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118"/>
    </row>
    <row r="433" spans="1:29" s="105" customFormat="1" x14ac:dyDescent="0.25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4"/>
      <c r="M433" s="104"/>
      <c r="N433" s="104"/>
      <c r="O433" s="10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118"/>
    </row>
    <row r="434" spans="1:29" s="105" customFormat="1" x14ac:dyDescent="0.25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4"/>
      <c r="M434" s="104"/>
      <c r="N434" s="104"/>
      <c r="O434" s="10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118"/>
    </row>
    <row r="435" spans="1:29" s="105" customFormat="1" x14ac:dyDescent="0.25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4"/>
      <c r="M435" s="104"/>
      <c r="N435" s="104"/>
      <c r="O435" s="10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118"/>
    </row>
    <row r="436" spans="1:29" s="105" customFormat="1" x14ac:dyDescent="0.25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4"/>
      <c r="M436" s="104"/>
      <c r="N436" s="104"/>
      <c r="O436" s="10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118"/>
    </row>
    <row r="437" spans="1:29" s="105" customFormat="1" x14ac:dyDescent="0.25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4"/>
      <c r="M437" s="104"/>
      <c r="N437" s="104"/>
      <c r="O437" s="10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118"/>
    </row>
    <row r="438" spans="1:29" s="105" customFormat="1" x14ac:dyDescent="0.25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4"/>
      <c r="M438" s="104"/>
      <c r="N438" s="104"/>
      <c r="O438" s="10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118"/>
    </row>
    <row r="439" spans="1:29" s="105" customFormat="1" x14ac:dyDescent="0.25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4"/>
      <c r="M439" s="104"/>
      <c r="N439" s="104"/>
      <c r="O439" s="10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118"/>
    </row>
    <row r="440" spans="1:29" s="105" customFormat="1" x14ac:dyDescent="0.25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4"/>
      <c r="M440" s="104"/>
      <c r="N440" s="104"/>
      <c r="O440" s="10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118"/>
    </row>
    <row r="441" spans="1:29" s="105" customFormat="1" x14ac:dyDescent="0.25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4"/>
      <c r="M441" s="104"/>
      <c r="N441" s="104"/>
      <c r="O441" s="10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118"/>
    </row>
    <row r="442" spans="1:29" s="105" customFormat="1" x14ac:dyDescent="0.25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4"/>
      <c r="M442" s="104"/>
      <c r="N442" s="104"/>
      <c r="O442" s="10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118"/>
    </row>
    <row r="443" spans="1:29" s="105" customFormat="1" x14ac:dyDescent="0.25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4"/>
      <c r="M443" s="104"/>
      <c r="N443" s="104"/>
      <c r="O443" s="10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118"/>
    </row>
    <row r="444" spans="1:29" s="105" customFormat="1" x14ac:dyDescent="0.25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4"/>
      <c r="M444" s="104"/>
      <c r="N444" s="104"/>
      <c r="O444" s="10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118"/>
    </row>
    <row r="445" spans="1:29" s="105" customFormat="1" x14ac:dyDescent="0.25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4"/>
      <c r="M445" s="104"/>
      <c r="N445" s="104"/>
      <c r="O445" s="10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118"/>
    </row>
    <row r="446" spans="1:29" s="105" customFormat="1" x14ac:dyDescent="0.25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4"/>
      <c r="M446" s="104"/>
      <c r="N446" s="104"/>
      <c r="O446" s="10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118"/>
    </row>
    <row r="447" spans="1:29" s="105" customFormat="1" x14ac:dyDescent="0.25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4"/>
      <c r="M447" s="104"/>
      <c r="N447" s="104"/>
      <c r="O447" s="10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118"/>
    </row>
    <row r="448" spans="1:29" s="105" customFormat="1" x14ac:dyDescent="0.25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4"/>
      <c r="M448" s="104"/>
      <c r="N448" s="104"/>
      <c r="O448" s="10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118"/>
    </row>
    <row r="449" spans="1:29" s="105" customFormat="1" x14ac:dyDescent="0.25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4"/>
      <c r="M449" s="104"/>
      <c r="N449" s="104"/>
      <c r="O449" s="10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118"/>
    </row>
    <row r="450" spans="1:29" s="105" customFormat="1" x14ac:dyDescent="0.25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4"/>
      <c r="M450" s="104"/>
      <c r="N450" s="104"/>
      <c r="O450" s="10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118"/>
    </row>
    <row r="451" spans="1:29" s="105" customFormat="1" x14ac:dyDescent="0.25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4"/>
      <c r="M451" s="104"/>
      <c r="N451" s="104"/>
      <c r="O451" s="10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118"/>
    </row>
    <row r="452" spans="1:29" s="105" customFormat="1" x14ac:dyDescent="0.25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4"/>
      <c r="M452" s="104"/>
      <c r="N452" s="104"/>
      <c r="O452" s="10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118"/>
    </row>
    <row r="453" spans="1:29" s="105" customFormat="1" x14ac:dyDescent="0.25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4"/>
      <c r="M453" s="104"/>
      <c r="N453" s="104"/>
      <c r="O453" s="10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118"/>
    </row>
    <row r="454" spans="1:29" s="105" customFormat="1" x14ac:dyDescent="0.25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4"/>
      <c r="M454" s="104"/>
      <c r="N454" s="104"/>
      <c r="O454" s="10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118"/>
    </row>
    <row r="455" spans="1:29" s="105" customFormat="1" x14ac:dyDescent="0.25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4"/>
      <c r="M455" s="104"/>
      <c r="N455" s="104"/>
      <c r="O455" s="10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118"/>
    </row>
    <row r="456" spans="1:29" s="105" customFormat="1" x14ac:dyDescent="0.25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4"/>
      <c r="M456" s="104"/>
      <c r="N456" s="104"/>
      <c r="O456" s="10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118"/>
    </row>
    <row r="457" spans="1:29" s="105" customFormat="1" x14ac:dyDescent="0.25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4"/>
      <c r="M457" s="104"/>
      <c r="N457" s="104"/>
      <c r="O457" s="10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118"/>
    </row>
    <row r="458" spans="1:29" s="105" customFormat="1" x14ac:dyDescent="0.25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4"/>
      <c r="M458" s="104"/>
      <c r="N458" s="104"/>
      <c r="O458" s="10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118"/>
    </row>
    <row r="459" spans="1:29" s="105" customFormat="1" x14ac:dyDescent="0.25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4"/>
      <c r="M459" s="104"/>
      <c r="N459" s="104"/>
      <c r="O459" s="10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118"/>
    </row>
    <row r="460" spans="1:29" s="105" customFormat="1" x14ac:dyDescent="0.25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4"/>
      <c r="M460" s="104"/>
      <c r="N460" s="104"/>
      <c r="O460" s="10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118"/>
    </row>
    <row r="461" spans="1:29" s="105" customFormat="1" x14ac:dyDescent="0.25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4"/>
      <c r="M461" s="104"/>
      <c r="N461" s="104"/>
      <c r="O461" s="10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118"/>
    </row>
    <row r="462" spans="1:29" s="105" customFormat="1" x14ac:dyDescent="0.25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4"/>
      <c r="M462" s="104"/>
      <c r="N462" s="104"/>
      <c r="O462" s="10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118"/>
    </row>
    <row r="463" spans="1:29" s="105" customFormat="1" x14ac:dyDescent="0.25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4"/>
      <c r="M463" s="104"/>
      <c r="N463" s="104"/>
      <c r="O463" s="10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118"/>
    </row>
    <row r="464" spans="1:29" s="105" customFormat="1" x14ac:dyDescent="0.25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4"/>
      <c r="M464" s="104"/>
      <c r="N464" s="104"/>
      <c r="O464" s="10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118"/>
    </row>
    <row r="465" spans="1:29" s="105" customFormat="1" x14ac:dyDescent="0.25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4"/>
      <c r="M465" s="104"/>
      <c r="N465" s="104"/>
      <c r="O465" s="10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118"/>
    </row>
    <row r="466" spans="1:29" s="105" customFormat="1" x14ac:dyDescent="0.25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4"/>
      <c r="M466" s="104"/>
      <c r="N466" s="104"/>
      <c r="O466" s="10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118"/>
    </row>
    <row r="467" spans="1:29" s="105" customFormat="1" x14ac:dyDescent="0.25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4"/>
      <c r="M467" s="104"/>
      <c r="N467" s="104"/>
      <c r="O467" s="10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118"/>
    </row>
    <row r="468" spans="1:29" s="105" customFormat="1" x14ac:dyDescent="0.25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4"/>
      <c r="M468" s="104"/>
      <c r="N468" s="104"/>
      <c r="O468" s="10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118"/>
    </row>
  </sheetData>
  <sheetProtection selectLockedCells="1"/>
  <mergeCells count="84">
    <mergeCell ref="S50:V50"/>
    <mergeCell ref="J36:J37"/>
    <mergeCell ref="B97:J97"/>
    <mergeCell ref="D30:F30"/>
    <mergeCell ref="I62:J62"/>
    <mergeCell ref="B84:J84"/>
    <mergeCell ref="B74:J74"/>
    <mergeCell ref="D46:E46"/>
    <mergeCell ref="B70:H70"/>
    <mergeCell ref="B87:J87"/>
    <mergeCell ref="B88:J88"/>
    <mergeCell ref="B36:C36"/>
    <mergeCell ref="B95:J95"/>
    <mergeCell ref="B94:J94"/>
    <mergeCell ref="B89:J89"/>
    <mergeCell ref="I21:J21"/>
    <mergeCell ref="B37:C37"/>
    <mergeCell ref="B38:C38"/>
    <mergeCell ref="I44:I45"/>
    <mergeCell ref="J44:J45"/>
    <mergeCell ref="J42:J43"/>
    <mergeCell ref="I29:J29"/>
    <mergeCell ref="B40:J40"/>
    <mergeCell ref="B39:C39"/>
    <mergeCell ref="G30:H30"/>
    <mergeCell ref="I30:J30"/>
    <mergeCell ref="B30:C31"/>
    <mergeCell ref="B32:C32"/>
    <mergeCell ref="B33:C33"/>
    <mergeCell ref="B34:C34"/>
    <mergeCell ref="B35:C35"/>
    <mergeCell ref="B100:J101"/>
    <mergeCell ref="B61:H61"/>
    <mergeCell ref="B63:E63"/>
    <mergeCell ref="B64:E64"/>
    <mergeCell ref="F63:J63"/>
    <mergeCell ref="F64:J64"/>
    <mergeCell ref="B78:J78"/>
    <mergeCell ref="D79:J79"/>
    <mergeCell ref="D83:J83"/>
    <mergeCell ref="D82:J82"/>
    <mergeCell ref="D81:J81"/>
    <mergeCell ref="D80:J80"/>
    <mergeCell ref="B86:J86"/>
    <mergeCell ref="B85:J85"/>
    <mergeCell ref="B75:J75"/>
    <mergeCell ref="B96:J96"/>
    <mergeCell ref="A10:K10"/>
    <mergeCell ref="B46:C46"/>
    <mergeCell ref="D45:E45"/>
    <mergeCell ref="F44:F45"/>
    <mergeCell ref="G44:H45"/>
    <mergeCell ref="B44:C45"/>
    <mergeCell ref="C21:F21"/>
    <mergeCell ref="D22:J22"/>
    <mergeCell ref="B20:C20"/>
    <mergeCell ref="B41:C43"/>
    <mergeCell ref="D42:E42"/>
    <mergeCell ref="D43:E43"/>
    <mergeCell ref="B23:J24"/>
    <mergeCell ref="D41:J41"/>
    <mergeCell ref="G42:H43"/>
    <mergeCell ref="I42:I43"/>
    <mergeCell ref="I106:J106"/>
    <mergeCell ref="F106:H106"/>
    <mergeCell ref="A7:K7"/>
    <mergeCell ref="A9:K9"/>
    <mergeCell ref="A8:K8"/>
    <mergeCell ref="I19:J19"/>
    <mergeCell ref="I15:K15"/>
    <mergeCell ref="I12:K12"/>
    <mergeCell ref="I13:K13"/>
    <mergeCell ref="I14:K14"/>
    <mergeCell ref="D19:E19"/>
    <mergeCell ref="E17:F17"/>
    <mergeCell ref="D20:J20"/>
    <mergeCell ref="D44:E44"/>
    <mergeCell ref="G46:H46"/>
    <mergeCell ref="I105:J105"/>
    <mergeCell ref="B90:J90"/>
    <mergeCell ref="B91:J91"/>
    <mergeCell ref="B92:J92"/>
    <mergeCell ref="B93:J93"/>
    <mergeCell ref="L50:O50"/>
  </mergeCells>
  <conditionalFormatting sqref="D46:E46">
    <cfRule type="cellIs" dxfId="45" priority="55" operator="greaterThan">
      <formula>100</formula>
    </cfRule>
    <cfRule type="cellIs" dxfId="44" priority="56" operator="lessThan">
      <formula>95</formula>
    </cfRule>
    <cfRule type="cellIs" dxfId="43" priority="57" operator="between">
      <formula>95</formula>
      <formula>100</formula>
    </cfRule>
  </conditionalFormatting>
  <conditionalFormatting sqref="F46">
    <cfRule type="cellIs" dxfId="42" priority="52" operator="greaterThan">
      <formula>100</formula>
    </cfRule>
    <cfRule type="cellIs" dxfId="41" priority="53" operator="lessThan">
      <formula>90</formula>
    </cfRule>
    <cfRule type="cellIs" dxfId="40" priority="54" operator="between">
      <formula>90</formula>
      <formula>100</formula>
    </cfRule>
  </conditionalFormatting>
  <conditionalFormatting sqref="G46:H46">
    <cfRule type="cellIs" dxfId="39" priority="49" operator="greaterThan">
      <formula>80</formula>
    </cfRule>
    <cfRule type="cellIs" dxfId="38" priority="50" operator="lessThan">
      <formula>30</formula>
    </cfRule>
    <cfRule type="cellIs" dxfId="37" priority="51" operator="between">
      <formula>30</formula>
      <formula>80</formula>
    </cfRule>
  </conditionalFormatting>
  <conditionalFormatting sqref="I46">
    <cfRule type="cellIs" dxfId="36" priority="47" operator="greaterThan">
      <formula>10</formula>
    </cfRule>
    <cfRule type="cellIs" dxfId="35" priority="48" operator="between">
      <formula>0</formula>
      <formula>10</formula>
    </cfRule>
  </conditionalFormatting>
  <conditionalFormatting sqref="J46">
    <cfRule type="cellIs" dxfId="34" priority="45" operator="greaterThan">
      <formula>0.5</formula>
    </cfRule>
    <cfRule type="cellIs" dxfId="33" priority="46" operator="between">
      <formula>0</formula>
      <formula>0.5</formula>
    </cfRule>
  </conditionalFormatting>
  <conditionalFormatting sqref="I39">
    <cfRule type="cellIs" dxfId="32" priority="42" operator="equal">
      <formula>1</formula>
    </cfRule>
    <cfRule type="cellIs" dxfId="31" priority="43" operator="greaterThan">
      <formula>1</formula>
    </cfRule>
    <cfRule type="cellIs" dxfId="30" priority="44" operator="lessThan">
      <formula>1</formula>
    </cfRule>
  </conditionalFormatting>
  <conditionalFormatting sqref="J69">
    <cfRule type="cellIs" dxfId="29" priority="31" operator="lessThan">
      <formula>0.35</formula>
    </cfRule>
    <cfRule type="cellIs" dxfId="28" priority="32" operator="greaterThan">
      <formula>0.35</formula>
    </cfRule>
  </conditionalFormatting>
  <conditionalFormatting sqref="J70">
    <cfRule type="cellIs" dxfId="27" priority="29" operator="greaterThan">
      <formula>0.8</formula>
    </cfRule>
    <cfRule type="cellIs" dxfId="26" priority="30" operator="lessThan">
      <formula>0.8</formula>
    </cfRule>
  </conditionalFormatting>
  <conditionalFormatting sqref="J71">
    <cfRule type="cellIs" dxfId="25" priority="27" operator="lessThan">
      <formula>0.0025</formula>
    </cfRule>
    <cfRule type="cellIs" dxfId="24" priority="28" operator="greaterThan">
      <formula>0.0025</formula>
    </cfRule>
  </conditionalFormatting>
  <conditionalFormatting sqref="J38">
    <cfRule type="expression" dxfId="23" priority="21">
      <formula>($J$38&gt;40)*$J$38</formula>
    </cfRule>
    <cfRule type="expression" dxfId="22" priority="22">
      <formula>($J$38&lt;25)*$J$38</formula>
    </cfRule>
    <cfRule type="expression" dxfId="21" priority="23">
      <formula>($J$38&gt;=25)*($J$38&lt;=40)*$J$38</formula>
    </cfRule>
  </conditionalFormatting>
  <conditionalFormatting sqref="J67">
    <cfRule type="cellIs" dxfId="20" priority="18" operator="greaterThan">
      <formula>3</formula>
    </cfRule>
    <cfRule type="cellIs" dxfId="19" priority="19" operator="lessThan">
      <formula>2</formula>
    </cfRule>
    <cfRule type="cellIs" dxfId="18" priority="20" operator="between">
      <formula>2</formula>
      <formula>3</formula>
    </cfRule>
  </conditionalFormatting>
  <conditionalFormatting sqref="J66">
    <cfRule type="cellIs" dxfId="17" priority="6" operator="equal">
      <formula>0.01</formula>
    </cfRule>
    <cfRule type="cellIs" dxfId="16" priority="16" operator="lessThan">
      <formula>0.01</formula>
    </cfRule>
    <cfRule type="cellIs" dxfId="15" priority="17" operator="greaterThan">
      <formula>0.01</formula>
    </cfRule>
  </conditionalFormatting>
  <conditionalFormatting sqref="F64:J64">
    <cfRule type="cellIs" dxfId="14" priority="14" operator="equal">
      <formula>800</formula>
    </cfRule>
    <cfRule type="cellIs" dxfId="13" priority="15" operator="lessThan">
      <formula>800</formula>
    </cfRule>
  </conditionalFormatting>
  <conditionalFormatting sqref="D79:J83">
    <cfRule type="containsText" dxfId="12" priority="13" operator="containsText" text="не соответствует ГОСТ 8267-93 п.4.2.2 таблица №1">
      <formula>NOT(ISERROR(SEARCH("не соответствует ГОСТ 8267-93 п.4.2.2 таблица №1",D79)))</formula>
    </cfRule>
  </conditionalFormatting>
  <conditionalFormatting sqref="J68">
    <cfRule type="cellIs" dxfId="11" priority="10" operator="equal">
      <formula>0.45</formula>
    </cfRule>
    <cfRule type="cellIs" dxfId="10" priority="11" operator="greaterThan">
      <formula>0.45</formula>
    </cfRule>
    <cfRule type="cellIs" dxfId="9" priority="12" operator="lessThan">
      <formula>0.45</formula>
    </cfRule>
  </conditionalFormatting>
  <conditionalFormatting sqref="J72">
    <cfRule type="cellIs" dxfId="8" priority="7" operator="equal">
      <formula>370</formula>
    </cfRule>
    <cfRule type="cellIs" dxfId="7" priority="8" operator="greaterThan">
      <formula>370</formula>
    </cfRule>
    <cfRule type="cellIs" dxfId="6" priority="9" operator="lessThan">
      <formula>370</formula>
    </cfRule>
  </conditionalFormatting>
  <conditionalFormatting sqref="J36">
    <cfRule type="expression" dxfId="5" priority="36">
      <formula>($J$36&lt;90)*$J$36</formula>
    </cfRule>
    <cfRule type="expression" dxfId="4" priority="37">
      <formula>($J$36&gt;100)*$J$36</formula>
    </cfRule>
    <cfRule type="expression" dxfId="3" priority="38">
      <formula>($J$36&gt;=90)*($J$36&lt;=100)*$J$36</formula>
    </cfRule>
  </conditionalFormatting>
  <conditionalFormatting sqref="J35">
    <cfRule type="expression" dxfId="2" priority="1">
      <formula>($J$35&gt;=60)*($J$35&lt;=75)*$J$35</formula>
    </cfRule>
    <cfRule type="expression" dxfId="1" priority="2">
      <formula>($J$35&lt;60)*$J$35</formula>
    </cfRule>
    <cfRule type="expression" dxfId="0" priority="3">
      <formula>($J$35&gt;75)*$J$35</formula>
    </cfRule>
  </conditionalFormatting>
  <dataValidations count="3">
    <dataValidation type="list" allowBlank="1" showInputMessage="1" showErrorMessage="1" sqref="I105">
      <formula1>$L$101:$L$105</formula1>
    </dataValidation>
    <dataValidation type="list" allowBlank="1" showInputMessage="1" showErrorMessage="1" sqref="C21:F21">
      <formula1>$L$21:$L$25</formula1>
    </dataValidation>
    <dataValidation type="list" allowBlank="1" showInputMessage="1" showErrorMessage="1" sqref="I21:J21">
      <formula1>$N$21:$N$23</formula1>
    </dataValidation>
  </dataValidations>
  <pageMargins left="0.17" right="0" top="0.15748031496062992" bottom="0.15748031496062992" header="0" footer="0"/>
  <pageSetup paperSize="9" scale="95" orientation="portrait" r:id="rId1"/>
  <ignoredErrors>
    <ignoredError sqref="B32:C34 B36 N52:N57 U52:U54" numberStoredAsText="1"/>
    <ignoredError sqref="I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 испытания</vt:lpstr>
      <vt:lpstr>Лист2</vt:lpstr>
      <vt:lpstr>Лист3</vt:lpstr>
      <vt:lpstr>'Протокол испытания'!Область_печати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2016-02-10T06:46:39Z</dcterms:modified>
</cp:coreProperties>
</file>