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Ярослав Тимощук\Desktop\"/>
    </mc:Choice>
  </mc:AlternateContent>
  <bookViews>
    <workbookView xWindow="0" yWindow="0" windowWidth="28800" windowHeight="12345"/>
  </bookViews>
  <sheets>
    <sheet name="1" sheetId="2" r:id="rId1"/>
  </sheets>
  <definedNames>
    <definedName name="_xlnm.Print_Area" localSheetId="0">'1'!$A$1:$R$28</definedName>
  </definedNames>
  <calcPr calcId="152511"/>
</workbook>
</file>

<file path=xl/calcChain.xml><?xml version="1.0" encoding="utf-8"?>
<calcChain xmlns="http://schemas.openxmlformats.org/spreadsheetml/2006/main">
  <c r="K24" i="2" l="1"/>
  <c r="K21" i="2"/>
  <c r="K18" i="2"/>
  <c r="K15" i="2"/>
  <c r="K12" i="2"/>
  <c r="K6" i="2"/>
  <c r="K1" i="2"/>
  <c r="K23" i="2" l="1"/>
  <c r="K22" i="2"/>
  <c r="K19" i="2"/>
  <c r="K17" i="2"/>
  <c r="K16" i="2"/>
  <c r="G14" i="2"/>
  <c r="K14" i="2" s="1"/>
  <c r="G13" i="2"/>
  <c r="K13" i="2" s="1"/>
  <c r="G8" i="2"/>
  <c r="K8" i="2" s="1"/>
  <c r="G7" i="2"/>
  <c r="K7" i="2" s="1"/>
  <c r="G3" i="2"/>
  <c r="K3" i="2" s="1"/>
  <c r="G2" i="2"/>
  <c r="K2" i="2" s="1"/>
  <c r="K11" i="2"/>
  <c r="L11" i="2"/>
  <c r="M11" i="2"/>
  <c r="N11" i="2"/>
  <c r="Q11" i="2"/>
  <c r="R11" i="2"/>
  <c r="L12" i="2"/>
  <c r="M12" i="2"/>
  <c r="N12" i="2"/>
  <c r="Q12" i="2"/>
  <c r="R12" i="2"/>
  <c r="R24" i="2"/>
  <c r="Q24" i="2"/>
  <c r="N24" i="2"/>
  <c r="M24" i="2"/>
  <c r="L24" i="2"/>
  <c r="R21" i="2"/>
  <c r="Q21" i="2"/>
  <c r="N21" i="2"/>
  <c r="M21" i="2"/>
  <c r="L21" i="2"/>
  <c r="A21" i="2"/>
  <c r="K20" i="2"/>
  <c r="R18" i="2"/>
  <c r="Q18" i="2"/>
  <c r="N18" i="2"/>
  <c r="M18" i="2"/>
  <c r="L18" i="2"/>
  <c r="A18" i="2"/>
  <c r="R15" i="2"/>
  <c r="Q15" i="2"/>
  <c r="N15" i="2"/>
  <c r="M15" i="2"/>
  <c r="L15" i="2"/>
  <c r="R10" i="2"/>
  <c r="Q10" i="2"/>
  <c r="N10" i="2"/>
  <c r="M10" i="2"/>
  <c r="L10" i="2"/>
  <c r="K10" i="2"/>
  <c r="R9" i="2"/>
  <c r="Q9" i="2"/>
  <c r="N9" i="2"/>
  <c r="M9" i="2"/>
  <c r="L9" i="2"/>
  <c r="K9" i="2"/>
  <c r="R6" i="2"/>
  <c r="Q6" i="2"/>
  <c r="N6" i="2"/>
  <c r="M6" i="2"/>
  <c r="L6" i="2"/>
  <c r="R5" i="2"/>
  <c r="Q5" i="2"/>
  <c r="N5" i="2"/>
  <c r="M5" i="2"/>
  <c r="L5" i="2"/>
  <c r="K5" i="2"/>
  <c r="R4" i="2"/>
  <c r="Q4" i="2"/>
  <c r="N4" i="2"/>
  <c r="M4" i="2"/>
  <c r="L4" i="2"/>
  <c r="K4" i="2"/>
  <c r="K25" i="2" s="1"/>
  <c r="R1" i="2"/>
  <c r="Q1" i="2"/>
  <c r="N1" i="2"/>
  <c r="M1" i="2"/>
  <c r="L1" i="2"/>
  <c r="L25" i="2" l="1"/>
  <c r="N25" i="2"/>
  <c r="K26" i="2"/>
  <c r="K27" i="2"/>
  <c r="M25" i="2"/>
  <c r="Q25" i="2"/>
  <c r="R25" i="2"/>
  <c r="K28" i="2" l="1"/>
</calcChain>
</file>

<file path=xl/sharedStrings.xml><?xml version="1.0" encoding="utf-8"?>
<sst xmlns="http://schemas.openxmlformats.org/spreadsheetml/2006/main" count="52" uniqueCount="41">
  <si>
    <t>1 т конструкций</t>
  </si>
  <si>
    <t>т</t>
  </si>
  <si>
    <t>кг</t>
  </si>
  <si>
    <t>С201-0951-00024</t>
  </si>
  <si>
    <t>Балки покрытий и перекрытий, балки под установку оборудования составного сечения из прокатных профилей и листовой стали (М/к балок крепления кабельной продукции из г/к швеллера и т/л стали С345-3)</t>
  </si>
  <si>
    <t>С201-80999-5</t>
  </si>
  <si>
    <t>Доплата за марку стали 09Г2С, 09Г2 [класс стали-С295, С345] ГОСТ 27772-88, ГОСТ 19281-89, ГОСТ 19282-88</t>
  </si>
  <si>
    <t>С121-0599-2 0 201-0599-0 0020</t>
  </si>
  <si>
    <t>Ограждения из прокатных и гнутых профилей, полосовой и круглой стали,ст. С255</t>
  </si>
  <si>
    <t>С121-0599-2 1 201-0599-0 0021</t>
  </si>
  <si>
    <t>С121-80999- 2 201-80999- 2</t>
  </si>
  <si>
    <t>Доплата за марку стали ВСт3сп5, ВСт3Гпс5, ВСт3пс6 [листовой прокат толщина свыше 20 мм до 40 мм, фасонный - свыше 30 мм], ВСт3сп5-1, ВСт3Гпс5-1[класс стали-С255] ТУ-14-1-3023-80</t>
  </si>
  <si>
    <t>100 м2 окрашиваемой поверхности</t>
  </si>
  <si>
    <t>С101-90480-25</t>
  </si>
  <si>
    <t>Грунт-эмаль СБЭ-111 "Унипол" марки АМ</t>
  </si>
  <si>
    <t>Накладные расходы</t>
  </si>
  <si>
    <t>Сметная прибыль</t>
  </si>
  <si>
    <t xml:space="preserve">НР от  ОЗП+ЗПМ </t>
  </si>
  <si>
    <t>СП от ОЗП+ЗПМ</t>
  </si>
  <si>
    <t>Итого затраты по разделу:</t>
  </si>
  <si>
    <t>Всего по разделу:</t>
  </si>
  <si>
    <t>НР от  ОЗП+ЗПМ 99%*0,8084 от ФОТ</t>
  </si>
  <si>
    <t>СП от ОЗП+ЗПМ 85%*0,86 от ФОТ</t>
  </si>
  <si>
    <t>НР от  ОЗП+ЗПМ  99%*0,8084 от ФОТ</t>
  </si>
  <si>
    <t>СП от ОЗП+ЗПМ 70%*0,86 от ФОТ</t>
  </si>
  <si>
    <t>ГЭСН09-03-015-01</t>
  </si>
  <si>
    <t>ГЭСН09-03-030-01</t>
  </si>
  <si>
    <t>Монтаж площадок с ограждением, С255</t>
  </si>
  <si>
    <t>Площадки с настилом из листовой, рифленой ,просечной,круглой стали,каркасами и элементами жесткости из прокатных и гнутых профилей, ст. С255</t>
  </si>
  <si>
    <t>ГЭСН13-06-004-01</t>
  </si>
  <si>
    <t>Обеспыливание поверхности</t>
  </si>
  <si>
    <t xml:space="preserve">1 м2 </t>
  </si>
  <si>
    <t>ГЭСН13-07-001-01</t>
  </si>
  <si>
    <t>Обезжиривание поверхностей аппаратов и трубопроводов диаметром до 500 мм: бензином</t>
  </si>
  <si>
    <t xml:space="preserve">100 м2 </t>
  </si>
  <si>
    <t>ГЭСН13-03-001-01</t>
  </si>
  <si>
    <t>Окраска м/к грунт-эмалью СБЭ-111 Унипол марки АМ ТУ 2312-001-59846005-2003 [первый слой, толщиной 70-80 мкм]</t>
  </si>
  <si>
    <t>ГЭСН13-03-001-02</t>
  </si>
  <si>
    <t>Окраска м/к грунт-эмалью СБЭ-111 Унипол марки АМ ТУ 2312-001-59846005-2003 [последующий слой, толщиной 70-80 мкм]</t>
  </si>
  <si>
    <t>100 м2</t>
  </si>
  <si>
    <t>Монтаж балок Б1,Б2
(При применении в рабочих чертежах марок стали с повышенным расчетным сопротивлением: предел текучести в зависимости от вида толщины проката 265-345 МПа (27-35 кгс/мм2), марка стали С345, С345к, С345Т1 - балки (независимо от массы) ПЗ=1,13 (ОЗП=1,13; ЭМ=1,13 к расх.; ЗПМ=1,13; МАТ=1,13 к расх.; ТЗ=1,13; ТЗМ=1,13))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</si>
</sst>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_-* #,##0.00_р_._-;\-* #,##0.00_р_._-;_-* \-??_р_._-;_-@_-"/>
  </numFmts>
  <fonts count="1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b/>
      <i/>
      <sz val="10"/>
      <name val="Arial"/>
      <family val="2"/>
      <charset val="204"/>
    </font>
    <font>
      <i/>
      <sz val="10"/>
      <color rgb="FF000080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4" fillId="0" borderId="0"/>
    <xf numFmtId="0" fontId="1" fillId="0" borderId="0"/>
    <xf numFmtId="0" fontId="5" fillId="0" borderId="0"/>
    <xf numFmtId="0" fontId="3" fillId="0" borderId="0"/>
    <xf numFmtId="0" fontId="5" fillId="0" borderId="0"/>
    <xf numFmtId="0" fontId="4" fillId="0" borderId="0"/>
    <xf numFmtId="166" fontId="6" fillId="0" borderId="0" applyFill="0" applyBorder="0" applyAlignment="0" applyProtection="0"/>
    <xf numFmtId="0" fontId="4" fillId="0" borderId="0"/>
    <xf numFmtId="0" fontId="11" fillId="0" borderId="0"/>
    <xf numFmtId="0" fontId="11" fillId="0" borderId="0"/>
    <xf numFmtId="0" fontId="1" fillId="0" borderId="0"/>
  </cellStyleXfs>
  <cellXfs count="43">
    <xf numFmtId="0" fontId="0" fillId="0" borderId="0" xfId="0"/>
    <xf numFmtId="0" fontId="3" fillId="0" borderId="0" xfId="1" applyFont="1" applyFill="1"/>
    <xf numFmtId="0" fontId="3" fillId="0" borderId="0" xfId="1" applyNumberFormat="1" applyFont="1" applyFill="1"/>
    <xf numFmtId="0" fontId="3" fillId="0" borderId="2" xfId="1" applyFont="1" applyFill="1" applyBorder="1" applyAlignment="1">
      <alignment horizontal="center" vertical="center"/>
    </xf>
    <xf numFmtId="3" fontId="3" fillId="0" borderId="2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vertical="top"/>
    </xf>
    <xf numFmtId="0" fontId="3" fillId="0" borderId="2" xfId="1" applyFont="1" applyFill="1" applyBorder="1" applyAlignment="1">
      <alignment vertical="top"/>
    </xf>
    <xf numFmtId="3" fontId="9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right" vertical="top"/>
    </xf>
    <xf numFmtId="0" fontId="9" fillId="0" borderId="2" xfId="1" applyFont="1" applyFill="1" applyBorder="1" applyAlignment="1">
      <alignment vertical="top"/>
    </xf>
    <xf numFmtId="0" fontId="8" fillId="0" borderId="0" xfId="1" applyFont="1" applyFill="1" applyAlignment="1">
      <alignment vertical="top"/>
    </xf>
    <xf numFmtId="3" fontId="2" fillId="0" borderId="2" xfId="1" applyNumberFormat="1" applyFont="1" applyFill="1" applyBorder="1" applyAlignment="1">
      <alignment horizontal="center"/>
    </xf>
    <xf numFmtId="3" fontId="2" fillId="0" borderId="7" xfId="1" applyNumberFormat="1" applyFont="1" applyFill="1" applyBorder="1" applyAlignment="1">
      <alignment horizontal="center"/>
    </xf>
    <xf numFmtId="3" fontId="2" fillId="0" borderId="0" xfId="1" applyNumberFormat="1" applyFont="1" applyFill="1" applyBorder="1" applyAlignment="1">
      <alignment horizontal="center"/>
    </xf>
    <xf numFmtId="3" fontId="2" fillId="0" borderId="3" xfId="1" applyNumberFormat="1" applyFont="1" applyFill="1" applyBorder="1" applyAlignment="1">
      <alignment horizontal="center"/>
    </xf>
    <xf numFmtId="4" fontId="3" fillId="0" borderId="3" xfId="1" applyNumberFormat="1" applyFont="1" applyFill="1" applyBorder="1" applyAlignment="1">
      <alignment horizontal="center"/>
    </xf>
    <xf numFmtId="3" fontId="3" fillId="0" borderId="3" xfId="1" applyNumberFormat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top" wrapText="1"/>
    </xf>
    <xf numFmtId="0" fontId="3" fillId="0" borderId="2" xfId="1" applyFont="1" applyFill="1" applyBorder="1" applyAlignment="1">
      <alignment vertical="top" wrapText="1"/>
    </xf>
    <xf numFmtId="4" fontId="3" fillId="0" borderId="2" xfId="1" applyNumberFormat="1" applyFont="1" applyFill="1" applyBorder="1" applyAlignment="1">
      <alignment horizontal="center" vertical="center" wrapText="1"/>
    </xf>
    <xf numFmtId="2" fontId="3" fillId="0" borderId="2" xfId="4" applyNumberFormat="1" applyFont="1" applyFill="1" applyBorder="1" applyAlignment="1">
      <alignment horizontal="center" vertical="center"/>
    </xf>
    <xf numFmtId="4" fontId="3" fillId="0" borderId="2" xfId="1" applyNumberFormat="1" applyFont="1" applyFill="1" applyBorder="1" applyAlignment="1">
      <alignment horizontal="center"/>
    </xf>
    <xf numFmtId="0" fontId="3" fillId="0" borderId="2" xfId="1" applyNumberFormat="1" applyFont="1" applyFill="1" applyBorder="1" applyAlignment="1">
      <alignment horizontal="center" vertical="center" wrapText="1"/>
    </xf>
    <xf numFmtId="3" fontId="10" fillId="0" borderId="2" xfId="1" applyNumberFormat="1" applyFont="1" applyFill="1" applyBorder="1" applyAlignment="1">
      <alignment horizontal="center"/>
    </xf>
    <xf numFmtId="0" fontId="8" fillId="0" borderId="2" xfId="1" applyFont="1" applyFill="1" applyBorder="1" applyAlignment="1">
      <alignment horizontal="center" vertical="top" wrapText="1"/>
    </xf>
    <xf numFmtId="0" fontId="8" fillId="0" borderId="2" xfId="1" applyFont="1" applyFill="1" applyBorder="1" applyAlignment="1">
      <alignment horizontal="left" vertical="top" wrapText="1"/>
    </xf>
    <xf numFmtId="0" fontId="8" fillId="0" borderId="2" xfId="1" applyNumberFormat="1" applyFont="1" applyFill="1" applyBorder="1" applyAlignment="1">
      <alignment horizontal="center" vertical="center" wrapText="1"/>
    </xf>
    <xf numFmtId="2" fontId="8" fillId="0" borderId="2" xfId="1" applyNumberFormat="1" applyFont="1" applyFill="1" applyBorder="1" applyAlignment="1">
      <alignment horizontal="center" vertical="center"/>
    </xf>
    <xf numFmtId="2" fontId="7" fillId="0" borderId="2" xfId="1" applyNumberFormat="1" applyFont="1" applyFill="1" applyBorder="1" applyAlignment="1">
      <alignment horizontal="right" vertical="top"/>
    </xf>
    <xf numFmtId="0" fontId="2" fillId="0" borderId="2" xfId="1" applyFont="1" applyFill="1" applyBorder="1" applyAlignment="1">
      <alignment wrapText="1"/>
    </xf>
    <xf numFmtId="0" fontId="3" fillId="0" borderId="2" xfId="1" applyFont="1" applyFill="1" applyBorder="1" applyAlignment="1">
      <alignment horizontal="center"/>
    </xf>
    <xf numFmtId="0" fontId="3" fillId="0" borderId="2" xfId="1" applyNumberFormat="1" applyFont="1" applyFill="1" applyBorder="1" applyAlignment="1">
      <alignment horizontal="center"/>
    </xf>
    <xf numFmtId="0" fontId="2" fillId="0" borderId="3" xfId="1" applyFont="1" applyFill="1" applyBorder="1" applyAlignment="1">
      <alignment wrapText="1"/>
    </xf>
    <xf numFmtId="0" fontId="3" fillId="0" borderId="3" xfId="1" applyFont="1" applyFill="1" applyBorder="1" applyAlignment="1">
      <alignment horizontal="center"/>
    </xf>
    <xf numFmtId="0" fontId="3" fillId="0" borderId="3" xfId="1" applyNumberFormat="1" applyFont="1" applyFill="1" applyBorder="1" applyAlignment="1">
      <alignment horizontal="center"/>
    </xf>
    <xf numFmtId="2" fontId="3" fillId="2" borderId="2" xfId="4" applyNumberFormat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</cellXfs>
  <cellStyles count="12">
    <cellStyle name="Обычный" xfId="0" builtinId="0"/>
    <cellStyle name="Обычный 2" xfId="1"/>
    <cellStyle name="Обычный 2 2 2" xfId="6"/>
    <cellStyle name="Обычный 2 2 2 2" xfId="8"/>
    <cellStyle name="Обычный 2 3" xfId="10"/>
    <cellStyle name="Обычный 3" xfId="5"/>
    <cellStyle name="Обычный 3 2" xfId="2"/>
    <cellStyle name="Обычный 3 2 2" xfId="11"/>
    <cellStyle name="Обычный 4" xfId="3"/>
    <cellStyle name="Обычный 5" xfId="9"/>
    <cellStyle name="Обычный_СГАТ ПК 180" xfId="4"/>
    <cellStyle name="Финансовый 3 2" xfId="7"/>
  </cellStyles>
  <dxfs count="4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IV28"/>
  <sheetViews>
    <sheetView tabSelected="1" view="pageBreakPreview" zoomScale="70" zoomScaleNormal="100" zoomScaleSheetLayoutView="70" workbookViewId="0">
      <selection sqref="A1:R24"/>
    </sheetView>
  </sheetViews>
  <sheetFormatPr defaultRowHeight="12.75" x14ac:dyDescent="0.2"/>
  <cols>
    <col min="1" max="1" width="6.28515625" style="1" customWidth="1"/>
    <col min="2" max="2" width="7.42578125" style="1" customWidth="1"/>
    <col min="3" max="3" width="13.5703125" style="1" customWidth="1"/>
    <col min="4" max="4" width="47.42578125" style="1" customWidth="1"/>
    <col min="5" max="5" width="10.5703125" style="1" customWidth="1"/>
    <col min="6" max="6" width="9.28515625" style="2" customWidth="1"/>
    <col min="7" max="9" width="14.5703125" style="1" customWidth="1"/>
    <col min="10" max="10" width="15.42578125" style="1" customWidth="1"/>
    <col min="11" max="11" width="12.5703125" style="1" customWidth="1"/>
    <col min="12" max="15" width="10.28515625" style="1" customWidth="1"/>
    <col min="16" max="16" width="13" style="1" customWidth="1"/>
    <col min="17" max="18" width="10.28515625" style="1" customWidth="1"/>
    <col min="19" max="16384" width="9.140625" style="1"/>
  </cols>
  <sheetData>
    <row r="1" spans="1:256" ht="114" customHeight="1" x14ac:dyDescent="0.2">
      <c r="A1" s="3">
        <v>1</v>
      </c>
      <c r="B1" s="17">
        <v>1</v>
      </c>
      <c r="C1" s="18" t="s">
        <v>25</v>
      </c>
      <c r="D1" s="19" t="s">
        <v>40</v>
      </c>
      <c r="E1" s="20" t="s">
        <v>0</v>
      </c>
      <c r="F1" s="23">
        <v>0.20799999999999999</v>
      </c>
      <c r="G1" s="21">
        <v>61244.160000000003</v>
      </c>
      <c r="H1" s="21">
        <v>3152.8365384615386</v>
      </c>
      <c r="I1" s="21">
        <v>4657.9807692307695</v>
      </c>
      <c r="J1" s="21">
        <v>492.01923076923083</v>
      </c>
      <c r="K1" s="4">
        <f>F1*G1-7</f>
        <v>12731.78528</v>
      </c>
      <c r="L1" s="4">
        <f>F1*H1</f>
        <v>655.79</v>
      </c>
      <c r="M1" s="4">
        <f>F1*I1</f>
        <v>968.86</v>
      </c>
      <c r="N1" s="4">
        <f>F1*J1</f>
        <v>102.34</v>
      </c>
      <c r="O1" s="20">
        <v>17.842788461538461</v>
      </c>
      <c r="P1" s="20">
        <v>1.9774038461538463</v>
      </c>
      <c r="Q1" s="4">
        <f>F1*O1</f>
        <v>3.7112999999999996</v>
      </c>
      <c r="R1" s="4">
        <f>F1*P1</f>
        <v>0.4113</v>
      </c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x14ac:dyDescent="0.2">
      <c r="A2" s="6"/>
      <c r="B2" s="25"/>
      <c r="C2" s="25"/>
      <c r="D2" s="26" t="s">
        <v>21</v>
      </c>
      <c r="E2" s="25"/>
      <c r="F2" s="27"/>
      <c r="G2" s="28">
        <f>606.74/F1</f>
        <v>2917.0192307692309</v>
      </c>
      <c r="H2" s="28"/>
      <c r="I2" s="28"/>
      <c r="J2" s="28"/>
      <c r="K2" s="7">
        <f>F1*G2</f>
        <v>606.74</v>
      </c>
      <c r="L2" s="4"/>
      <c r="M2" s="4"/>
      <c r="N2" s="4"/>
      <c r="O2" s="29"/>
      <c r="P2" s="29"/>
      <c r="Q2" s="8"/>
      <c r="R2" s="9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</row>
    <row r="3" spans="1:256" x14ac:dyDescent="0.2">
      <c r="A3" s="6"/>
      <c r="B3" s="25"/>
      <c r="C3" s="25"/>
      <c r="D3" s="26" t="s">
        <v>22</v>
      </c>
      <c r="E3" s="25"/>
      <c r="F3" s="27"/>
      <c r="G3" s="28">
        <f>554.19/F1</f>
        <v>2664.3750000000005</v>
      </c>
      <c r="H3" s="28"/>
      <c r="I3" s="28"/>
      <c r="J3" s="28"/>
      <c r="K3" s="7">
        <f>G3*F1</f>
        <v>554.19000000000005</v>
      </c>
      <c r="L3" s="4"/>
      <c r="M3" s="4"/>
      <c r="N3" s="4"/>
      <c r="O3" s="29"/>
      <c r="P3" s="29"/>
      <c r="Q3" s="8"/>
      <c r="R3" s="9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</row>
    <row r="4" spans="1:256" ht="63.75" x14ac:dyDescent="0.2">
      <c r="A4" s="3">
        <v>2</v>
      </c>
      <c r="B4" s="17">
        <v>2</v>
      </c>
      <c r="C4" s="18" t="s">
        <v>3</v>
      </c>
      <c r="D4" s="19" t="s">
        <v>4</v>
      </c>
      <c r="E4" s="20" t="s">
        <v>1</v>
      </c>
      <c r="F4" s="23">
        <v>0.20799999999999999</v>
      </c>
      <c r="G4" s="21">
        <v>40524.92</v>
      </c>
      <c r="H4" s="21">
        <v>0</v>
      </c>
      <c r="I4" s="21">
        <v>0</v>
      </c>
      <c r="J4" s="21">
        <v>0</v>
      </c>
      <c r="K4" s="4">
        <f>F4*G4</f>
        <v>8429.1833599999991</v>
      </c>
      <c r="L4" s="4">
        <f>F4*H4</f>
        <v>0</v>
      </c>
      <c r="M4" s="4">
        <f>F4*I4</f>
        <v>0</v>
      </c>
      <c r="N4" s="4">
        <f>F4*J4</f>
        <v>0</v>
      </c>
      <c r="O4" s="20">
        <v>0</v>
      </c>
      <c r="P4" s="20">
        <v>0</v>
      </c>
      <c r="Q4" s="4">
        <f>F4*O4</f>
        <v>0</v>
      </c>
      <c r="R4" s="4">
        <f>F4*P4</f>
        <v>0</v>
      </c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ht="38.25" x14ac:dyDescent="0.2">
      <c r="A5" s="3">
        <v>3</v>
      </c>
      <c r="B5" s="17">
        <v>3</v>
      </c>
      <c r="C5" s="18" t="s">
        <v>5</v>
      </c>
      <c r="D5" s="19" t="s">
        <v>6</v>
      </c>
      <c r="E5" s="20" t="s">
        <v>1</v>
      </c>
      <c r="F5" s="23">
        <v>0.20799999999999999</v>
      </c>
      <c r="G5" s="21">
        <v>4671.0600000000004</v>
      </c>
      <c r="H5" s="21">
        <v>0</v>
      </c>
      <c r="I5" s="21">
        <v>0</v>
      </c>
      <c r="J5" s="21">
        <v>0</v>
      </c>
      <c r="K5" s="4">
        <f>F5*G5</f>
        <v>971.58048000000008</v>
      </c>
      <c r="L5" s="4">
        <f>F5*H5</f>
        <v>0</v>
      </c>
      <c r="M5" s="4">
        <f>F5*I5</f>
        <v>0</v>
      </c>
      <c r="N5" s="4">
        <f>F5*J5</f>
        <v>0</v>
      </c>
      <c r="O5" s="20">
        <v>0</v>
      </c>
      <c r="P5" s="20">
        <v>0</v>
      </c>
      <c r="Q5" s="4">
        <f>F5*O5</f>
        <v>0</v>
      </c>
      <c r="R5" s="4">
        <f>F5*P5</f>
        <v>0</v>
      </c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ht="38.25" x14ac:dyDescent="0.2">
      <c r="A6" s="3">
        <v>4</v>
      </c>
      <c r="B6" s="17">
        <v>4</v>
      </c>
      <c r="C6" s="18" t="s">
        <v>26</v>
      </c>
      <c r="D6" s="19" t="s">
        <v>27</v>
      </c>
      <c r="E6" s="20" t="s">
        <v>0</v>
      </c>
      <c r="F6" s="23">
        <v>1.8420000000000001</v>
      </c>
      <c r="G6" s="21">
        <v>59510.32</v>
      </c>
      <c r="H6" s="21">
        <v>7300.8794788273608</v>
      </c>
      <c r="I6" s="21">
        <v>4726.9761129207382</v>
      </c>
      <c r="J6" s="21">
        <v>1198.6753528773072</v>
      </c>
      <c r="K6" s="4">
        <f>F6*G6+4</f>
        <v>109622.00944000001</v>
      </c>
      <c r="L6" s="4">
        <f>F6*H6</f>
        <v>13448.22</v>
      </c>
      <c r="M6" s="4">
        <f>F6*I6</f>
        <v>8707.09</v>
      </c>
      <c r="N6" s="4">
        <f>F6*J6</f>
        <v>2207.96</v>
      </c>
      <c r="O6" s="20">
        <v>39.130021715526603</v>
      </c>
      <c r="P6" s="20">
        <v>4.9099891422366992</v>
      </c>
      <c r="Q6" s="4">
        <f>F6*O6</f>
        <v>72.077500000000001</v>
      </c>
      <c r="R6" s="4">
        <f>F6*P6</f>
        <v>9.0442</v>
      </c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x14ac:dyDescent="0.2">
      <c r="A7" s="6"/>
      <c r="B7" s="25"/>
      <c r="C7" s="25"/>
      <c r="D7" s="26" t="s">
        <v>21</v>
      </c>
      <c r="E7" s="25"/>
      <c r="F7" s="27"/>
      <c r="G7" s="28">
        <f>12529.89/F6</f>
        <v>6802.3289902280121</v>
      </c>
      <c r="H7" s="28"/>
      <c r="I7" s="28"/>
      <c r="J7" s="28"/>
      <c r="K7" s="7">
        <f>F6*G7</f>
        <v>12529.89</v>
      </c>
      <c r="L7" s="4"/>
      <c r="M7" s="4"/>
      <c r="N7" s="4"/>
      <c r="O7" s="29"/>
      <c r="P7" s="29"/>
      <c r="Q7" s="8"/>
      <c r="R7" s="9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</row>
    <row r="8" spans="1:256" x14ac:dyDescent="0.2">
      <c r="A8" s="6"/>
      <c r="B8" s="25"/>
      <c r="C8" s="25"/>
      <c r="D8" s="26" t="s">
        <v>22</v>
      </c>
      <c r="E8" s="25"/>
      <c r="F8" s="27"/>
      <c r="G8" s="28">
        <f>11444.67/F6</f>
        <v>6213.175895765472</v>
      </c>
      <c r="H8" s="28"/>
      <c r="I8" s="28"/>
      <c r="J8" s="28"/>
      <c r="K8" s="7">
        <f>G8*F6</f>
        <v>11444.67</v>
      </c>
      <c r="L8" s="4"/>
      <c r="M8" s="4"/>
      <c r="N8" s="4"/>
      <c r="O8" s="29"/>
      <c r="P8" s="29"/>
      <c r="Q8" s="8"/>
      <c r="R8" s="9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  <c r="IV8" s="10"/>
    </row>
    <row r="9" spans="1:256" ht="51" x14ac:dyDescent="0.2">
      <c r="A9" s="3">
        <v>5</v>
      </c>
      <c r="B9" s="17">
        <v>5</v>
      </c>
      <c r="C9" s="18" t="s">
        <v>7</v>
      </c>
      <c r="D9" s="19" t="s">
        <v>28</v>
      </c>
      <c r="E9" s="20" t="s">
        <v>1</v>
      </c>
      <c r="F9" s="23">
        <v>1.7549999999999999</v>
      </c>
      <c r="G9" s="36">
        <v>52199.76</v>
      </c>
      <c r="H9" s="21">
        <v>0</v>
      </c>
      <c r="I9" s="21">
        <v>0</v>
      </c>
      <c r="J9" s="21">
        <v>0</v>
      </c>
      <c r="K9" s="4">
        <f>F9*G9</f>
        <v>91610.578800000003</v>
      </c>
      <c r="L9" s="4">
        <f>F9*H9</f>
        <v>0</v>
      </c>
      <c r="M9" s="4">
        <f>F9*I9</f>
        <v>0</v>
      </c>
      <c r="N9" s="4">
        <f>F9*J9</f>
        <v>0</v>
      </c>
      <c r="O9" s="20">
        <v>0</v>
      </c>
      <c r="P9" s="20">
        <v>0</v>
      </c>
      <c r="Q9" s="4">
        <f>F9*O9</f>
        <v>0</v>
      </c>
      <c r="R9" s="4">
        <f>F9*P9</f>
        <v>0</v>
      </c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pans="1:256" ht="38.25" x14ac:dyDescent="0.2">
      <c r="A10" s="3">
        <v>6</v>
      </c>
      <c r="B10" s="17">
        <v>6</v>
      </c>
      <c r="C10" s="18" t="s">
        <v>9</v>
      </c>
      <c r="D10" s="19" t="s">
        <v>8</v>
      </c>
      <c r="E10" s="20" t="s">
        <v>1</v>
      </c>
      <c r="F10" s="23">
        <v>8.6999999999999994E-2</v>
      </c>
      <c r="G10" s="21">
        <v>53130.99</v>
      </c>
      <c r="H10" s="21">
        <v>0</v>
      </c>
      <c r="I10" s="21">
        <v>0</v>
      </c>
      <c r="J10" s="21">
        <v>0</v>
      </c>
      <c r="K10" s="4">
        <f>F10*G10</f>
        <v>4622.3961299999992</v>
      </c>
      <c r="L10" s="4">
        <f>F10*H10</f>
        <v>0</v>
      </c>
      <c r="M10" s="4">
        <f>F10*I10</f>
        <v>0</v>
      </c>
      <c r="N10" s="4">
        <f>F10*J10</f>
        <v>0</v>
      </c>
      <c r="O10" s="20">
        <v>0</v>
      </c>
      <c r="P10" s="20">
        <v>0</v>
      </c>
      <c r="Q10" s="4">
        <f>F10*O10</f>
        <v>0</v>
      </c>
      <c r="R10" s="4">
        <f>F10*P10</f>
        <v>0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</row>
    <row r="11" spans="1:256" ht="52.5" customHeight="1" x14ac:dyDescent="0.2">
      <c r="A11" s="3">
        <v>7</v>
      </c>
      <c r="B11" s="17">
        <v>7</v>
      </c>
      <c r="C11" s="18" t="s">
        <v>10</v>
      </c>
      <c r="D11" s="19" t="s">
        <v>11</v>
      </c>
      <c r="E11" s="20" t="s">
        <v>1</v>
      </c>
      <c r="F11" s="23">
        <v>1.8420000000000001</v>
      </c>
      <c r="G11" s="21">
        <v>1944.94</v>
      </c>
      <c r="H11" s="21">
        <v>0</v>
      </c>
      <c r="I11" s="21">
        <v>0</v>
      </c>
      <c r="J11" s="21">
        <v>0</v>
      </c>
      <c r="K11" s="4">
        <f>F11*G11</f>
        <v>3582.5794800000003</v>
      </c>
      <c r="L11" s="4">
        <f>F11*H11</f>
        <v>0</v>
      </c>
      <c r="M11" s="4">
        <f>F11*I11</f>
        <v>0</v>
      </c>
      <c r="N11" s="4">
        <f>F11*J11</f>
        <v>0</v>
      </c>
      <c r="O11" s="20">
        <v>0</v>
      </c>
      <c r="P11" s="20">
        <v>0</v>
      </c>
      <c r="Q11" s="4">
        <f>F11*O11</f>
        <v>0</v>
      </c>
      <c r="R11" s="4">
        <f>F11*P11</f>
        <v>0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</row>
    <row r="12" spans="1:256" ht="25.5" x14ac:dyDescent="0.2">
      <c r="A12" s="3">
        <v>8</v>
      </c>
      <c r="B12" s="17">
        <v>8</v>
      </c>
      <c r="C12" s="18" t="s">
        <v>29</v>
      </c>
      <c r="D12" s="19" t="s">
        <v>30</v>
      </c>
      <c r="E12" s="20" t="s">
        <v>31</v>
      </c>
      <c r="F12" s="23">
        <v>137.9</v>
      </c>
      <c r="G12" s="21">
        <v>18.14</v>
      </c>
      <c r="H12" s="21">
        <v>17.175997099347352</v>
      </c>
      <c r="I12" s="21">
        <v>0.94899999999999995</v>
      </c>
      <c r="J12" s="21">
        <v>0</v>
      </c>
      <c r="K12" s="4">
        <f>F12*G12-2</f>
        <v>2499.5060000000003</v>
      </c>
      <c r="L12" s="4">
        <f>F12*H12</f>
        <v>2368.5700000000002</v>
      </c>
      <c r="M12" s="4">
        <f>F12*I12</f>
        <v>130.86709999999999</v>
      </c>
      <c r="N12" s="4">
        <f>F12*J12</f>
        <v>0</v>
      </c>
      <c r="O12" s="21">
        <v>9.9999999999999992E-2</v>
      </c>
      <c r="P12" s="20">
        <v>0</v>
      </c>
      <c r="Q12" s="4">
        <f>F12*O12</f>
        <v>13.79</v>
      </c>
      <c r="R12" s="4">
        <f>F12*P12</f>
        <v>0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</row>
    <row r="13" spans="1:256" x14ac:dyDescent="0.2">
      <c r="A13" s="6"/>
      <c r="B13" s="25"/>
      <c r="C13" s="25"/>
      <c r="D13" s="26" t="s">
        <v>17</v>
      </c>
      <c r="E13" s="25"/>
      <c r="F13" s="27"/>
      <c r="G13" s="28">
        <f>1895.6/F12</f>
        <v>13.746192893401014</v>
      </c>
      <c r="H13" s="28"/>
      <c r="I13" s="28"/>
      <c r="J13" s="28"/>
      <c r="K13" s="7">
        <f>F12*G13</f>
        <v>1895.6</v>
      </c>
      <c r="L13" s="4"/>
      <c r="M13" s="4"/>
      <c r="N13" s="4"/>
      <c r="O13" s="29"/>
      <c r="P13" s="29"/>
      <c r="Q13" s="8"/>
      <c r="R13" s="9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</row>
    <row r="14" spans="1:256" x14ac:dyDescent="0.2">
      <c r="A14" s="6"/>
      <c r="B14" s="25"/>
      <c r="C14" s="25"/>
      <c r="D14" s="26" t="s">
        <v>18</v>
      </c>
      <c r="E14" s="25"/>
      <c r="F14" s="27"/>
      <c r="G14" s="28">
        <f>1425.88/F12</f>
        <v>10.339956490210298</v>
      </c>
      <c r="H14" s="28"/>
      <c r="I14" s="28"/>
      <c r="J14" s="28"/>
      <c r="K14" s="7">
        <f>G14*F12</f>
        <v>1425.88</v>
      </c>
      <c r="L14" s="4"/>
      <c r="M14" s="4"/>
      <c r="N14" s="4"/>
      <c r="O14" s="29"/>
      <c r="P14" s="29"/>
      <c r="Q14" s="8"/>
      <c r="R14" s="9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</row>
    <row r="15" spans="1:256" ht="25.5" x14ac:dyDescent="0.2">
      <c r="A15" s="3">
        <v>9</v>
      </c>
      <c r="B15" s="17">
        <v>9</v>
      </c>
      <c r="C15" s="18" t="s">
        <v>32</v>
      </c>
      <c r="D15" s="19" t="s">
        <v>33</v>
      </c>
      <c r="E15" s="20" t="s">
        <v>34</v>
      </c>
      <c r="F15" s="23">
        <v>1.379</v>
      </c>
      <c r="G15" s="21">
        <v>3145.28</v>
      </c>
      <c r="H15" s="21">
        <v>1604.4307469180567</v>
      </c>
      <c r="I15" s="21">
        <v>20.311820159535898</v>
      </c>
      <c r="J15" s="21">
        <v>5.5547498187092099</v>
      </c>
      <c r="K15" s="4">
        <f>F15*G15-1</f>
        <v>4336.34112</v>
      </c>
      <c r="L15" s="4">
        <f>F15*H15</f>
        <v>2212.5100000000002</v>
      </c>
      <c r="M15" s="4">
        <f>F15*I15</f>
        <v>28.010000000000005</v>
      </c>
      <c r="N15" s="4">
        <f>F15*J15</f>
        <v>7.66</v>
      </c>
      <c r="O15" s="20">
        <v>9.0799854967367661</v>
      </c>
      <c r="P15" s="20">
        <v>3.002175489485134E-2</v>
      </c>
      <c r="Q15" s="4">
        <f>F15*O15</f>
        <v>12.5213</v>
      </c>
      <c r="R15" s="4">
        <f>F15*P15</f>
        <v>4.1399999999999999E-2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</row>
    <row r="16" spans="1:256" x14ac:dyDescent="0.2">
      <c r="A16" s="6"/>
      <c r="B16" s="25"/>
      <c r="C16" s="25"/>
      <c r="D16" s="26" t="s">
        <v>23</v>
      </c>
      <c r="E16" s="25"/>
      <c r="F16" s="27"/>
      <c r="G16" s="28">
        <v>1289.3399999999999</v>
      </c>
      <c r="H16" s="28"/>
      <c r="I16" s="28"/>
      <c r="J16" s="28"/>
      <c r="K16" s="7">
        <f>F15*G16</f>
        <v>1777.9998599999999</v>
      </c>
      <c r="L16" s="4"/>
      <c r="M16" s="4"/>
      <c r="N16" s="4"/>
      <c r="O16" s="29"/>
      <c r="P16" s="29"/>
      <c r="Q16" s="8"/>
      <c r="R16" s="9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</row>
    <row r="17" spans="1:256" x14ac:dyDescent="0.2">
      <c r="A17" s="6"/>
      <c r="B17" s="25"/>
      <c r="C17" s="25"/>
      <c r="D17" s="26" t="s">
        <v>24</v>
      </c>
      <c r="E17" s="25"/>
      <c r="F17" s="27"/>
      <c r="G17" s="28">
        <v>969.54</v>
      </c>
      <c r="H17" s="28"/>
      <c r="I17" s="28"/>
      <c r="J17" s="28"/>
      <c r="K17" s="7">
        <f>G17*F15</f>
        <v>1336.99566</v>
      </c>
      <c r="L17" s="4"/>
      <c r="M17" s="4"/>
      <c r="N17" s="4"/>
      <c r="O17" s="29"/>
      <c r="P17" s="29"/>
      <c r="Q17" s="8"/>
      <c r="R17" s="9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</row>
    <row r="18" spans="1:256" ht="45.75" customHeight="1" x14ac:dyDescent="0.2">
      <c r="A18" s="3">
        <f>IF(COUNTA(C18:D18)=2,SUBTOTAL(103,$F$1:F18),"")</f>
        <v>10</v>
      </c>
      <c r="B18" s="17">
        <v>10</v>
      </c>
      <c r="C18" s="18" t="s">
        <v>35</v>
      </c>
      <c r="D18" s="19" t="s">
        <v>36</v>
      </c>
      <c r="E18" s="20" t="s">
        <v>12</v>
      </c>
      <c r="F18" s="23">
        <v>1.379</v>
      </c>
      <c r="G18" s="21">
        <v>2238.85</v>
      </c>
      <c r="H18" s="21">
        <v>1574.3437273386512</v>
      </c>
      <c r="I18" s="21">
        <v>45.721537345902824</v>
      </c>
      <c r="J18" s="21">
        <v>3.625</v>
      </c>
      <c r="K18" s="4">
        <f>F18*G18+2</f>
        <v>3089.3741500000001</v>
      </c>
      <c r="L18" s="4">
        <f>F18*H18</f>
        <v>2171.02</v>
      </c>
      <c r="M18" s="4">
        <f>F18*I18</f>
        <v>63.05</v>
      </c>
      <c r="N18" s="4">
        <f>F18*J18</f>
        <v>4.998875</v>
      </c>
      <c r="O18" s="20">
        <v>7.4300217548948515</v>
      </c>
      <c r="P18" s="20">
        <v>1.0007251631617115E-2</v>
      </c>
      <c r="Q18" s="4">
        <f>F18*O18</f>
        <v>10.246</v>
      </c>
      <c r="R18" s="4">
        <f>F18*P18</f>
        <v>1.3800000000000002E-2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</row>
    <row r="19" spans="1:256" x14ac:dyDescent="0.2">
      <c r="A19" s="6"/>
      <c r="B19" s="25"/>
      <c r="C19" s="25"/>
      <c r="D19" s="26" t="s">
        <v>23</v>
      </c>
      <c r="E19" s="25"/>
      <c r="F19" s="27"/>
      <c r="G19" s="28">
        <v>1262.5</v>
      </c>
      <c r="H19" s="28"/>
      <c r="I19" s="28"/>
      <c r="J19" s="28"/>
      <c r="K19" s="7">
        <f>F18*G19</f>
        <v>1740.9875</v>
      </c>
      <c r="L19" s="4"/>
      <c r="M19" s="4"/>
      <c r="N19" s="4"/>
      <c r="O19" s="29"/>
      <c r="P19" s="29"/>
      <c r="Q19" s="8"/>
      <c r="R19" s="9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</row>
    <row r="20" spans="1:256" x14ac:dyDescent="0.2">
      <c r="A20" s="6"/>
      <c r="B20" s="25"/>
      <c r="C20" s="25"/>
      <c r="D20" s="26" t="s">
        <v>24</v>
      </c>
      <c r="E20" s="25"/>
      <c r="F20" s="27"/>
      <c r="G20" s="28">
        <v>949.96</v>
      </c>
      <c r="H20" s="28"/>
      <c r="I20" s="28"/>
      <c r="J20" s="28"/>
      <c r="K20" s="7">
        <f>G20*F18</f>
        <v>1309.9948400000001</v>
      </c>
      <c r="L20" s="4"/>
      <c r="M20" s="4"/>
      <c r="N20" s="4"/>
      <c r="O20" s="29"/>
      <c r="P20" s="29"/>
      <c r="Q20" s="8"/>
      <c r="R20" s="9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</row>
    <row r="21" spans="1:256" ht="38.25" x14ac:dyDescent="0.2">
      <c r="A21" s="3">
        <f>IF(COUNTA(C21:D21)=2,SUBTOTAL(103,$F$1:F21),"")</f>
        <v>11</v>
      </c>
      <c r="B21" s="17">
        <v>11</v>
      </c>
      <c r="C21" s="18" t="s">
        <v>37</v>
      </c>
      <c r="D21" s="19" t="s">
        <v>38</v>
      </c>
      <c r="E21" s="20" t="s">
        <v>39</v>
      </c>
      <c r="F21" s="23">
        <v>1.379</v>
      </c>
      <c r="G21" s="21">
        <v>2029.51</v>
      </c>
      <c r="H21" s="21">
        <v>1574.3437273386512</v>
      </c>
      <c r="I21" s="21">
        <v>45.721537345902824</v>
      </c>
      <c r="J21" s="21">
        <v>3.625</v>
      </c>
      <c r="K21" s="4">
        <f>F21*G21-2</f>
        <v>2796.6942899999999</v>
      </c>
      <c r="L21" s="4">
        <f>F21*H21</f>
        <v>2171.02</v>
      </c>
      <c r="M21" s="4">
        <f>F21*I21</f>
        <v>63.05</v>
      </c>
      <c r="N21" s="4">
        <f>F21*J21</f>
        <v>4.998875</v>
      </c>
      <c r="O21" s="20">
        <v>7.4300217548948515</v>
      </c>
      <c r="P21" s="20">
        <v>1.0007251631617115E-2</v>
      </c>
      <c r="Q21" s="4">
        <f>F21*O21</f>
        <v>10.246</v>
      </c>
      <c r="R21" s="4">
        <f>F21*P21</f>
        <v>1.3800000000000002E-2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</row>
    <row r="22" spans="1:256" x14ac:dyDescent="0.2">
      <c r="A22" s="6"/>
      <c r="B22" s="25"/>
      <c r="C22" s="25"/>
      <c r="D22" s="26" t="s">
        <v>23</v>
      </c>
      <c r="E22" s="25"/>
      <c r="F22" s="27"/>
      <c r="G22" s="28">
        <v>1262.5</v>
      </c>
      <c r="H22" s="28"/>
      <c r="I22" s="28"/>
      <c r="J22" s="28"/>
      <c r="K22" s="7">
        <f>F21*G22</f>
        <v>1740.9875</v>
      </c>
      <c r="L22" s="4"/>
      <c r="M22" s="4"/>
      <c r="N22" s="4"/>
      <c r="O22" s="29"/>
      <c r="P22" s="29"/>
      <c r="Q22" s="8"/>
      <c r="R22" s="9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</row>
    <row r="23" spans="1:256" x14ac:dyDescent="0.2">
      <c r="A23" s="6"/>
      <c r="B23" s="25"/>
      <c r="C23" s="25"/>
      <c r="D23" s="26" t="s">
        <v>24</v>
      </c>
      <c r="E23" s="25"/>
      <c r="F23" s="27"/>
      <c r="G23" s="28">
        <v>949.96</v>
      </c>
      <c r="H23" s="28"/>
      <c r="I23" s="28"/>
      <c r="J23" s="28"/>
      <c r="K23" s="7">
        <f>G23*F21</f>
        <v>1309.9948400000001</v>
      </c>
      <c r="L23" s="4"/>
      <c r="M23" s="4"/>
      <c r="N23" s="4"/>
      <c r="O23" s="29"/>
      <c r="P23" s="29"/>
      <c r="Q23" s="8"/>
      <c r="R23" s="9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</row>
    <row r="24" spans="1:256" ht="25.5" customHeight="1" x14ac:dyDescent="0.2">
      <c r="A24" s="3">
        <v>12</v>
      </c>
      <c r="B24" s="17">
        <v>12</v>
      </c>
      <c r="C24" s="18" t="s">
        <v>13</v>
      </c>
      <c r="D24" s="19" t="s">
        <v>14</v>
      </c>
      <c r="E24" s="20" t="s">
        <v>2</v>
      </c>
      <c r="F24" s="23">
        <v>63.433999999999997</v>
      </c>
      <c r="G24" s="21">
        <v>209.88</v>
      </c>
      <c r="H24" s="21">
        <v>0</v>
      </c>
      <c r="I24" s="21">
        <v>0</v>
      </c>
      <c r="J24" s="21">
        <v>0</v>
      </c>
      <c r="K24" s="4">
        <f>F24*G24-1</f>
        <v>13312.527919999999</v>
      </c>
      <c r="L24" s="4">
        <f>F24*H24</f>
        <v>0</v>
      </c>
      <c r="M24" s="4">
        <f>F24*I24</f>
        <v>0</v>
      </c>
      <c r="N24" s="4">
        <f>F24*J24</f>
        <v>0</v>
      </c>
      <c r="O24" s="20">
        <v>0</v>
      </c>
      <c r="P24" s="20">
        <v>0</v>
      </c>
      <c r="Q24" s="4">
        <f>F24*O24</f>
        <v>0</v>
      </c>
      <c r="R24" s="4">
        <f>F24*P24</f>
        <v>0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</row>
    <row r="25" spans="1:256" hidden="1" x14ac:dyDescent="0.2">
      <c r="A25" s="37"/>
      <c r="B25" s="38"/>
      <c r="C25" s="39"/>
      <c r="D25" s="30" t="s">
        <v>19</v>
      </c>
      <c r="E25" s="31"/>
      <c r="F25" s="32"/>
      <c r="G25" s="22"/>
      <c r="H25" s="22"/>
      <c r="I25" s="22"/>
      <c r="J25" s="22"/>
      <c r="K25" s="24">
        <f>K1+K4+K5+K6+K9+K10+K11+K12+K15+K18+K21+K24+1</f>
        <v>257605.55645</v>
      </c>
      <c r="L25" s="11">
        <f>L1+L4+L5+L6+L9+L10+L11+L12+L15+L18+L21+L24+1</f>
        <v>23028.129999999997</v>
      </c>
      <c r="M25" s="11">
        <f t="shared" ref="M25:R25" si="0">M1+M4+M5+M6+M9+M10+M11+M12+M15+M18+M21+M24</f>
        <v>9960.927099999999</v>
      </c>
      <c r="N25" s="11">
        <f>N1+N4+N5+N6+N9+N10+N11+N12+N15+N18+N21+N24</f>
        <v>2327.9577500000005</v>
      </c>
      <c r="O25" s="11"/>
      <c r="P25" s="11"/>
      <c r="Q25" s="11">
        <f t="shared" si="0"/>
        <v>122.59209999999999</v>
      </c>
      <c r="R25" s="11">
        <f t="shared" si="0"/>
        <v>9.5244999999999997</v>
      </c>
      <c r="S25" s="12"/>
    </row>
    <row r="26" spans="1:256" hidden="1" x14ac:dyDescent="0.2">
      <c r="A26" s="37"/>
      <c r="B26" s="38"/>
      <c r="C26" s="39"/>
      <c r="D26" s="30" t="s">
        <v>15</v>
      </c>
      <c r="E26" s="31"/>
      <c r="F26" s="32"/>
      <c r="G26" s="22"/>
      <c r="H26" s="22"/>
      <c r="I26" s="22"/>
      <c r="J26" s="22"/>
      <c r="K26" s="11">
        <f>K2+K7+K13+K16+K19+K22</f>
        <v>20292.204859999998</v>
      </c>
      <c r="L26" s="11"/>
      <c r="M26" s="11"/>
      <c r="N26" s="11"/>
      <c r="O26" s="11"/>
      <c r="P26" s="11"/>
      <c r="Q26" s="11"/>
      <c r="R26" s="11"/>
      <c r="S26" s="13"/>
    </row>
    <row r="27" spans="1:256" hidden="1" x14ac:dyDescent="0.2">
      <c r="A27" s="37"/>
      <c r="B27" s="38"/>
      <c r="C27" s="39"/>
      <c r="D27" s="30" t="s">
        <v>16</v>
      </c>
      <c r="E27" s="31"/>
      <c r="F27" s="32"/>
      <c r="G27" s="22"/>
      <c r="H27" s="22"/>
      <c r="I27" s="22"/>
      <c r="J27" s="22"/>
      <c r="K27" s="11">
        <f>K3+K8+K14+K17+K20+K23</f>
        <v>17381.725340000001</v>
      </c>
      <c r="L27" s="11"/>
      <c r="M27" s="11"/>
      <c r="N27" s="11"/>
      <c r="O27" s="11"/>
      <c r="P27" s="11"/>
      <c r="Q27" s="11"/>
      <c r="R27" s="11"/>
      <c r="S27" s="13"/>
    </row>
    <row r="28" spans="1:256" hidden="1" x14ac:dyDescent="0.2">
      <c r="A28" s="40"/>
      <c r="B28" s="41"/>
      <c r="C28" s="42"/>
      <c r="D28" s="33" t="s">
        <v>20</v>
      </c>
      <c r="E28" s="34"/>
      <c r="F28" s="35"/>
      <c r="G28" s="15"/>
      <c r="H28" s="15"/>
      <c r="I28" s="15"/>
      <c r="J28" s="15"/>
      <c r="K28" s="14">
        <f>SUM(K25:K27)+1</f>
        <v>295280.48664999998</v>
      </c>
      <c r="L28" s="15"/>
      <c r="M28" s="15"/>
      <c r="N28" s="15"/>
      <c r="O28" s="15"/>
      <c r="P28" s="15"/>
      <c r="Q28" s="16"/>
      <c r="R28" s="15"/>
    </row>
  </sheetData>
  <mergeCells count="4">
    <mergeCell ref="A25:C25"/>
    <mergeCell ref="A26:C26"/>
    <mergeCell ref="A27:C27"/>
    <mergeCell ref="A28:C28"/>
  </mergeCells>
  <conditionalFormatting sqref="J1">
    <cfRule type="cellIs" dxfId="41" priority="519" stopIfTrue="1" operator="lessThan">
      <formula>0</formula>
    </cfRule>
  </conditionalFormatting>
  <conditionalFormatting sqref="G1">
    <cfRule type="cellIs" dxfId="40" priority="522" stopIfTrue="1" operator="lessThan">
      <formula>0</formula>
    </cfRule>
  </conditionalFormatting>
  <conditionalFormatting sqref="H1">
    <cfRule type="cellIs" dxfId="39" priority="521" stopIfTrue="1" operator="lessThan">
      <formula>0</formula>
    </cfRule>
  </conditionalFormatting>
  <conditionalFormatting sqref="I1">
    <cfRule type="cellIs" dxfId="38" priority="520" stopIfTrue="1" operator="lessThan">
      <formula>0</formula>
    </cfRule>
  </conditionalFormatting>
  <conditionalFormatting sqref="G12">
    <cfRule type="cellIs" dxfId="37" priority="518" stopIfTrue="1" operator="lessThan">
      <formula>0</formula>
    </cfRule>
  </conditionalFormatting>
  <conditionalFormatting sqref="J12">
    <cfRule type="cellIs" dxfId="36" priority="516" stopIfTrue="1" operator="lessThan">
      <formula>0</formula>
    </cfRule>
  </conditionalFormatting>
  <conditionalFormatting sqref="I12">
    <cfRule type="cellIs" dxfId="35" priority="517" stopIfTrue="1" operator="lessThan">
      <formula>0</formula>
    </cfRule>
  </conditionalFormatting>
  <conditionalFormatting sqref="O12">
    <cfRule type="cellIs" dxfId="34" priority="492" stopIfTrue="1" operator="lessThan">
      <formula>0</formula>
    </cfRule>
  </conditionalFormatting>
  <conditionalFormatting sqref="H12">
    <cfRule type="cellIs" dxfId="33" priority="498" stopIfTrue="1" operator="lessThan">
      <formula>0</formula>
    </cfRule>
  </conditionalFormatting>
  <conditionalFormatting sqref="H6">
    <cfRule type="cellIs" dxfId="32" priority="485" stopIfTrue="1" operator="lessThan">
      <formula>0</formula>
    </cfRule>
  </conditionalFormatting>
  <conditionalFormatting sqref="G6">
    <cfRule type="cellIs" dxfId="31" priority="486" stopIfTrue="1" operator="lessThan">
      <formula>0</formula>
    </cfRule>
  </conditionalFormatting>
  <conditionalFormatting sqref="I6">
    <cfRule type="cellIs" dxfId="30" priority="484" stopIfTrue="1" operator="lessThan">
      <formula>0</formula>
    </cfRule>
  </conditionalFormatting>
  <conditionalFormatting sqref="J6">
    <cfRule type="cellIs" dxfId="29" priority="483" stopIfTrue="1" operator="lessThan">
      <formula>0</formula>
    </cfRule>
  </conditionalFormatting>
  <conditionalFormatting sqref="J15">
    <cfRule type="cellIs" dxfId="28" priority="479" stopIfTrue="1" operator="lessThan">
      <formula>0</formula>
    </cfRule>
  </conditionalFormatting>
  <conditionalFormatting sqref="I15">
    <cfRule type="cellIs" dxfId="27" priority="480" stopIfTrue="1" operator="lessThan">
      <formula>0</formula>
    </cfRule>
  </conditionalFormatting>
  <conditionalFormatting sqref="G15">
    <cfRule type="cellIs" dxfId="26" priority="482" stopIfTrue="1" operator="lessThan">
      <formula>0</formula>
    </cfRule>
  </conditionalFormatting>
  <conditionalFormatting sqref="H15">
    <cfRule type="cellIs" dxfId="25" priority="481" stopIfTrue="1" operator="lessThan">
      <formula>0</formula>
    </cfRule>
  </conditionalFormatting>
  <conditionalFormatting sqref="J18">
    <cfRule type="cellIs" dxfId="24" priority="466" stopIfTrue="1" operator="lessThan">
      <formula>0</formula>
    </cfRule>
  </conditionalFormatting>
  <conditionalFormatting sqref="G18">
    <cfRule type="cellIs" dxfId="23" priority="469" stopIfTrue="1" operator="lessThan">
      <formula>0</formula>
    </cfRule>
  </conditionalFormatting>
  <conditionalFormatting sqref="H18">
    <cfRule type="cellIs" dxfId="22" priority="468" stopIfTrue="1" operator="lessThan">
      <formula>0</formula>
    </cfRule>
  </conditionalFormatting>
  <conditionalFormatting sqref="I18">
    <cfRule type="cellIs" dxfId="21" priority="467" stopIfTrue="1" operator="lessThan">
      <formula>0</formula>
    </cfRule>
  </conditionalFormatting>
  <conditionalFormatting sqref="J21">
    <cfRule type="cellIs" dxfId="20" priority="462" stopIfTrue="1" operator="lessThan">
      <formula>0</formula>
    </cfRule>
  </conditionalFormatting>
  <conditionalFormatting sqref="G21">
    <cfRule type="cellIs" dxfId="19" priority="465" stopIfTrue="1" operator="lessThan">
      <formula>0</formula>
    </cfRule>
  </conditionalFormatting>
  <conditionalFormatting sqref="H21">
    <cfRule type="cellIs" dxfId="18" priority="464" stopIfTrue="1" operator="lessThan">
      <formula>0</formula>
    </cfRule>
  </conditionalFormatting>
  <conditionalFormatting sqref="I21">
    <cfRule type="cellIs" dxfId="17" priority="463" stopIfTrue="1" operator="lessThan">
      <formula>0</formula>
    </cfRule>
  </conditionalFormatting>
  <conditionalFormatting sqref="I4">
    <cfRule type="cellIs" dxfId="16" priority="459" stopIfTrue="1" operator="lessThan">
      <formula>0</formula>
    </cfRule>
  </conditionalFormatting>
  <conditionalFormatting sqref="J4">
    <cfRule type="cellIs" dxfId="15" priority="458" stopIfTrue="1" operator="lessThan">
      <formula>0</formula>
    </cfRule>
  </conditionalFormatting>
  <conditionalFormatting sqref="G4">
    <cfRule type="cellIs" dxfId="14" priority="461" stopIfTrue="1" operator="lessThan">
      <formula>0</formula>
    </cfRule>
  </conditionalFormatting>
  <conditionalFormatting sqref="H4">
    <cfRule type="cellIs" dxfId="13" priority="460" stopIfTrue="1" operator="lessThan">
      <formula>0</formula>
    </cfRule>
  </conditionalFormatting>
  <conditionalFormatting sqref="G5">
    <cfRule type="cellIs" dxfId="12" priority="457" stopIfTrue="1" operator="lessThan">
      <formula>0</formula>
    </cfRule>
  </conditionalFormatting>
  <conditionalFormatting sqref="G9">
    <cfRule type="cellIs" dxfId="11" priority="25" stopIfTrue="1" operator="lessThan">
      <formula>0</formula>
    </cfRule>
  </conditionalFormatting>
  <conditionalFormatting sqref="G10:G11">
    <cfRule type="cellIs" dxfId="10" priority="21" stopIfTrue="1" operator="lessThan">
      <formula>0</formula>
    </cfRule>
  </conditionalFormatting>
  <conditionalFormatting sqref="G24">
    <cfRule type="cellIs" dxfId="9" priority="13" stopIfTrue="1" operator="lessThan">
      <formula>0</formula>
    </cfRule>
  </conditionalFormatting>
  <conditionalFormatting sqref="I5">
    <cfRule type="cellIs" dxfId="8" priority="8" stopIfTrue="1" operator="lessThan">
      <formula>0</formula>
    </cfRule>
  </conditionalFormatting>
  <conditionalFormatting sqref="J5">
    <cfRule type="cellIs" dxfId="7" priority="7" stopIfTrue="1" operator="lessThan">
      <formula>0</formula>
    </cfRule>
  </conditionalFormatting>
  <conditionalFormatting sqref="H5">
    <cfRule type="cellIs" dxfId="6" priority="9" stopIfTrue="1" operator="lessThan">
      <formula>0</formula>
    </cfRule>
  </conditionalFormatting>
  <conditionalFormatting sqref="I9:I11">
    <cfRule type="cellIs" dxfId="5" priority="5" stopIfTrue="1" operator="lessThan">
      <formula>0</formula>
    </cfRule>
  </conditionalFormatting>
  <conditionalFormatting sqref="J9:J11">
    <cfRule type="cellIs" dxfId="4" priority="4" stopIfTrue="1" operator="lessThan">
      <formula>0</formula>
    </cfRule>
  </conditionalFormatting>
  <conditionalFormatting sqref="H9:H11">
    <cfRule type="cellIs" dxfId="3" priority="6" stopIfTrue="1" operator="lessThan">
      <formula>0</formula>
    </cfRule>
  </conditionalFormatting>
  <conditionalFormatting sqref="I24">
    <cfRule type="cellIs" dxfId="2" priority="2" stopIfTrue="1" operator="lessThan">
      <formula>0</formula>
    </cfRule>
  </conditionalFormatting>
  <conditionalFormatting sqref="J24">
    <cfRule type="cellIs" dxfId="1" priority="1" stopIfTrue="1" operator="lessThan">
      <formula>0</formula>
    </cfRule>
  </conditionalFormatting>
  <conditionalFormatting sqref="H24">
    <cfRule type="cellIs" dxfId="0" priority="3" stopIfTrue="1" operator="lessThan">
      <formula>0</formula>
    </cfRule>
  </conditionalFormatting>
  <pageMargins left="0.39370078740157483" right="0.39370078740157483" top="0.39370078740157483" bottom="0.39370078740157483" header="0" footer="0"/>
  <pageSetup paperSize="9" scale="58" fitToHeight="0" orientation="landscape" r:id="rId1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>Grand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Павленко Галина Владимировна</dc:creator>
  <cp:lastModifiedBy>Ярослав Тимощук</cp:lastModifiedBy>
  <cp:lastPrinted>2016-12-05T03:18:11Z</cp:lastPrinted>
  <dcterms:created xsi:type="dcterms:W3CDTF">2002-02-11T05:58:42Z</dcterms:created>
  <dcterms:modified xsi:type="dcterms:W3CDTF">2017-01-10T09:55:31Z</dcterms:modified>
</cp:coreProperties>
</file>