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00" tabRatio="768" activeTab="1"/>
  </bookViews>
  <sheets>
    <sheet name="табель" sheetId="1" r:id="rId1"/>
    <sheet name="Рас зарплаты" sheetId="2" r:id="rId2"/>
    <sheet name="Протокол КТУпрох." sheetId="3" r:id="rId3"/>
    <sheet name="Лист1" sheetId="4" state="hidden" r:id="rId4"/>
  </sheets>
  <definedNames>
    <definedName name="_xlnm.Print_Titles" localSheetId="1">'Рас зарплаты'!$9:$13</definedName>
    <definedName name="_xlnm.Print_Titles" localSheetId="0">'табель'!$8:$13</definedName>
    <definedName name="_xlnm.Print_Area" localSheetId="2">'Протокол КТУпрох.'!$A$1:$H$39</definedName>
    <definedName name="_xlnm.Print_Area" localSheetId="1">'Рас зарплаты'!$A$1:$U$37</definedName>
    <definedName name="_xlnm.Print_Area" localSheetId="0">'табель'!$A$1:$AO$43</definedName>
  </definedNames>
  <calcPr fullCalcOnLoad="1"/>
</workbook>
</file>

<file path=xl/sharedStrings.xml><?xml version="1.0" encoding="utf-8"?>
<sst xmlns="http://schemas.openxmlformats.org/spreadsheetml/2006/main" count="126" uniqueCount="82">
  <si>
    <t>Ф.И.О.</t>
  </si>
  <si>
    <t>Профессия, должность</t>
  </si>
  <si>
    <t>Разряд</t>
  </si>
  <si>
    <t>Количество отработанных часов за месяц</t>
  </si>
  <si>
    <t>проходчик</t>
  </si>
  <si>
    <t>Всего сумма зарплаты за месяц с учетом доплаты за вредность (руб.)</t>
  </si>
  <si>
    <t xml:space="preserve">  №    п/п</t>
  </si>
  <si>
    <t>Профессия</t>
  </si>
  <si>
    <t>Дни  месяца</t>
  </si>
  <si>
    <t>Кол-во рабочих дней</t>
  </si>
  <si>
    <t xml:space="preserve">Отработано часов </t>
  </si>
  <si>
    <t>по  наряду</t>
  </si>
  <si>
    <t>по наряду</t>
  </si>
  <si>
    <t xml:space="preserve">Доплата за вредные условия труда </t>
  </si>
  <si>
    <t>Согласовано: Бригадир</t>
  </si>
  <si>
    <t>Горный нормировщик</t>
  </si>
  <si>
    <t>%</t>
  </si>
  <si>
    <t xml:space="preserve"> руб.</t>
  </si>
  <si>
    <t>Присвоенный разряд</t>
  </si>
  <si>
    <t>в том числе</t>
  </si>
  <si>
    <t>Условный разряд</t>
  </si>
  <si>
    <t>КТУ</t>
  </si>
  <si>
    <t>Сумма  сдельного приработка (руб.)</t>
  </si>
  <si>
    <t xml:space="preserve">К оплате утверждаю:                          </t>
  </si>
  <si>
    <t xml:space="preserve">Расчет заработной платы произвел: </t>
  </si>
  <si>
    <t>Бухгалтер</t>
  </si>
  <si>
    <t xml:space="preserve">Базовая часовая тарифная ставка  (руб.) </t>
  </si>
  <si>
    <t>Итого сумма базовой сдельной заработной платы по наряду (руб.)</t>
  </si>
  <si>
    <t>Сумма базовой заработной платы по тарифу (руб.)</t>
  </si>
  <si>
    <t>во вредных условиях</t>
  </si>
  <si>
    <t>Таб. Номер</t>
  </si>
  <si>
    <t>УТВЕРЖДАЮ</t>
  </si>
  <si>
    <t xml:space="preserve"> </t>
  </si>
  <si>
    <t>(фамилия, имя, отчество)</t>
  </si>
  <si>
    <t>ПРОТОКОЛ</t>
  </si>
  <si>
    <t xml:space="preserve">установления условного разряда и КТУ для распределения сдельного приработка рабочим </t>
  </si>
  <si>
    <t>ПОСТАНОВИЛИ:</t>
  </si>
  <si>
    <t>установить следующие условные разряды и КТУ членам Бригады:</t>
  </si>
  <si>
    <t>№п/п</t>
  </si>
  <si>
    <t>ФИО</t>
  </si>
  <si>
    <t>Наименование профессии</t>
  </si>
  <si>
    <t>Причина повышения или понижения КТУ</t>
  </si>
  <si>
    <t>Подпись работника</t>
  </si>
  <si>
    <t>Члены Совета Бригады:</t>
  </si>
  <si>
    <t>1. _______________</t>
  </si>
  <si>
    <t>(подпись)</t>
  </si>
  <si>
    <t>2. _______________</t>
  </si>
  <si>
    <t>Горный мастер:</t>
  </si>
  <si>
    <t>Наименование профессии:   проходчики</t>
  </si>
  <si>
    <t>3. _______________</t>
  </si>
  <si>
    <t>Итого:</t>
  </si>
  <si>
    <t>нормальные подземные условия (5.10.3.)</t>
  </si>
  <si>
    <t xml:space="preserve"> тяжелые и вредные условия труда  (5.10.2.)</t>
  </si>
  <si>
    <t>особо тяжелые, вредные и опасные условия труда  (5.10.1.)</t>
  </si>
  <si>
    <t>5.10.3</t>
  </si>
  <si>
    <t>5.10.2.</t>
  </si>
  <si>
    <t>5.10.1.</t>
  </si>
  <si>
    <t>тяжелые и вредные условия труда  (5.10.2.)</t>
  </si>
  <si>
    <t xml:space="preserve">СОГЛАСОВАНО:    </t>
  </si>
  <si>
    <t>Наименование участка (цеха): Участок проходки и расширения горных выработок нефтешахты № 2</t>
  </si>
  <si>
    <t xml:space="preserve">Табель подтверждаем: Бригадир </t>
  </si>
  <si>
    <t>Горный мастер</t>
  </si>
  <si>
    <t xml:space="preserve">Согласовано: Горный нормировщик  </t>
  </si>
  <si>
    <t xml:space="preserve">  </t>
  </si>
  <si>
    <t xml:space="preserve">К оплате утверждаю:  Заместитель начальника участка </t>
  </si>
  <si>
    <t>Начальник УП и РГВ НШ-2</t>
  </si>
  <si>
    <t>____________________А.И. Головачев</t>
  </si>
  <si>
    <t>бригады: Фролов П.Г.</t>
  </si>
  <si>
    <t>Бригадир (Ф.И.О.): Фролов П.Г.</t>
  </si>
  <si>
    <t>И.В. Асташкин</t>
  </si>
  <si>
    <t>М. Е. Крымсаев</t>
  </si>
  <si>
    <t>А.Н. Лашко</t>
  </si>
  <si>
    <t>Начальник службы по нормированию труда</t>
  </si>
  <si>
    <t>х</t>
  </si>
  <si>
    <t>"29" февраля 2016 года</t>
  </si>
  <si>
    <t>Начальник</t>
  </si>
  <si>
    <t>Петров</t>
  </si>
  <si>
    <t>Иванов</t>
  </si>
  <si>
    <t>Сидоров</t>
  </si>
  <si>
    <t>Григорьев</t>
  </si>
  <si>
    <t>Алексеев</t>
  </si>
  <si>
    <t>Шергин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</si>
</sst>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0.0000"/>
    <numFmt numFmtId="168" formatCode="0.000%"/>
    <numFmt numFmtId="169" formatCode="0.00000"/>
    <numFmt numFmtId="170" formatCode="0.000000"/>
    <numFmt numFmtId="171" formatCode="0.0000%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.000000_р_._-;\-* #,##0.000000_р_._-;_-* &quot;-&quot;??_р_._-;_-@_-"/>
    <numFmt numFmtId="177" formatCode="_-* #,##0.0000000_р_._-;\-* #,##0.0000000_р_._-;_-* &quot;-&quot;??_р_._-;_-@_-"/>
    <numFmt numFmtId="178" formatCode="_-* #,##0.00000000_р_._-;\-* #,##0.00000000_р_._-;_-* &quot;-&quot;??_р_._-;_-@_-"/>
    <numFmt numFmtId="179" formatCode="_-* #,##0.000000000_р_._-;\-* #,##0.000000000_р_._-;_-* &quot;-&quot;??_р_._-;_-@_-"/>
    <numFmt numFmtId="180" formatCode="_-* #,##0.0000000000_р_._-;\-* #,##0.0000000000_р_._-;_-* &quot;-&quot;??_р_._-;_-@_-"/>
    <numFmt numFmtId="181" formatCode="_-* #,##0_р_._-;\-* #,##0_р_._-;_-* &quot;-&quot;??_р_._-;_-@_-"/>
    <numFmt numFmtId="182" formatCode="mmm/yyyy"/>
    <numFmt numFmtId="183" formatCode="#,##0_ ;\-#,##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5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12" fillId="0" borderId="0" xfId="52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12" fillId="0" borderId="0" xfId="52" applyAlignment="1">
      <alignment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 vertical="top"/>
      <protection/>
    </xf>
    <xf numFmtId="0" fontId="2" fillId="0" borderId="0" xfId="52" applyFont="1" applyAlignment="1">
      <alignment horizontal="center" vertical="top"/>
      <protection/>
    </xf>
    <xf numFmtId="0" fontId="3" fillId="0" borderId="0" xfId="52" applyFont="1" applyAlignment="1">
      <alignment vertical="top"/>
      <protection/>
    </xf>
    <xf numFmtId="0" fontId="2" fillId="0" borderId="0" xfId="52" applyFont="1" applyAlignment="1">
      <alignment horizontal="left"/>
      <protection/>
    </xf>
    <xf numFmtId="165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52" applyFont="1" applyBorder="1">
      <alignment/>
      <protection/>
    </xf>
    <xf numFmtId="0" fontId="3" fillId="0" borderId="0" xfId="0" applyFont="1" applyFill="1" applyBorder="1" applyAlignment="1">
      <alignment/>
    </xf>
    <xf numFmtId="0" fontId="2" fillId="0" borderId="0" xfId="52" applyFont="1" applyAlignment="1">
      <alignment vertical="center"/>
      <protection/>
    </xf>
    <xf numFmtId="2" fontId="4" fillId="0" borderId="10" xfId="0" applyNumberFormat="1" applyFont="1" applyBorder="1" applyAlignment="1">
      <alignment horizontal="center"/>
    </xf>
    <xf numFmtId="0" fontId="4" fillId="0" borderId="0" xfId="53" applyFont="1" applyAlignment="1">
      <alignment horizontal="left"/>
      <protection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9" fontId="4" fillId="0" borderId="10" xfId="57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6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9" fontId="4" fillId="0" borderId="18" xfId="57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165" fontId="3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Fill="1" applyAlignment="1">
      <alignment horizontal="left"/>
      <protection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12" fillId="0" borderId="0" xfId="52" applyAlignment="1">
      <alignment vertical="center"/>
      <protection/>
    </xf>
    <xf numFmtId="0" fontId="2" fillId="0" borderId="10" xfId="52" applyFont="1" applyBorder="1" applyAlignment="1">
      <alignment vertical="center"/>
      <protection/>
    </xf>
    <xf numFmtId="0" fontId="6" fillId="0" borderId="29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2" applyFont="1" applyBorder="1" applyAlignment="1">
      <alignment horizontal="left" vertical="center"/>
      <protection/>
    </xf>
    <xf numFmtId="0" fontId="4" fillId="0" borderId="22" xfId="0" applyFont="1" applyBorder="1" applyAlignment="1">
      <alignment/>
    </xf>
    <xf numFmtId="0" fontId="4" fillId="0" borderId="10" xfId="52" applyFont="1" applyBorder="1" applyAlignment="1">
      <alignment horizontal="left"/>
      <protection/>
    </xf>
    <xf numFmtId="0" fontId="4" fillId="0" borderId="10" xfId="0" applyFont="1" applyBorder="1" applyAlignment="1">
      <alignment horizontal="left"/>
    </xf>
    <xf numFmtId="165" fontId="11" fillId="0" borderId="24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165" fontId="16" fillId="0" borderId="24" xfId="0" applyNumberFormat="1" applyFont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165" fontId="6" fillId="6" borderId="10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165" fontId="2" fillId="6" borderId="10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/>
    </xf>
    <xf numFmtId="165" fontId="4" fillId="6" borderId="10" xfId="0" applyNumberFormat="1" applyFont="1" applyFill="1" applyBorder="1" applyAlignment="1">
      <alignment horizontal="center"/>
    </xf>
    <xf numFmtId="0" fontId="4" fillId="0" borderId="10" xfId="52" applyFont="1" applyBorder="1" applyAlignment="1">
      <alignment horizontal="center" vertical="center"/>
      <protection/>
    </xf>
    <xf numFmtId="0" fontId="2" fillId="0" borderId="35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/>
    </xf>
    <xf numFmtId="165" fontId="5" fillId="32" borderId="0" xfId="0" applyNumberFormat="1" applyFont="1" applyFill="1" applyBorder="1" applyAlignment="1">
      <alignment/>
    </xf>
    <xf numFmtId="0" fontId="2" fillId="0" borderId="0" xfId="0" applyFont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right" vertical="center" wrapText="1"/>
    </xf>
    <xf numFmtId="0" fontId="14" fillId="0" borderId="28" xfId="0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13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ряд  НШ-2 июль 2009г." xfId="52"/>
    <cellStyle name="Обычный_Расчёт, табель, наряд-сентябрь 2008 г НШ-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BC55"/>
  <sheetViews>
    <sheetView zoomScale="85" zoomScaleNormal="85" zoomScalePageLayoutView="0" workbookViewId="0" topLeftCell="A7">
      <selection activeCell="B38" sqref="B38"/>
    </sheetView>
  </sheetViews>
  <sheetFormatPr defaultColWidth="9.00390625" defaultRowHeight="12.75"/>
  <cols>
    <col min="1" max="1" width="4.375" style="68" customWidth="1"/>
    <col min="2" max="2" width="18.25390625" style="49" customWidth="1"/>
    <col min="3" max="3" width="9.375" style="68" customWidth="1"/>
    <col min="4" max="4" width="13.00390625" style="68" customWidth="1"/>
    <col min="5" max="5" width="4.625" style="68" customWidth="1"/>
    <col min="6" max="35" width="5.00390625" style="68" customWidth="1"/>
    <col min="36" max="36" width="4.375" style="68" customWidth="1"/>
    <col min="37" max="37" width="10.125" style="68" bestFit="1" customWidth="1"/>
    <col min="38" max="38" width="11.75390625" style="49" customWidth="1"/>
    <col min="39" max="39" width="10.625" style="68" customWidth="1"/>
    <col min="40" max="40" width="9.875" style="68" customWidth="1"/>
    <col min="41" max="41" width="9.375" style="68" bestFit="1" customWidth="1"/>
    <col min="42" max="42" width="14.125" style="68" bestFit="1" customWidth="1"/>
    <col min="43" max="43" width="13.75390625" style="68" customWidth="1"/>
    <col min="44" max="16384" width="9.125" style="68" customWidth="1"/>
  </cols>
  <sheetData>
    <row r="1" ht="15" customHeight="1"/>
    <row r="2" spans="1:4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74"/>
      <c r="AG2" s="174"/>
      <c r="AH2" s="174"/>
      <c r="AI2" s="174"/>
      <c r="AJ2" s="174"/>
      <c r="AK2" s="174"/>
      <c r="AL2" s="174"/>
      <c r="AM2" s="187"/>
      <c r="AN2" s="187"/>
      <c r="AO2" s="187"/>
    </row>
    <row r="3" spans="1:41" ht="1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</row>
    <row r="4" spans="1:41" ht="18.7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</row>
    <row r="5" spans="1:41" ht="18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</row>
    <row r="6" spans="1:55" ht="22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</row>
    <row r="7" spans="1:41" ht="27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69"/>
      <c r="AG7" s="169"/>
      <c r="AH7" s="169"/>
      <c r="AI7" s="169"/>
      <c r="AJ7" s="169"/>
      <c r="AK7" s="170"/>
      <c r="AL7" s="170"/>
      <c r="AM7" s="170"/>
      <c r="AN7" s="170"/>
      <c r="AO7" s="170"/>
    </row>
    <row r="8" spans="1:41" ht="25.5" customHeight="1">
      <c r="A8" s="230" t="s">
        <v>6</v>
      </c>
      <c r="B8" s="182" t="s">
        <v>0</v>
      </c>
      <c r="C8" s="219" t="s">
        <v>30</v>
      </c>
      <c r="D8" s="176" t="s">
        <v>7</v>
      </c>
      <c r="E8" s="223" t="s">
        <v>18</v>
      </c>
      <c r="F8" s="226" t="s">
        <v>8</v>
      </c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199" t="s">
        <v>9</v>
      </c>
      <c r="AL8" s="208" t="s">
        <v>10</v>
      </c>
      <c r="AM8" s="213"/>
      <c r="AN8" s="213"/>
      <c r="AO8" s="214"/>
    </row>
    <row r="9" spans="1:41" ht="22.5" customHeight="1">
      <c r="A9" s="231"/>
      <c r="B9" s="183"/>
      <c r="C9" s="220"/>
      <c r="D9" s="177"/>
      <c r="E9" s="224"/>
      <c r="F9" s="228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00"/>
      <c r="AL9" s="211" t="s">
        <v>11</v>
      </c>
      <c r="AM9" s="184" t="s">
        <v>29</v>
      </c>
      <c r="AN9" s="185"/>
      <c r="AO9" s="186"/>
    </row>
    <row r="10" spans="1:41" ht="22.5" customHeight="1">
      <c r="A10" s="231"/>
      <c r="B10" s="183"/>
      <c r="C10" s="220"/>
      <c r="D10" s="177"/>
      <c r="E10" s="224"/>
      <c r="F10" s="205">
        <f aca="true" t="shared" si="0" ref="F10:AG10">1+E10</f>
        <v>1</v>
      </c>
      <c r="G10" s="179">
        <f t="shared" si="0"/>
        <v>2</v>
      </c>
      <c r="H10" s="179">
        <f t="shared" si="0"/>
        <v>3</v>
      </c>
      <c r="I10" s="179">
        <f t="shared" si="0"/>
        <v>4</v>
      </c>
      <c r="J10" s="179">
        <f t="shared" si="0"/>
        <v>5</v>
      </c>
      <c r="K10" s="202">
        <f t="shared" si="0"/>
        <v>6</v>
      </c>
      <c r="L10" s="202">
        <f t="shared" si="0"/>
        <v>7</v>
      </c>
      <c r="M10" s="179">
        <f t="shared" si="0"/>
        <v>8</v>
      </c>
      <c r="N10" s="179">
        <f t="shared" si="0"/>
        <v>9</v>
      </c>
      <c r="O10" s="179">
        <f t="shared" si="0"/>
        <v>10</v>
      </c>
      <c r="P10" s="179">
        <f t="shared" si="0"/>
        <v>11</v>
      </c>
      <c r="Q10" s="179">
        <f t="shared" si="0"/>
        <v>12</v>
      </c>
      <c r="R10" s="202">
        <f t="shared" si="0"/>
        <v>13</v>
      </c>
      <c r="S10" s="202">
        <f t="shared" si="0"/>
        <v>14</v>
      </c>
      <c r="T10" s="179">
        <f t="shared" si="0"/>
        <v>15</v>
      </c>
      <c r="U10" s="179">
        <f t="shared" si="0"/>
        <v>16</v>
      </c>
      <c r="V10" s="179">
        <f t="shared" si="0"/>
        <v>17</v>
      </c>
      <c r="W10" s="179">
        <f t="shared" si="0"/>
        <v>18</v>
      </c>
      <c r="X10" s="179">
        <f t="shared" si="0"/>
        <v>19</v>
      </c>
      <c r="Y10" s="179">
        <f t="shared" si="0"/>
        <v>20</v>
      </c>
      <c r="Z10" s="202">
        <f t="shared" si="0"/>
        <v>21</v>
      </c>
      <c r="AA10" s="202">
        <f t="shared" si="0"/>
        <v>22</v>
      </c>
      <c r="AB10" s="202">
        <f t="shared" si="0"/>
        <v>23</v>
      </c>
      <c r="AC10" s="179">
        <f t="shared" si="0"/>
        <v>24</v>
      </c>
      <c r="AD10" s="179">
        <f t="shared" si="0"/>
        <v>25</v>
      </c>
      <c r="AE10" s="179">
        <f t="shared" si="0"/>
        <v>26</v>
      </c>
      <c r="AF10" s="202">
        <f t="shared" si="0"/>
        <v>27</v>
      </c>
      <c r="AG10" s="202">
        <f t="shared" si="0"/>
        <v>28</v>
      </c>
      <c r="AH10" s="179">
        <f>1+AG10</f>
        <v>29</v>
      </c>
      <c r="AI10" s="179" t="s">
        <v>73</v>
      </c>
      <c r="AJ10" s="189" t="s">
        <v>73</v>
      </c>
      <c r="AK10" s="200"/>
      <c r="AL10" s="200"/>
      <c r="AM10" s="184" t="s">
        <v>19</v>
      </c>
      <c r="AN10" s="185"/>
      <c r="AO10" s="186"/>
    </row>
    <row r="11" spans="1:41" ht="30" customHeight="1">
      <c r="A11" s="231"/>
      <c r="B11" s="183"/>
      <c r="C11" s="220"/>
      <c r="D11" s="177"/>
      <c r="E11" s="224"/>
      <c r="F11" s="206"/>
      <c r="G11" s="180"/>
      <c r="H11" s="180"/>
      <c r="I11" s="180"/>
      <c r="J11" s="180"/>
      <c r="K11" s="203"/>
      <c r="L11" s="203"/>
      <c r="M11" s="180"/>
      <c r="N11" s="180"/>
      <c r="O11" s="180"/>
      <c r="P11" s="180"/>
      <c r="Q11" s="180"/>
      <c r="R11" s="203"/>
      <c r="S11" s="203"/>
      <c r="T11" s="180"/>
      <c r="U11" s="180"/>
      <c r="V11" s="180"/>
      <c r="W11" s="180"/>
      <c r="X11" s="180"/>
      <c r="Y11" s="180"/>
      <c r="Z11" s="203"/>
      <c r="AA11" s="203"/>
      <c r="AB11" s="203"/>
      <c r="AC11" s="180"/>
      <c r="AD11" s="180"/>
      <c r="AE11" s="180"/>
      <c r="AF11" s="203"/>
      <c r="AG11" s="203"/>
      <c r="AH11" s="180"/>
      <c r="AI11" s="180"/>
      <c r="AJ11" s="190"/>
      <c r="AK11" s="200"/>
      <c r="AL11" s="200"/>
      <c r="AM11" s="16" t="s">
        <v>54</v>
      </c>
      <c r="AN11" s="17" t="s">
        <v>55</v>
      </c>
      <c r="AO11" s="18" t="s">
        <v>56</v>
      </c>
    </row>
    <row r="12" spans="1:41" ht="18.75" customHeight="1" thickBot="1">
      <c r="A12" s="232"/>
      <c r="B12" s="181"/>
      <c r="C12" s="221"/>
      <c r="D12" s="178"/>
      <c r="E12" s="225"/>
      <c r="F12" s="207"/>
      <c r="G12" s="181"/>
      <c r="H12" s="181"/>
      <c r="I12" s="181"/>
      <c r="J12" s="181"/>
      <c r="K12" s="204"/>
      <c r="L12" s="204"/>
      <c r="M12" s="181"/>
      <c r="N12" s="181"/>
      <c r="O12" s="181"/>
      <c r="P12" s="181"/>
      <c r="Q12" s="181"/>
      <c r="R12" s="204"/>
      <c r="S12" s="204"/>
      <c r="T12" s="181"/>
      <c r="U12" s="181"/>
      <c r="V12" s="181"/>
      <c r="W12" s="181"/>
      <c r="X12" s="181"/>
      <c r="Y12" s="181"/>
      <c r="Z12" s="204"/>
      <c r="AA12" s="204"/>
      <c r="AB12" s="204"/>
      <c r="AC12" s="181"/>
      <c r="AD12" s="181"/>
      <c r="AE12" s="181"/>
      <c r="AF12" s="204"/>
      <c r="AG12" s="204"/>
      <c r="AH12" s="181"/>
      <c r="AI12" s="181"/>
      <c r="AJ12" s="191"/>
      <c r="AK12" s="212"/>
      <c r="AL12" s="201"/>
      <c r="AM12" s="19"/>
      <c r="AN12" s="19"/>
      <c r="AO12" s="20"/>
    </row>
    <row r="13" spans="1:41" s="109" customFormat="1" ht="16.5" thickBot="1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2">
        <v>6</v>
      </c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">
        <v>7</v>
      </c>
      <c r="AL13" s="48">
        <v>8</v>
      </c>
      <c r="AM13" s="22">
        <v>9</v>
      </c>
      <c r="AN13" s="22">
        <v>10</v>
      </c>
      <c r="AO13" s="23">
        <v>11</v>
      </c>
    </row>
    <row r="14" spans="1:44" s="49" customFormat="1" ht="21" customHeight="1">
      <c r="A14" s="236">
        <v>1</v>
      </c>
      <c r="B14" s="199" t="s">
        <v>76</v>
      </c>
      <c r="C14" s="233">
        <v>229792</v>
      </c>
      <c r="D14" s="199" t="s">
        <v>4</v>
      </c>
      <c r="E14" s="215">
        <v>4</v>
      </c>
      <c r="F14" s="82">
        <v>5.2</v>
      </c>
      <c r="G14" s="83">
        <v>5.2</v>
      </c>
      <c r="H14" s="83">
        <v>5.2</v>
      </c>
      <c r="I14" s="83">
        <v>5.2</v>
      </c>
      <c r="J14" s="83">
        <v>5.2</v>
      </c>
      <c r="K14" s="83"/>
      <c r="L14" s="83"/>
      <c r="M14" s="83">
        <v>5.2</v>
      </c>
      <c r="N14" s="83">
        <v>5.2</v>
      </c>
      <c r="O14" s="83">
        <v>5.2</v>
      </c>
      <c r="P14" s="83">
        <v>5.2</v>
      </c>
      <c r="Q14" s="83">
        <v>5.2</v>
      </c>
      <c r="R14" s="83"/>
      <c r="S14" s="83"/>
      <c r="T14" s="83">
        <v>5.2</v>
      </c>
      <c r="U14" s="83">
        <v>5.2</v>
      </c>
      <c r="V14" s="83">
        <v>5.2</v>
      </c>
      <c r="W14" s="83">
        <v>5.2</v>
      </c>
      <c r="X14" s="83">
        <v>5.2</v>
      </c>
      <c r="Y14" s="158">
        <v>5.2</v>
      </c>
      <c r="Z14" s="83"/>
      <c r="AA14" s="83"/>
      <c r="AB14" s="83"/>
      <c r="AC14" s="83">
        <v>5.2</v>
      </c>
      <c r="AD14" s="83">
        <v>5.2</v>
      </c>
      <c r="AE14" s="83">
        <v>5.2</v>
      </c>
      <c r="AF14" s="83"/>
      <c r="AG14" s="83"/>
      <c r="AH14" s="83">
        <v>5.2</v>
      </c>
      <c r="AI14" s="83"/>
      <c r="AJ14" s="144"/>
      <c r="AK14" s="110"/>
      <c r="AL14" s="108"/>
      <c r="AM14" s="108"/>
      <c r="AN14" s="108"/>
      <c r="AO14" s="111"/>
      <c r="AQ14" s="133"/>
      <c r="AR14" s="134"/>
    </row>
    <row r="15" spans="1:44" s="49" customFormat="1" ht="21" customHeight="1">
      <c r="A15" s="237"/>
      <c r="B15" s="200"/>
      <c r="C15" s="234"/>
      <c r="D15" s="200"/>
      <c r="E15" s="216"/>
      <c r="F15" s="84">
        <v>7.2</v>
      </c>
      <c r="G15" s="85">
        <v>7.2</v>
      </c>
      <c r="H15" s="85">
        <v>7.2</v>
      </c>
      <c r="I15" s="85">
        <v>7.2</v>
      </c>
      <c r="J15" s="85">
        <v>7.2</v>
      </c>
      <c r="K15" s="85"/>
      <c r="L15" s="85"/>
      <c r="M15" s="85">
        <v>7.2</v>
      </c>
      <c r="N15" s="85">
        <v>7.2</v>
      </c>
      <c r="O15" s="85">
        <v>7.2</v>
      </c>
      <c r="P15" s="85">
        <v>7.2</v>
      </c>
      <c r="Q15" s="85">
        <v>7.2</v>
      </c>
      <c r="R15" s="85"/>
      <c r="S15" s="85"/>
      <c r="T15" s="85">
        <v>7.2</v>
      </c>
      <c r="U15" s="85">
        <v>7.2</v>
      </c>
      <c r="V15" s="85">
        <v>7.2</v>
      </c>
      <c r="W15" s="85">
        <v>7.2</v>
      </c>
      <c r="X15" s="85">
        <v>7.2</v>
      </c>
      <c r="Y15" s="159">
        <v>6.2</v>
      </c>
      <c r="Z15" s="85"/>
      <c r="AA15" s="85"/>
      <c r="AB15" s="85"/>
      <c r="AC15" s="85">
        <v>7.2</v>
      </c>
      <c r="AD15" s="85">
        <v>7.2</v>
      </c>
      <c r="AE15" s="85">
        <v>7.2</v>
      </c>
      <c r="AF15" s="85"/>
      <c r="AG15" s="85"/>
      <c r="AH15" s="85">
        <v>7.2</v>
      </c>
      <c r="AI15" s="85"/>
      <c r="AJ15" s="89"/>
      <c r="AK15" s="104">
        <f>COUNTIF(F15:AJ15,"&gt;0")</f>
        <v>20</v>
      </c>
      <c r="AL15" s="112">
        <f>SUM(AM15:AO15)</f>
        <v>143</v>
      </c>
      <c r="AM15" s="112">
        <f>IF(COUNTIF(F15:AJ15,"7,2")&gt;0,COUNTIF(F14:AJ14,"5,3"),"7,2")*7.2</f>
        <v>0</v>
      </c>
      <c r="AN15" s="161">
        <f>IF(COUNTIF(F15:AJ15,"7,2")&gt;0,COUNTIF(F14:AJ14,"5,2"),"7,2")*7.2-1</f>
        <v>143</v>
      </c>
      <c r="AO15" s="140">
        <f>IF(COUNTIF(F15:AJ15,"7,2")&gt;0,COUNTIF(F14:AJ14,"5,1"),"7,2")*7.2</f>
        <v>0</v>
      </c>
      <c r="AQ15" s="133"/>
      <c r="AR15" s="134"/>
    </row>
    <row r="16" spans="1:44" s="49" customFormat="1" ht="21" customHeight="1" thickBot="1">
      <c r="A16" s="238"/>
      <c r="B16" s="201"/>
      <c r="C16" s="235"/>
      <c r="D16" s="201"/>
      <c r="E16" s="217"/>
      <c r="F16" s="88"/>
      <c r="G16" s="86"/>
      <c r="H16" s="86"/>
      <c r="I16" s="86"/>
      <c r="J16" s="87"/>
      <c r="K16" s="86"/>
      <c r="L16" s="86"/>
      <c r="M16" s="87"/>
      <c r="N16" s="86"/>
      <c r="O16" s="86"/>
      <c r="P16" s="86"/>
      <c r="Q16" s="87"/>
      <c r="R16" s="86"/>
      <c r="S16" s="86"/>
      <c r="T16" s="87"/>
      <c r="U16" s="86"/>
      <c r="V16" s="86"/>
      <c r="W16" s="86"/>
      <c r="X16" s="87"/>
      <c r="Y16" s="160"/>
      <c r="Z16" s="86"/>
      <c r="AA16" s="87"/>
      <c r="AB16" s="86"/>
      <c r="AC16" s="86"/>
      <c r="AD16" s="86"/>
      <c r="AE16" s="87"/>
      <c r="AF16" s="86"/>
      <c r="AG16" s="87"/>
      <c r="AH16" s="87"/>
      <c r="AI16" s="86"/>
      <c r="AJ16" s="145"/>
      <c r="AK16" s="113"/>
      <c r="AL16" s="52"/>
      <c r="AM16" s="52"/>
      <c r="AN16" s="162"/>
      <c r="AO16" s="107"/>
      <c r="AQ16" s="133"/>
      <c r="AR16" s="134"/>
    </row>
    <row r="17" spans="1:44" s="49" customFormat="1" ht="19.5" customHeight="1">
      <c r="A17" s="236">
        <v>2</v>
      </c>
      <c r="B17" s="199" t="s">
        <v>77</v>
      </c>
      <c r="C17" s="233">
        <v>252471</v>
      </c>
      <c r="D17" s="199" t="s">
        <v>4</v>
      </c>
      <c r="E17" s="215">
        <v>4</v>
      </c>
      <c r="F17" s="82">
        <v>5.2</v>
      </c>
      <c r="G17" s="83">
        <v>5.2</v>
      </c>
      <c r="H17" s="83">
        <v>5.2</v>
      </c>
      <c r="I17" s="83">
        <v>5.2</v>
      </c>
      <c r="J17" s="83">
        <v>5.2</v>
      </c>
      <c r="K17" s="83"/>
      <c r="L17" s="83"/>
      <c r="M17" s="83">
        <v>5.2</v>
      </c>
      <c r="N17" s="83">
        <v>5.2</v>
      </c>
      <c r="O17" s="83">
        <v>5.2</v>
      </c>
      <c r="P17" s="83">
        <v>5.2</v>
      </c>
      <c r="Q17" s="83">
        <v>5.2</v>
      </c>
      <c r="R17" s="83"/>
      <c r="S17" s="83"/>
      <c r="T17" s="83">
        <v>5.2</v>
      </c>
      <c r="U17" s="83">
        <v>5.2</v>
      </c>
      <c r="V17" s="83">
        <v>5.2</v>
      </c>
      <c r="W17" s="83">
        <v>5.2</v>
      </c>
      <c r="X17" s="83">
        <v>5.2</v>
      </c>
      <c r="Y17" s="158">
        <v>5.2</v>
      </c>
      <c r="Z17" s="83"/>
      <c r="AA17" s="83"/>
      <c r="AB17" s="83"/>
      <c r="AC17" s="83">
        <v>5.2</v>
      </c>
      <c r="AD17" s="83">
        <v>5.2</v>
      </c>
      <c r="AE17" s="83">
        <v>5.2</v>
      </c>
      <c r="AF17" s="83"/>
      <c r="AG17" s="83"/>
      <c r="AH17" s="83">
        <v>5.2</v>
      </c>
      <c r="AI17" s="83"/>
      <c r="AJ17" s="144"/>
      <c r="AK17" s="114"/>
      <c r="AL17" s="105"/>
      <c r="AM17" s="105"/>
      <c r="AN17" s="163"/>
      <c r="AO17" s="106"/>
      <c r="AQ17" s="133"/>
      <c r="AR17" s="134"/>
    </row>
    <row r="18" spans="1:44" s="49" customFormat="1" ht="19.5" customHeight="1">
      <c r="A18" s="237"/>
      <c r="B18" s="200"/>
      <c r="C18" s="234"/>
      <c r="D18" s="200"/>
      <c r="E18" s="216"/>
      <c r="F18" s="84">
        <v>7.2</v>
      </c>
      <c r="G18" s="85">
        <v>7.2</v>
      </c>
      <c r="H18" s="85">
        <v>7.2</v>
      </c>
      <c r="I18" s="85">
        <v>7.2</v>
      </c>
      <c r="J18" s="85">
        <v>7.2</v>
      </c>
      <c r="K18" s="85"/>
      <c r="L18" s="85"/>
      <c r="M18" s="85">
        <v>7.2</v>
      </c>
      <c r="N18" s="85">
        <v>7.2</v>
      </c>
      <c r="O18" s="85">
        <v>7.2</v>
      </c>
      <c r="P18" s="85">
        <v>7.2</v>
      </c>
      <c r="Q18" s="85">
        <v>7.2</v>
      </c>
      <c r="R18" s="85"/>
      <c r="S18" s="85"/>
      <c r="T18" s="85">
        <v>7.2</v>
      </c>
      <c r="U18" s="85">
        <v>7.2</v>
      </c>
      <c r="V18" s="85">
        <v>7.2</v>
      </c>
      <c r="W18" s="85">
        <v>7.2</v>
      </c>
      <c r="X18" s="85">
        <v>7.2</v>
      </c>
      <c r="Y18" s="159">
        <v>6.2</v>
      </c>
      <c r="Z18" s="85"/>
      <c r="AA18" s="85"/>
      <c r="AB18" s="85"/>
      <c r="AC18" s="85">
        <v>7.2</v>
      </c>
      <c r="AD18" s="85">
        <v>7.2</v>
      </c>
      <c r="AE18" s="85">
        <v>7.2</v>
      </c>
      <c r="AF18" s="85"/>
      <c r="AG18" s="85"/>
      <c r="AH18" s="85">
        <v>7.2</v>
      </c>
      <c r="AI18" s="85"/>
      <c r="AJ18" s="89"/>
      <c r="AK18" s="104">
        <f>COUNTIF(F18:AJ18,"&gt;0")</f>
        <v>20</v>
      </c>
      <c r="AL18" s="112">
        <f>SUM(AM18:AO18)</f>
        <v>143</v>
      </c>
      <c r="AM18" s="112">
        <f>IF(COUNTIF(F18:AJ18,"7,2")&gt;0,COUNTIF(F17:AJ17,"5,3"),"7,2")*7.2</f>
        <v>0</v>
      </c>
      <c r="AN18" s="161">
        <f>IF(COUNTIF(F18:AJ18,"7,2")&gt;0,COUNTIF(F17:AJ17,"5,2"),"7,2")*7.2-1</f>
        <v>143</v>
      </c>
      <c r="AO18" s="140">
        <v>0</v>
      </c>
      <c r="AQ18" s="133"/>
      <c r="AR18" s="134"/>
    </row>
    <row r="19" spans="1:44" s="49" customFormat="1" ht="19.5" customHeight="1" thickBot="1">
      <c r="A19" s="238"/>
      <c r="B19" s="201"/>
      <c r="C19" s="235"/>
      <c r="D19" s="201"/>
      <c r="E19" s="217"/>
      <c r="F19" s="88"/>
      <c r="G19" s="86"/>
      <c r="H19" s="86"/>
      <c r="I19" s="86"/>
      <c r="J19" s="87"/>
      <c r="K19" s="86"/>
      <c r="L19" s="86"/>
      <c r="M19" s="87"/>
      <c r="N19" s="86"/>
      <c r="O19" s="86"/>
      <c r="P19" s="86"/>
      <c r="Q19" s="87"/>
      <c r="R19" s="86"/>
      <c r="S19" s="86"/>
      <c r="T19" s="87"/>
      <c r="U19" s="86"/>
      <c r="V19" s="86"/>
      <c r="W19" s="86"/>
      <c r="X19" s="87"/>
      <c r="Y19" s="160"/>
      <c r="Z19" s="86"/>
      <c r="AA19" s="87"/>
      <c r="AB19" s="86"/>
      <c r="AC19" s="86"/>
      <c r="AD19" s="86"/>
      <c r="AE19" s="87"/>
      <c r="AF19" s="86"/>
      <c r="AG19" s="87"/>
      <c r="AH19" s="87"/>
      <c r="AI19" s="86"/>
      <c r="AJ19" s="145"/>
      <c r="AK19" s="115"/>
      <c r="AL19" s="116"/>
      <c r="AM19" s="116"/>
      <c r="AN19" s="164"/>
      <c r="AO19" s="117"/>
      <c r="AQ19" s="133"/>
      <c r="AR19" s="134"/>
    </row>
    <row r="20" spans="1:44" s="49" customFormat="1" ht="19.5" customHeight="1">
      <c r="A20" s="236">
        <v>3</v>
      </c>
      <c r="B20" s="239" t="s">
        <v>78</v>
      </c>
      <c r="C20" s="242">
        <v>263429</v>
      </c>
      <c r="D20" s="245" t="s">
        <v>4</v>
      </c>
      <c r="E20" s="208">
        <v>4</v>
      </c>
      <c r="F20" s="82">
        <v>5.2</v>
      </c>
      <c r="G20" s="83">
        <v>5.2</v>
      </c>
      <c r="H20" s="83">
        <v>5.2</v>
      </c>
      <c r="I20" s="83">
        <v>5.2</v>
      </c>
      <c r="J20" s="83">
        <v>5.2</v>
      </c>
      <c r="K20" s="83"/>
      <c r="L20" s="83"/>
      <c r="M20" s="83">
        <v>5.2</v>
      </c>
      <c r="N20" s="83">
        <v>5.2</v>
      </c>
      <c r="O20" s="83">
        <v>5.2</v>
      </c>
      <c r="P20" s="83">
        <v>5.2</v>
      </c>
      <c r="Q20" s="83">
        <v>5.2</v>
      </c>
      <c r="R20" s="83"/>
      <c r="S20" s="83"/>
      <c r="T20" s="83">
        <v>5.2</v>
      </c>
      <c r="U20" s="83">
        <v>5.2</v>
      </c>
      <c r="V20" s="83">
        <v>5.2</v>
      </c>
      <c r="W20" s="83">
        <v>5.2</v>
      </c>
      <c r="X20" s="83">
        <v>5.2</v>
      </c>
      <c r="Y20" s="158">
        <v>5.2</v>
      </c>
      <c r="Z20" s="83"/>
      <c r="AA20" s="83"/>
      <c r="AB20" s="83"/>
      <c r="AC20" s="83">
        <v>5.2</v>
      </c>
      <c r="AD20" s="83">
        <v>5.2</v>
      </c>
      <c r="AE20" s="83">
        <v>5.2</v>
      </c>
      <c r="AF20" s="83"/>
      <c r="AG20" s="83"/>
      <c r="AH20" s="83">
        <v>5.2</v>
      </c>
      <c r="AI20" s="83"/>
      <c r="AJ20" s="144"/>
      <c r="AK20" s="118"/>
      <c r="AL20" s="108"/>
      <c r="AM20" s="108"/>
      <c r="AN20" s="165"/>
      <c r="AO20" s="111"/>
      <c r="AQ20" s="133"/>
      <c r="AR20" s="134"/>
    </row>
    <row r="21" spans="1:44" s="49" customFormat="1" ht="19.5" customHeight="1">
      <c r="A21" s="237"/>
      <c r="B21" s="240"/>
      <c r="C21" s="243"/>
      <c r="D21" s="246"/>
      <c r="E21" s="248"/>
      <c r="F21" s="84">
        <v>7.2</v>
      </c>
      <c r="G21" s="85">
        <v>7.2</v>
      </c>
      <c r="H21" s="85">
        <v>7.2</v>
      </c>
      <c r="I21" s="85">
        <v>7.2</v>
      </c>
      <c r="J21" s="85">
        <v>7.2</v>
      </c>
      <c r="K21" s="85"/>
      <c r="L21" s="85"/>
      <c r="M21" s="85">
        <v>7.2</v>
      </c>
      <c r="N21" s="85">
        <v>7.2</v>
      </c>
      <c r="O21" s="85">
        <v>7.2</v>
      </c>
      <c r="P21" s="85">
        <v>7.2</v>
      </c>
      <c r="Q21" s="85">
        <v>7.2</v>
      </c>
      <c r="R21" s="85"/>
      <c r="S21" s="85"/>
      <c r="T21" s="85">
        <v>7.2</v>
      </c>
      <c r="U21" s="85">
        <v>7.2</v>
      </c>
      <c r="V21" s="85">
        <v>7.2</v>
      </c>
      <c r="W21" s="85">
        <v>7.2</v>
      </c>
      <c r="X21" s="85">
        <v>7.2</v>
      </c>
      <c r="Y21" s="159">
        <v>6.2</v>
      </c>
      <c r="Z21" s="85"/>
      <c r="AA21" s="85"/>
      <c r="AB21" s="85"/>
      <c r="AC21" s="85">
        <v>7.2</v>
      </c>
      <c r="AD21" s="85">
        <v>7.2</v>
      </c>
      <c r="AE21" s="85">
        <v>7.2</v>
      </c>
      <c r="AF21" s="85"/>
      <c r="AG21" s="85"/>
      <c r="AH21" s="85">
        <v>7.2</v>
      </c>
      <c r="AI21" s="85"/>
      <c r="AJ21" s="89"/>
      <c r="AK21" s="104">
        <f>COUNTIF(F21:AJ21,"&gt;0")</f>
        <v>20</v>
      </c>
      <c r="AL21" s="112">
        <f>SUM(AM21:AO21)</f>
        <v>143</v>
      </c>
      <c r="AM21" s="112">
        <f>IF(COUNTIF(F21:AJ21,"7,2")&gt;0,COUNTIF(F20:AJ20,"5,3"),"7,2")*7.2</f>
        <v>0</v>
      </c>
      <c r="AN21" s="161">
        <f>IF(COUNTIF(F21:AJ21,"7,2")&gt;0,COUNTIF(F20:AJ20,"5,2"),"7,2")*7.2-1</f>
        <v>143</v>
      </c>
      <c r="AO21" s="140">
        <f>IF(COUNTIF(F21:AJ21,"7,2")&gt;0,COUNTIF(F20:AJ20,"5,1"),"7,2")*7.2</f>
        <v>0</v>
      </c>
      <c r="AQ21" s="133"/>
      <c r="AR21" s="134"/>
    </row>
    <row r="22" spans="1:44" s="49" customFormat="1" ht="19.5" customHeight="1" thickBot="1">
      <c r="A22" s="238"/>
      <c r="B22" s="241"/>
      <c r="C22" s="244"/>
      <c r="D22" s="247"/>
      <c r="E22" s="249"/>
      <c r="F22" s="88"/>
      <c r="G22" s="86"/>
      <c r="H22" s="86"/>
      <c r="I22" s="86"/>
      <c r="J22" s="87"/>
      <c r="K22" s="86"/>
      <c r="L22" s="86"/>
      <c r="M22" s="87"/>
      <c r="N22" s="86"/>
      <c r="O22" s="86"/>
      <c r="P22" s="86"/>
      <c r="Q22" s="87"/>
      <c r="R22" s="86"/>
      <c r="S22" s="86"/>
      <c r="T22" s="87"/>
      <c r="U22" s="86"/>
      <c r="V22" s="86"/>
      <c r="W22" s="86"/>
      <c r="X22" s="87"/>
      <c r="Y22" s="160"/>
      <c r="Z22" s="86"/>
      <c r="AA22" s="87"/>
      <c r="AB22" s="86"/>
      <c r="AC22" s="86"/>
      <c r="AD22" s="86"/>
      <c r="AE22" s="87"/>
      <c r="AF22" s="86"/>
      <c r="AG22" s="87"/>
      <c r="AH22" s="87"/>
      <c r="AI22" s="86"/>
      <c r="AJ22" s="145"/>
      <c r="AK22" s="113"/>
      <c r="AL22" s="52"/>
      <c r="AM22" s="52"/>
      <c r="AN22" s="162"/>
      <c r="AO22" s="107"/>
      <c r="AQ22" s="133"/>
      <c r="AR22" s="134"/>
    </row>
    <row r="23" spans="1:44" s="49" customFormat="1" ht="19.5" customHeight="1">
      <c r="A23" s="236">
        <v>4</v>
      </c>
      <c r="B23" s="199" t="s">
        <v>79</v>
      </c>
      <c r="C23" s="233">
        <v>277659</v>
      </c>
      <c r="D23" s="199" t="s">
        <v>4</v>
      </c>
      <c r="E23" s="215">
        <v>4</v>
      </c>
      <c r="F23" s="82">
        <v>5.2</v>
      </c>
      <c r="G23" s="83">
        <v>5.2</v>
      </c>
      <c r="H23" s="83">
        <v>5.2</v>
      </c>
      <c r="I23" s="83">
        <v>5.2</v>
      </c>
      <c r="J23" s="83">
        <v>5.2</v>
      </c>
      <c r="K23" s="83"/>
      <c r="L23" s="83"/>
      <c r="M23" s="83">
        <v>5.2</v>
      </c>
      <c r="N23" s="83">
        <v>5.2</v>
      </c>
      <c r="O23" s="83">
        <v>5.2</v>
      </c>
      <c r="P23" s="83">
        <v>5.2</v>
      </c>
      <c r="Q23" s="83">
        <v>5.2</v>
      </c>
      <c r="R23" s="83"/>
      <c r="S23" s="83"/>
      <c r="T23" s="83">
        <v>5.2</v>
      </c>
      <c r="U23" s="83">
        <v>5.2</v>
      </c>
      <c r="V23" s="83">
        <v>5.2</v>
      </c>
      <c r="W23" s="83">
        <v>5.2</v>
      </c>
      <c r="X23" s="83">
        <v>5.2</v>
      </c>
      <c r="Y23" s="158">
        <v>5.2</v>
      </c>
      <c r="Z23" s="83"/>
      <c r="AA23" s="83"/>
      <c r="AB23" s="83"/>
      <c r="AC23" s="83">
        <v>5.2</v>
      </c>
      <c r="AD23" s="83">
        <v>5.2</v>
      </c>
      <c r="AE23" s="83">
        <v>5.2</v>
      </c>
      <c r="AF23" s="83"/>
      <c r="AG23" s="83"/>
      <c r="AH23" s="83">
        <v>5.2</v>
      </c>
      <c r="AI23" s="83"/>
      <c r="AJ23" s="144"/>
      <c r="AK23" s="119"/>
      <c r="AL23" s="105"/>
      <c r="AM23" s="105"/>
      <c r="AN23" s="163"/>
      <c r="AO23" s="106"/>
      <c r="AQ23" s="133"/>
      <c r="AR23" s="134"/>
    </row>
    <row r="24" spans="1:45" s="49" customFormat="1" ht="19.5" customHeight="1">
      <c r="A24" s="237"/>
      <c r="B24" s="200"/>
      <c r="C24" s="234"/>
      <c r="D24" s="200"/>
      <c r="E24" s="216"/>
      <c r="F24" s="84">
        <v>7.2</v>
      </c>
      <c r="G24" s="85">
        <v>7.2</v>
      </c>
      <c r="H24" s="85">
        <v>7.2</v>
      </c>
      <c r="I24" s="85">
        <v>7.2</v>
      </c>
      <c r="J24" s="85">
        <v>7.2</v>
      </c>
      <c r="K24" s="85"/>
      <c r="L24" s="85"/>
      <c r="M24" s="85">
        <v>7.2</v>
      </c>
      <c r="N24" s="85">
        <v>7.2</v>
      </c>
      <c r="O24" s="85">
        <v>7.2</v>
      </c>
      <c r="P24" s="85">
        <v>7.2</v>
      </c>
      <c r="Q24" s="85">
        <v>7.2</v>
      </c>
      <c r="R24" s="85"/>
      <c r="S24" s="85"/>
      <c r="T24" s="85">
        <v>7.2</v>
      </c>
      <c r="U24" s="85">
        <v>7.2</v>
      </c>
      <c r="V24" s="85">
        <v>7.2</v>
      </c>
      <c r="W24" s="85">
        <v>7.2</v>
      </c>
      <c r="X24" s="85">
        <v>7.2</v>
      </c>
      <c r="Y24" s="159">
        <v>6.2</v>
      </c>
      <c r="Z24" s="85"/>
      <c r="AA24" s="85"/>
      <c r="AB24" s="85"/>
      <c r="AC24" s="85">
        <v>7.2</v>
      </c>
      <c r="AD24" s="85">
        <v>7.2</v>
      </c>
      <c r="AE24" s="85">
        <v>7.2</v>
      </c>
      <c r="AF24" s="85"/>
      <c r="AG24" s="85"/>
      <c r="AH24" s="85">
        <v>7.2</v>
      </c>
      <c r="AI24" s="85"/>
      <c r="AJ24" s="89"/>
      <c r="AK24" s="104">
        <f>COUNTIF(F24:AJ24,"&gt;0")</f>
        <v>20</v>
      </c>
      <c r="AL24" s="112">
        <f>SUM(AM24:AO24)</f>
        <v>143</v>
      </c>
      <c r="AM24" s="112">
        <f>IF(COUNTIF(F24:AJ24,"7,2")&gt;0,COUNTIF(F23:AJ23,"5,3"),"7,2")*7.2</f>
        <v>0</v>
      </c>
      <c r="AN24" s="161">
        <f>IF(COUNTIF(F24:AJ24,"7,2")&gt;0,COUNTIF(F23:AJ23,"5,2"),"7,2")*7.2-1</f>
        <v>143</v>
      </c>
      <c r="AO24" s="140">
        <v>0</v>
      </c>
      <c r="AQ24" s="133"/>
      <c r="AR24" s="134"/>
      <c r="AS24" s="57"/>
    </row>
    <row r="25" spans="1:45" s="49" customFormat="1" ht="19.5" customHeight="1" thickBot="1">
      <c r="A25" s="238"/>
      <c r="B25" s="201"/>
      <c r="C25" s="235"/>
      <c r="D25" s="201"/>
      <c r="E25" s="217"/>
      <c r="F25" s="88"/>
      <c r="G25" s="86"/>
      <c r="H25" s="86"/>
      <c r="I25" s="86"/>
      <c r="J25" s="87"/>
      <c r="K25" s="86"/>
      <c r="L25" s="86"/>
      <c r="M25" s="87"/>
      <c r="N25" s="86"/>
      <c r="O25" s="86"/>
      <c r="P25" s="86"/>
      <c r="Q25" s="87"/>
      <c r="R25" s="86"/>
      <c r="S25" s="86"/>
      <c r="T25" s="87"/>
      <c r="U25" s="86"/>
      <c r="V25" s="86"/>
      <c r="W25" s="86"/>
      <c r="X25" s="87"/>
      <c r="Y25" s="160"/>
      <c r="Z25" s="86"/>
      <c r="AA25" s="87"/>
      <c r="AB25" s="86"/>
      <c r="AC25" s="86"/>
      <c r="AD25" s="86"/>
      <c r="AE25" s="87"/>
      <c r="AF25" s="86"/>
      <c r="AG25" s="87"/>
      <c r="AH25" s="87"/>
      <c r="AI25" s="86"/>
      <c r="AJ25" s="145"/>
      <c r="AK25" s="113"/>
      <c r="AL25" s="52"/>
      <c r="AM25" s="52"/>
      <c r="AN25" s="162"/>
      <c r="AO25" s="107"/>
      <c r="AQ25" s="133"/>
      <c r="AR25" s="134"/>
      <c r="AS25" s="57"/>
    </row>
    <row r="26" spans="1:45" s="49" customFormat="1" ht="19.5" customHeight="1">
      <c r="A26" s="236">
        <v>5</v>
      </c>
      <c r="B26" s="239" t="s">
        <v>80</v>
      </c>
      <c r="C26" s="242">
        <v>266051</v>
      </c>
      <c r="D26" s="245" t="s">
        <v>4</v>
      </c>
      <c r="E26" s="208">
        <v>5</v>
      </c>
      <c r="F26" s="82">
        <v>5.2</v>
      </c>
      <c r="G26" s="83">
        <v>5.2</v>
      </c>
      <c r="H26" s="83">
        <v>5.2</v>
      </c>
      <c r="I26" s="83">
        <v>5.2</v>
      </c>
      <c r="J26" s="83">
        <v>5.2</v>
      </c>
      <c r="K26" s="83"/>
      <c r="L26" s="83"/>
      <c r="M26" s="83">
        <v>5.2</v>
      </c>
      <c r="N26" s="83">
        <v>5.2</v>
      </c>
      <c r="O26" s="83">
        <v>5.2</v>
      </c>
      <c r="P26" s="83">
        <v>5.2</v>
      </c>
      <c r="Q26" s="83">
        <v>5.2</v>
      </c>
      <c r="R26" s="83"/>
      <c r="S26" s="83"/>
      <c r="T26" s="83">
        <v>5.2</v>
      </c>
      <c r="U26" s="83">
        <v>5.2</v>
      </c>
      <c r="V26" s="83">
        <v>5.2</v>
      </c>
      <c r="W26" s="83">
        <v>5.2</v>
      </c>
      <c r="X26" s="83">
        <v>5.2</v>
      </c>
      <c r="Y26" s="158">
        <v>5.2</v>
      </c>
      <c r="Z26" s="83"/>
      <c r="AA26" s="83"/>
      <c r="AB26" s="83"/>
      <c r="AC26" s="83">
        <v>5.2</v>
      </c>
      <c r="AD26" s="83">
        <v>5.2</v>
      </c>
      <c r="AE26" s="83">
        <v>5.2</v>
      </c>
      <c r="AF26" s="83"/>
      <c r="AG26" s="83"/>
      <c r="AH26" s="83">
        <v>5.2</v>
      </c>
      <c r="AI26" s="83"/>
      <c r="AJ26" s="144"/>
      <c r="AK26" s="119"/>
      <c r="AL26" s="105"/>
      <c r="AM26" s="105"/>
      <c r="AN26" s="163"/>
      <c r="AO26" s="106"/>
      <c r="AQ26" s="133"/>
      <c r="AR26" s="134"/>
      <c r="AS26" s="57"/>
    </row>
    <row r="27" spans="1:44" s="49" customFormat="1" ht="19.5" customHeight="1">
      <c r="A27" s="237"/>
      <c r="B27" s="240"/>
      <c r="C27" s="243"/>
      <c r="D27" s="250"/>
      <c r="E27" s="209"/>
      <c r="F27" s="84">
        <v>7.2</v>
      </c>
      <c r="G27" s="85">
        <v>7.2</v>
      </c>
      <c r="H27" s="85">
        <v>7.2</v>
      </c>
      <c r="I27" s="85">
        <v>7.2</v>
      </c>
      <c r="J27" s="85">
        <v>7.2</v>
      </c>
      <c r="K27" s="85"/>
      <c r="L27" s="85"/>
      <c r="M27" s="85">
        <v>7.2</v>
      </c>
      <c r="N27" s="85">
        <v>7.2</v>
      </c>
      <c r="O27" s="85">
        <v>7.2</v>
      </c>
      <c r="P27" s="85">
        <v>7.2</v>
      </c>
      <c r="Q27" s="85">
        <v>7.2</v>
      </c>
      <c r="R27" s="85"/>
      <c r="S27" s="85"/>
      <c r="T27" s="85">
        <v>7.2</v>
      </c>
      <c r="U27" s="85">
        <v>7.2</v>
      </c>
      <c r="V27" s="85">
        <v>7.2</v>
      </c>
      <c r="W27" s="85">
        <v>7.2</v>
      </c>
      <c r="X27" s="85">
        <v>7.2</v>
      </c>
      <c r="Y27" s="159">
        <v>6.2</v>
      </c>
      <c r="Z27" s="85"/>
      <c r="AA27" s="85"/>
      <c r="AB27" s="85"/>
      <c r="AC27" s="85">
        <v>7.2</v>
      </c>
      <c r="AD27" s="85">
        <v>7.2</v>
      </c>
      <c r="AE27" s="85">
        <v>7.2</v>
      </c>
      <c r="AF27" s="85"/>
      <c r="AG27" s="85"/>
      <c r="AH27" s="85">
        <v>7.2</v>
      </c>
      <c r="AI27" s="85"/>
      <c r="AJ27" s="89"/>
      <c r="AK27" s="104">
        <f>COUNTIF(F27:AJ27,"&gt;0")</f>
        <v>20</v>
      </c>
      <c r="AL27" s="112">
        <f>SUM(AM27:AO27)</f>
        <v>143</v>
      </c>
      <c r="AM27" s="112">
        <f>IF(COUNTIF(F27:AJ27,"7,2")&gt;0,COUNTIF(F26:AJ26,"5,3"),"7,2")*7.2</f>
        <v>0</v>
      </c>
      <c r="AN27" s="161">
        <f>IF(COUNTIF(F27:AJ27,"7,2")&gt;0,COUNTIF(F26:AJ26,"5,2"),"7,2")*7.2-1</f>
        <v>143</v>
      </c>
      <c r="AO27" s="140">
        <f>IF(COUNTIF(F27:AJ27,"7,2")&gt;0,COUNTIF(F26:AJ26,"5,1"),"7,2")*7.2</f>
        <v>0</v>
      </c>
      <c r="AQ27" s="133"/>
      <c r="AR27" s="134"/>
    </row>
    <row r="28" spans="1:44" s="49" customFormat="1" ht="19.5" customHeight="1" thickBot="1">
      <c r="A28" s="238"/>
      <c r="B28" s="241"/>
      <c r="C28" s="244"/>
      <c r="D28" s="251"/>
      <c r="E28" s="210"/>
      <c r="F28" s="88"/>
      <c r="G28" s="86"/>
      <c r="H28" s="86"/>
      <c r="I28" s="86"/>
      <c r="J28" s="87"/>
      <c r="K28" s="86"/>
      <c r="L28" s="86"/>
      <c r="M28" s="87"/>
      <c r="N28" s="86"/>
      <c r="O28" s="86"/>
      <c r="P28" s="86"/>
      <c r="Q28" s="87"/>
      <c r="R28" s="86"/>
      <c r="S28" s="86"/>
      <c r="T28" s="87"/>
      <c r="U28" s="86"/>
      <c r="V28" s="86"/>
      <c r="W28" s="86"/>
      <c r="X28" s="87"/>
      <c r="Y28" s="160"/>
      <c r="Z28" s="86"/>
      <c r="AA28" s="87"/>
      <c r="AB28" s="86"/>
      <c r="AC28" s="86"/>
      <c r="AD28" s="86"/>
      <c r="AE28" s="87"/>
      <c r="AF28" s="86"/>
      <c r="AG28" s="87"/>
      <c r="AH28" s="87"/>
      <c r="AI28" s="86"/>
      <c r="AJ28" s="145"/>
      <c r="AK28" s="113"/>
      <c r="AL28" s="52"/>
      <c r="AM28" s="52"/>
      <c r="AN28" s="162"/>
      <c r="AO28" s="107"/>
      <c r="AQ28" s="133"/>
      <c r="AR28" s="134"/>
    </row>
    <row r="29" spans="1:44" s="49" customFormat="1" ht="21" customHeight="1">
      <c r="A29" s="236">
        <v>6</v>
      </c>
      <c r="B29" s="199" t="s">
        <v>81</v>
      </c>
      <c r="C29" s="233">
        <v>225721</v>
      </c>
      <c r="D29" s="199" t="s">
        <v>4</v>
      </c>
      <c r="E29" s="215">
        <v>5</v>
      </c>
      <c r="F29" s="82">
        <v>5.2</v>
      </c>
      <c r="G29" s="83">
        <v>5.2</v>
      </c>
      <c r="H29" s="83">
        <v>5.2</v>
      </c>
      <c r="I29" s="83">
        <v>5.2</v>
      </c>
      <c r="J29" s="83">
        <v>5.2</v>
      </c>
      <c r="K29" s="83"/>
      <c r="L29" s="83"/>
      <c r="M29" s="83">
        <v>5.2</v>
      </c>
      <c r="N29" s="83">
        <v>5.2</v>
      </c>
      <c r="O29" s="83">
        <v>5.2</v>
      </c>
      <c r="P29" s="83">
        <v>5.2</v>
      </c>
      <c r="Q29" s="83">
        <v>5.2</v>
      </c>
      <c r="R29" s="83"/>
      <c r="S29" s="83"/>
      <c r="T29" s="83">
        <v>5.2</v>
      </c>
      <c r="U29" s="83">
        <v>5.2</v>
      </c>
      <c r="V29" s="83">
        <v>5.2</v>
      </c>
      <c r="W29" s="83">
        <v>5.2</v>
      </c>
      <c r="X29" s="83">
        <v>5.2</v>
      </c>
      <c r="Y29" s="158">
        <v>5.2</v>
      </c>
      <c r="Z29" s="83"/>
      <c r="AA29" s="83"/>
      <c r="AB29" s="83"/>
      <c r="AC29" s="83">
        <v>5.2</v>
      </c>
      <c r="AD29" s="83">
        <v>5.2</v>
      </c>
      <c r="AE29" s="83">
        <v>5.2</v>
      </c>
      <c r="AF29" s="83"/>
      <c r="AG29" s="83"/>
      <c r="AH29" s="83">
        <v>5.2</v>
      </c>
      <c r="AI29" s="83"/>
      <c r="AJ29" s="144"/>
      <c r="AK29" s="110"/>
      <c r="AL29" s="108"/>
      <c r="AM29" s="108"/>
      <c r="AN29" s="165"/>
      <c r="AO29" s="111"/>
      <c r="AQ29" s="133"/>
      <c r="AR29" s="134"/>
    </row>
    <row r="30" spans="1:44" s="49" customFormat="1" ht="21" customHeight="1">
      <c r="A30" s="237"/>
      <c r="B30" s="200"/>
      <c r="C30" s="234"/>
      <c r="D30" s="200"/>
      <c r="E30" s="216"/>
      <c r="F30" s="84">
        <v>7.2</v>
      </c>
      <c r="G30" s="85">
        <v>7.2</v>
      </c>
      <c r="H30" s="85">
        <v>7.2</v>
      </c>
      <c r="I30" s="85">
        <v>7.2</v>
      </c>
      <c r="J30" s="85">
        <v>7.2</v>
      </c>
      <c r="K30" s="85"/>
      <c r="L30" s="85"/>
      <c r="M30" s="85">
        <v>7.2</v>
      </c>
      <c r="N30" s="85">
        <v>7.2</v>
      </c>
      <c r="O30" s="85">
        <v>7.2</v>
      </c>
      <c r="P30" s="85">
        <v>7.2</v>
      </c>
      <c r="Q30" s="85">
        <v>7.2</v>
      </c>
      <c r="R30" s="85"/>
      <c r="S30" s="85"/>
      <c r="T30" s="85">
        <v>7.2</v>
      </c>
      <c r="U30" s="85">
        <v>7.2</v>
      </c>
      <c r="V30" s="85">
        <v>7.2</v>
      </c>
      <c r="W30" s="85">
        <v>7.2</v>
      </c>
      <c r="X30" s="85">
        <v>7.2</v>
      </c>
      <c r="Y30" s="159">
        <v>6.2</v>
      </c>
      <c r="Z30" s="85"/>
      <c r="AA30" s="85"/>
      <c r="AB30" s="85"/>
      <c r="AC30" s="85">
        <v>7.2</v>
      </c>
      <c r="AD30" s="85">
        <v>7.2</v>
      </c>
      <c r="AE30" s="85">
        <v>7.2</v>
      </c>
      <c r="AF30" s="85"/>
      <c r="AG30" s="85"/>
      <c r="AH30" s="85">
        <v>7.2</v>
      </c>
      <c r="AI30" s="85"/>
      <c r="AJ30" s="89"/>
      <c r="AK30" s="104">
        <f>COUNTIF(F30:AJ30,"&gt;0")</f>
        <v>20</v>
      </c>
      <c r="AL30" s="112">
        <f>SUM(AM30:AO30)</f>
        <v>143</v>
      </c>
      <c r="AM30" s="112">
        <f>IF(COUNTIF(F30:AJ30,"7,2")&gt;0,COUNTIF(F29:AJ29,"5,3"),"7,2")*7.2</f>
        <v>0</v>
      </c>
      <c r="AN30" s="161">
        <f>IF(COUNTIF(F30:AJ30,"7,2")&gt;0,COUNTIF(F29:AJ29,"5,2"),"7,2")*7.2-1</f>
        <v>143</v>
      </c>
      <c r="AO30" s="140">
        <f>IF(COUNTIF(F30:AJ30,"7,2")&gt;0,COUNTIF(F29:AJ29,"5,1"),"7,2")*7.2</f>
        <v>0</v>
      </c>
      <c r="AQ30" s="133"/>
      <c r="AR30" s="134"/>
    </row>
    <row r="31" spans="1:44" s="49" customFormat="1" ht="21" customHeight="1" thickBot="1">
      <c r="A31" s="238"/>
      <c r="B31" s="201"/>
      <c r="C31" s="235"/>
      <c r="D31" s="201"/>
      <c r="E31" s="217"/>
      <c r="F31" s="88"/>
      <c r="G31" s="86"/>
      <c r="H31" s="86"/>
      <c r="I31" s="86"/>
      <c r="J31" s="87"/>
      <c r="K31" s="86"/>
      <c r="L31" s="86"/>
      <c r="M31" s="87"/>
      <c r="N31" s="86"/>
      <c r="O31" s="86"/>
      <c r="P31" s="86"/>
      <c r="Q31" s="87"/>
      <c r="R31" s="86"/>
      <c r="S31" s="86"/>
      <c r="T31" s="87"/>
      <c r="U31" s="86"/>
      <c r="V31" s="86"/>
      <c r="W31" s="86"/>
      <c r="X31" s="87"/>
      <c r="Y31" s="160"/>
      <c r="Z31" s="86"/>
      <c r="AA31" s="87"/>
      <c r="AB31" s="86"/>
      <c r="AC31" s="86"/>
      <c r="AD31" s="86"/>
      <c r="AE31" s="87"/>
      <c r="AF31" s="86"/>
      <c r="AG31" s="87"/>
      <c r="AH31" s="87"/>
      <c r="AI31" s="86"/>
      <c r="AJ31" s="145"/>
      <c r="AK31" s="113"/>
      <c r="AL31" s="52"/>
      <c r="AM31" s="52"/>
      <c r="AN31" s="52"/>
      <c r="AO31" s="107"/>
      <c r="AQ31" s="133"/>
      <c r="AR31" s="134"/>
    </row>
    <row r="32" spans="1:44" s="49" customFormat="1" ht="19.5" customHeight="1" hidden="1">
      <c r="A32" s="236">
        <v>7</v>
      </c>
      <c r="B32" s="199"/>
      <c r="C32" s="233"/>
      <c r="D32" s="199" t="s">
        <v>4</v>
      </c>
      <c r="E32" s="215">
        <v>4</v>
      </c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144"/>
      <c r="AK32" s="114"/>
      <c r="AL32" s="105"/>
      <c r="AM32" s="105"/>
      <c r="AN32" s="105"/>
      <c r="AO32" s="106"/>
      <c r="AQ32" s="133"/>
      <c r="AR32" s="134"/>
    </row>
    <row r="33" spans="1:44" s="49" customFormat="1" ht="19.5" customHeight="1" hidden="1">
      <c r="A33" s="237"/>
      <c r="B33" s="200"/>
      <c r="C33" s="234"/>
      <c r="D33" s="200"/>
      <c r="E33" s="216"/>
      <c r="F33" s="84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9"/>
      <c r="AK33" s="104">
        <f>COUNTIF(F33:AJ33,"&gt;0")</f>
        <v>0</v>
      </c>
      <c r="AL33" s="112">
        <f>SUM(AM33:AO33)</f>
        <v>0</v>
      </c>
      <c r="AM33" s="112">
        <v>0</v>
      </c>
      <c r="AN33" s="112">
        <v>0</v>
      </c>
      <c r="AO33" s="140">
        <v>0</v>
      </c>
      <c r="AQ33" s="133"/>
      <c r="AR33" s="134"/>
    </row>
    <row r="34" spans="1:44" s="49" customFormat="1" ht="19.5" customHeight="1" hidden="1" thickBot="1">
      <c r="A34" s="238"/>
      <c r="B34" s="201"/>
      <c r="C34" s="235"/>
      <c r="D34" s="201"/>
      <c r="E34" s="217"/>
      <c r="F34" s="88"/>
      <c r="G34" s="86"/>
      <c r="H34" s="86"/>
      <c r="I34" s="86"/>
      <c r="J34" s="87"/>
      <c r="K34" s="86"/>
      <c r="L34" s="86"/>
      <c r="M34" s="87"/>
      <c r="N34" s="86"/>
      <c r="O34" s="86"/>
      <c r="P34" s="86"/>
      <c r="Q34" s="87"/>
      <c r="R34" s="86"/>
      <c r="S34" s="86"/>
      <c r="T34" s="87"/>
      <c r="U34" s="86"/>
      <c r="V34" s="86"/>
      <c r="W34" s="86"/>
      <c r="X34" s="87"/>
      <c r="Y34" s="87"/>
      <c r="Z34" s="86"/>
      <c r="AA34" s="87"/>
      <c r="AB34" s="86"/>
      <c r="AC34" s="86"/>
      <c r="AD34" s="86"/>
      <c r="AE34" s="87"/>
      <c r="AF34" s="86"/>
      <c r="AG34" s="87"/>
      <c r="AH34" s="87"/>
      <c r="AI34" s="86"/>
      <c r="AJ34" s="145"/>
      <c r="AK34" s="115"/>
      <c r="AL34" s="116"/>
      <c r="AM34" s="116"/>
      <c r="AN34" s="116"/>
      <c r="AO34" s="117"/>
      <c r="AQ34" s="133"/>
      <c r="AR34" s="134"/>
    </row>
    <row r="35" spans="1:44" s="49" customFormat="1" ht="19.5" customHeight="1" hidden="1">
      <c r="A35" s="236">
        <v>8</v>
      </c>
      <c r="B35" s="199"/>
      <c r="C35" s="233"/>
      <c r="D35" s="199" t="s">
        <v>4</v>
      </c>
      <c r="E35" s="215">
        <v>4</v>
      </c>
      <c r="F35" s="82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144"/>
      <c r="AK35" s="118"/>
      <c r="AL35" s="108"/>
      <c r="AM35" s="108"/>
      <c r="AN35" s="108"/>
      <c r="AO35" s="111"/>
      <c r="AQ35" s="133"/>
      <c r="AR35" s="134"/>
    </row>
    <row r="36" spans="1:44" s="49" customFormat="1" ht="19.5" customHeight="1" hidden="1">
      <c r="A36" s="237"/>
      <c r="B36" s="200"/>
      <c r="C36" s="234"/>
      <c r="D36" s="200"/>
      <c r="E36" s="216"/>
      <c r="F36" s="84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9"/>
      <c r="AK36" s="104">
        <f>COUNTIF(F36:AJ36,"&gt;0")</f>
        <v>0</v>
      </c>
      <c r="AL36" s="112">
        <f>SUM(AM36:AO36)</f>
        <v>0</v>
      </c>
      <c r="AM36" s="112">
        <v>0</v>
      </c>
      <c r="AN36" s="112">
        <v>0</v>
      </c>
      <c r="AO36" s="140">
        <v>0</v>
      </c>
      <c r="AQ36" s="133"/>
      <c r="AR36" s="134"/>
    </row>
    <row r="37" spans="1:44" s="49" customFormat="1" ht="19.5" customHeight="1" hidden="1" thickBot="1">
      <c r="A37" s="238"/>
      <c r="B37" s="201"/>
      <c r="C37" s="235"/>
      <c r="D37" s="201"/>
      <c r="E37" s="217"/>
      <c r="F37" s="88"/>
      <c r="G37" s="86"/>
      <c r="H37" s="86"/>
      <c r="I37" s="86"/>
      <c r="J37" s="87"/>
      <c r="K37" s="86"/>
      <c r="L37" s="86"/>
      <c r="M37" s="87"/>
      <c r="N37" s="86"/>
      <c r="O37" s="86"/>
      <c r="P37" s="86"/>
      <c r="Q37" s="87"/>
      <c r="R37" s="86"/>
      <c r="S37" s="86"/>
      <c r="T37" s="87"/>
      <c r="U37" s="86"/>
      <c r="V37" s="86"/>
      <c r="W37" s="86"/>
      <c r="X37" s="87"/>
      <c r="Y37" s="87"/>
      <c r="Z37" s="86"/>
      <c r="AA37" s="87"/>
      <c r="AB37" s="86"/>
      <c r="AC37" s="86"/>
      <c r="AD37" s="86"/>
      <c r="AE37" s="87"/>
      <c r="AF37" s="86"/>
      <c r="AG37" s="87"/>
      <c r="AH37" s="87"/>
      <c r="AI37" s="86"/>
      <c r="AJ37" s="145"/>
      <c r="AK37" s="113"/>
      <c r="AL37" s="52"/>
      <c r="AM37" s="52"/>
      <c r="AN37" s="52"/>
      <c r="AO37" s="107"/>
      <c r="AQ37" s="133"/>
      <c r="AR37" s="134"/>
    </row>
    <row r="38" spans="1:43" ht="30" customHeight="1">
      <c r="A38" s="53"/>
      <c r="B38" s="120"/>
      <c r="C38" s="121"/>
      <c r="D38" s="4"/>
      <c r="E38" s="4"/>
      <c r="F38" s="122"/>
      <c r="G38" s="123"/>
      <c r="H38" s="123"/>
      <c r="I38" s="122"/>
      <c r="J38" s="123"/>
      <c r="K38" s="123"/>
      <c r="L38" s="122"/>
      <c r="M38" s="122"/>
      <c r="N38" s="122"/>
      <c r="O38" s="122"/>
      <c r="P38" s="122"/>
      <c r="Q38" s="122"/>
      <c r="R38" s="122"/>
      <c r="S38" s="122"/>
      <c r="T38" s="122"/>
      <c r="U38" s="123"/>
      <c r="V38" s="123"/>
      <c r="W38" s="123"/>
      <c r="X38" s="123"/>
      <c r="Y38" s="123"/>
      <c r="Z38" s="122"/>
      <c r="AA38" s="122"/>
      <c r="AB38" s="123"/>
      <c r="AC38" s="123"/>
      <c r="AD38" s="123"/>
      <c r="AE38" s="123"/>
      <c r="AF38" s="123"/>
      <c r="AG38" s="123"/>
      <c r="AH38" s="123"/>
      <c r="AI38" s="123"/>
      <c r="AJ38" s="123"/>
      <c r="AK38" s="124">
        <f>SUM(AK14:AK37)</f>
        <v>120</v>
      </c>
      <c r="AL38" s="124">
        <f>SUM(AL14:AL37)</f>
        <v>858</v>
      </c>
      <c r="AM38" s="124">
        <f>AM15+AM18+AM21+AM24+AM27+AM30+AM33+AM36</f>
        <v>0</v>
      </c>
      <c r="AN38" s="124">
        <f>AN15+AN18+AN21+AN24+AN27+AN30+AN33+AN36</f>
        <v>858</v>
      </c>
      <c r="AO38" s="124">
        <f>AO15+AO18+AO21+AO24+AO27+AO30+AO33+AO36</f>
        <v>0</v>
      </c>
      <c r="AQ38" s="68" t="s">
        <v>63</v>
      </c>
    </row>
    <row r="39" spans="1:41" ht="18.75">
      <c r="A39" s="125"/>
      <c r="B39" s="8"/>
      <c r="C39" s="125"/>
      <c r="D39" s="4"/>
      <c r="E39" s="4"/>
      <c r="F39" s="5"/>
      <c r="G39" s="5"/>
      <c r="H39" s="3"/>
      <c r="I39" s="3"/>
      <c r="J39" s="3"/>
      <c r="K39" s="5"/>
      <c r="L39" s="5"/>
      <c r="M39" s="5"/>
      <c r="N39" s="5"/>
      <c r="O39" s="3"/>
      <c r="P39" s="3"/>
      <c r="Q39" s="5"/>
      <c r="R39" s="5"/>
      <c r="S39" s="5"/>
      <c r="T39" s="5"/>
      <c r="U39" s="5"/>
      <c r="V39" s="3"/>
      <c r="W39" s="3"/>
      <c r="X39" s="5"/>
      <c r="Y39" s="5"/>
      <c r="Z39" s="5"/>
      <c r="AA39" s="5"/>
      <c r="AB39" s="5"/>
      <c r="AC39" s="3"/>
      <c r="AD39" s="3"/>
      <c r="AE39" s="5"/>
      <c r="AF39" s="5"/>
      <c r="AG39" s="5"/>
      <c r="AH39" s="5"/>
      <c r="AI39" s="5"/>
      <c r="AJ39" s="5"/>
      <c r="AK39" s="124"/>
      <c r="AL39" s="3"/>
      <c r="AM39" s="125"/>
      <c r="AN39" s="6"/>
      <c r="AO39" s="6"/>
    </row>
    <row r="40" spans="1:42" ht="18.75">
      <c r="A40" s="26"/>
      <c r="B40" s="9" t="s">
        <v>60</v>
      </c>
      <c r="C40" s="9"/>
      <c r="D40" s="9"/>
      <c r="E40" s="25"/>
      <c r="F40" s="25"/>
      <c r="G40" s="25"/>
      <c r="H40" s="25"/>
      <c r="I40" s="25"/>
      <c r="J40" s="64"/>
      <c r="K40" s="64"/>
      <c r="L40" s="64"/>
      <c r="M40" s="64"/>
      <c r="N40" s="64"/>
      <c r="O40" s="25"/>
      <c r="P40" s="25"/>
      <c r="Q40" s="25"/>
      <c r="R40" s="9"/>
      <c r="S40" s="9"/>
      <c r="T40" s="9"/>
      <c r="U40" s="9"/>
      <c r="V40" s="9"/>
      <c r="W40" s="9"/>
      <c r="X40" s="9" t="s">
        <v>61</v>
      </c>
      <c r="Y40" s="9"/>
      <c r="Z40" s="9"/>
      <c r="AA40" s="9"/>
      <c r="AB40" s="25"/>
      <c r="AC40" s="25"/>
      <c r="AD40" s="25"/>
      <c r="AE40" s="25"/>
      <c r="AF40" s="25"/>
      <c r="AG40" s="64"/>
      <c r="AH40" s="64"/>
      <c r="AI40" s="64"/>
      <c r="AJ40" s="64"/>
      <c r="AK40" s="65"/>
      <c r="AL40" s="25"/>
      <c r="AM40" s="26"/>
      <c r="AN40" s="39"/>
      <c r="AO40" s="39"/>
      <c r="AP40" s="68">
        <v>0</v>
      </c>
    </row>
    <row r="41" spans="1:41" ht="18.75">
      <c r="A41" s="8"/>
      <c r="B41" s="8"/>
      <c r="C41" s="8"/>
      <c r="D41" s="8"/>
      <c r="E41" s="2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42"/>
      <c r="S41" s="42"/>
      <c r="T41" s="43"/>
      <c r="U41" s="43"/>
      <c r="V41" s="43"/>
      <c r="W41" s="43"/>
      <c r="X41" s="43"/>
      <c r="Y41" s="43"/>
      <c r="Z41" s="44"/>
      <c r="AA41" s="44"/>
      <c r="AB41" s="45"/>
      <c r="AC41" s="45"/>
      <c r="AD41" s="45"/>
      <c r="AE41" s="45"/>
      <c r="AF41" s="45"/>
      <c r="AG41" s="45"/>
      <c r="AH41" s="45"/>
      <c r="AI41" s="45"/>
      <c r="AJ41" s="45"/>
      <c r="AK41" s="26"/>
      <c r="AL41" s="26"/>
      <c r="AM41" s="26"/>
      <c r="AN41" s="8"/>
      <c r="AO41" s="8"/>
    </row>
    <row r="42" spans="1:41" ht="18.75">
      <c r="A42" s="8"/>
      <c r="B42" s="8"/>
      <c r="C42" s="8"/>
      <c r="D42" s="8"/>
      <c r="E42" s="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8"/>
      <c r="AL42" s="8"/>
      <c r="AM42" s="8"/>
      <c r="AN42" s="8"/>
      <c r="AO42" s="8"/>
    </row>
    <row r="43" spans="1:41" ht="18.75">
      <c r="A43" s="26"/>
      <c r="B43" s="14" t="s">
        <v>64</v>
      </c>
      <c r="C43" s="26"/>
      <c r="D43" s="26"/>
      <c r="E43" s="26"/>
      <c r="F43" s="10"/>
      <c r="G43" s="10"/>
      <c r="H43" s="10"/>
      <c r="I43" s="10"/>
      <c r="J43" s="63"/>
      <c r="K43" s="63"/>
      <c r="L43" s="63"/>
      <c r="M43" s="63"/>
      <c r="N43" s="63"/>
      <c r="O43" s="196"/>
      <c r="P43" s="197"/>
      <c r="Q43" s="197"/>
      <c r="R43" s="197"/>
      <c r="S43" s="197"/>
      <c r="T43" s="197"/>
      <c r="U43" s="10"/>
      <c r="V43" s="10"/>
      <c r="W43" s="10"/>
      <c r="X43" s="25" t="s">
        <v>62</v>
      </c>
      <c r="Y43" s="25"/>
      <c r="Z43" s="25"/>
      <c r="AA43" s="25"/>
      <c r="AB43" s="25"/>
      <c r="AC43" s="25"/>
      <c r="AD43" s="25"/>
      <c r="AE43" s="25"/>
      <c r="AF43" s="25"/>
      <c r="AG43" s="64"/>
      <c r="AH43" s="64"/>
      <c r="AI43" s="64"/>
      <c r="AJ43" s="64"/>
      <c r="AK43" s="64"/>
      <c r="AL43" s="25"/>
      <c r="AM43" s="25"/>
      <c r="AN43" s="25"/>
      <c r="AO43" s="25"/>
    </row>
    <row r="44" spans="1:41" ht="15.75">
      <c r="A44" s="40"/>
      <c r="B44" s="40"/>
      <c r="C44" s="40"/>
      <c r="D44" s="40"/>
      <c r="E44" s="40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40"/>
      <c r="AL44" s="40"/>
      <c r="AM44" s="40"/>
      <c r="AN44" s="40"/>
      <c r="AO44" s="40"/>
    </row>
    <row r="45" spans="1:41" ht="15.75">
      <c r="A45" s="40"/>
      <c r="B45" s="40"/>
      <c r="C45" s="40"/>
      <c r="D45" s="40"/>
      <c r="E45" s="40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40"/>
      <c r="AL45" s="40"/>
      <c r="AM45" s="40"/>
      <c r="AN45" s="40"/>
      <c r="AO45" s="40"/>
    </row>
    <row r="46" spans="1:41" ht="26.25">
      <c r="A46" s="69"/>
      <c r="B46" s="126"/>
      <c r="C46" s="127"/>
      <c r="D46" s="127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57"/>
      <c r="AM46" s="69"/>
      <c r="AN46" s="69"/>
      <c r="AO46" s="69"/>
    </row>
    <row r="47" spans="37:38" ht="15.75">
      <c r="AK47" s="128"/>
      <c r="AL47" s="129"/>
    </row>
    <row r="52" ht="13.5" thickBot="1"/>
    <row r="53" spans="14:15" ht="12.75">
      <c r="N53" s="199"/>
      <c r="O53" s="192"/>
    </row>
    <row r="54" spans="14:15" ht="12.75">
      <c r="N54" s="200"/>
      <c r="O54" s="193"/>
    </row>
    <row r="55" spans="14:15" ht="13.5" thickBot="1">
      <c r="N55" s="201"/>
      <c r="O55" s="194"/>
    </row>
  </sheetData>
  <sheetProtection/>
  <mergeCells count="94">
    <mergeCell ref="D35:D37"/>
    <mergeCell ref="E35:E37"/>
    <mergeCell ref="A29:A31"/>
    <mergeCell ref="B29:B31"/>
    <mergeCell ref="C29:C31"/>
    <mergeCell ref="D29:D31"/>
    <mergeCell ref="E29:E31"/>
    <mergeCell ref="C26:C28"/>
    <mergeCell ref="B26:B28"/>
    <mergeCell ref="A26:A28"/>
    <mergeCell ref="A35:A37"/>
    <mergeCell ref="B35:B37"/>
    <mergeCell ref="C35:C37"/>
    <mergeCell ref="D23:D25"/>
    <mergeCell ref="E23:E25"/>
    <mergeCell ref="D20:D22"/>
    <mergeCell ref="E20:E22"/>
    <mergeCell ref="A32:A34"/>
    <mergeCell ref="B32:B34"/>
    <mergeCell ref="C32:C34"/>
    <mergeCell ref="D32:D34"/>
    <mergeCell ref="E32:E34"/>
    <mergeCell ref="D26:D28"/>
    <mergeCell ref="H10:H12"/>
    <mergeCell ref="K10:K12"/>
    <mergeCell ref="AE10:AE12"/>
    <mergeCell ref="R10:R12"/>
    <mergeCell ref="P10:P12"/>
    <mergeCell ref="AA10:AA12"/>
    <mergeCell ref="U10:U12"/>
    <mergeCell ref="A23:A25"/>
    <mergeCell ref="B14:B16"/>
    <mergeCell ref="C14:C16"/>
    <mergeCell ref="B23:B25"/>
    <mergeCell ref="C23:C25"/>
    <mergeCell ref="A17:A19"/>
    <mergeCell ref="A14:A16"/>
    <mergeCell ref="D17:D19"/>
    <mergeCell ref="B17:B19"/>
    <mergeCell ref="C17:C19"/>
    <mergeCell ref="D14:D16"/>
    <mergeCell ref="A20:A22"/>
    <mergeCell ref="B20:B22"/>
    <mergeCell ref="C20:C22"/>
    <mergeCell ref="E17:E19"/>
    <mergeCell ref="O10:O12"/>
    <mergeCell ref="L10:L12"/>
    <mergeCell ref="F13:AJ13"/>
    <mergeCell ref="I10:I12"/>
    <mergeCell ref="M10:M12"/>
    <mergeCell ref="E8:E12"/>
    <mergeCell ref="F8:AJ9"/>
    <mergeCell ref="AF10:AF12"/>
    <mergeCell ref="AG10:AG12"/>
    <mergeCell ref="A4:AO4"/>
    <mergeCell ref="Y10:Y12"/>
    <mergeCell ref="AL8:AO8"/>
    <mergeCell ref="E14:E16"/>
    <mergeCell ref="O6:X6"/>
    <mergeCell ref="V10:V12"/>
    <mergeCell ref="G10:G12"/>
    <mergeCell ref="C8:C12"/>
    <mergeCell ref="A8:A12"/>
    <mergeCell ref="Q10:Q12"/>
    <mergeCell ref="E26:E28"/>
    <mergeCell ref="AL9:AL12"/>
    <mergeCell ref="AD10:AD12"/>
    <mergeCell ref="AC10:AC12"/>
    <mergeCell ref="X10:X12"/>
    <mergeCell ref="AM10:AO10"/>
    <mergeCell ref="AH10:AH12"/>
    <mergeCell ref="AK8:AK12"/>
    <mergeCell ref="S10:S12"/>
    <mergeCell ref="W10:W12"/>
    <mergeCell ref="O53:O55"/>
    <mergeCell ref="F44:R44"/>
    <mergeCell ref="O43:T43"/>
    <mergeCell ref="F42:AJ42"/>
    <mergeCell ref="N53:N55"/>
    <mergeCell ref="N10:N12"/>
    <mergeCell ref="AB10:AB12"/>
    <mergeCell ref="AI10:AI12"/>
    <mergeCell ref="Z10:Z12"/>
    <mergeCell ref="F10:F12"/>
    <mergeCell ref="AF2:AL2"/>
    <mergeCell ref="A5:AO5"/>
    <mergeCell ref="D8:D12"/>
    <mergeCell ref="T10:T12"/>
    <mergeCell ref="J10:J12"/>
    <mergeCell ref="B8:B12"/>
    <mergeCell ref="AM9:AO9"/>
    <mergeCell ref="AM2:AO2"/>
    <mergeCell ref="A3:AO3"/>
    <mergeCell ref="AJ10:AJ12"/>
  </mergeCells>
  <conditionalFormatting sqref="AM26 AM14 AM17">
    <cfRule type="cellIs" priority="15" dxfId="5" operator="equal" stopIfTrue="1">
      <formula>0</formula>
    </cfRule>
  </conditionalFormatting>
  <conditionalFormatting sqref="AM20">
    <cfRule type="cellIs" priority="10" dxfId="5" operator="equal" stopIfTrue="1">
      <formula>0</formula>
    </cfRule>
  </conditionalFormatting>
  <conditionalFormatting sqref="AM23">
    <cfRule type="cellIs" priority="5" dxfId="5" operator="equal" stopIfTrue="1">
      <formula>0</formula>
    </cfRule>
  </conditionalFormatting>
  <conditionalFormatting sqref="AM29 AM32">
    <cfRule type="cellIs" priority="3" dxfId="5" operator="equal" stopIfTrue="1">
      <formula>0</formula>
    </cfRule>
  </conditionalFormatting>
  <conditionalFormatting sqref="AM35">
    <cfRule type="cellIs" priority="2" dxfId="5" operator="equal" stopIfTrue="1">
      <formula>0</formula>
    </cfRule>
  </conditionalFormatting>
  <printOptions horizontalCentered="1"/>
  <pageMargins left="0.25" right="0.25" top="0.75" bottom="0.75" header="0.3" footer="0.3"/>
  <pageSetup fitToHeight="0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80" zoomScaleNormal="80" zoomScaleSheetLayoutView="90" zoomScalePageLayoutView="0" workbookViewId="0" topLeftCell="A7">
      <selection activeCell="B27" sqref="B27"/>
    </sheetView>
  </sheetViews>
  <sheetFormatPr defaultColWidth="9.00390625" defaultRowHeight="12.75"/>
  <cols>
    <col min="1" max="1" width="11.625" style="68" customWidth="1"/>
    <col min="2" max="2" width="42.00390625" style="68" customWidth="1"/>
    <col min="3" max="3" width="14.00390625" style="68" customWidth="1"/>
    <col min="4" max="4" width="4.25390625" style="68" customWidth="1"/>
    <col min="5" max="5" width="3.875" style="68" customWidth="1"/>
    <col min="6" max="6" width="5.125" style="68" customWidth="1"/>
    <col min="7" max="7" width="10.625" style="68" customWidth="1"/>
    <col min="8" max="8" width="9.25390625" style="68" customWidth="1"/>
    <col min="9" max="9" width="13.375" style="68" customWidth="1"/>
    <col min="10" max="10" width="10.00390625" style="68" customWidth="1"/>
    <col min="11" max="11" width="13.00390625" style="68" customWidth="1"/>
    <col min="12" max="12" width="13.75390625" style="68" customWidth="1"/>
    <col min="13" max="13" width="14.25390625" style="68" customWidth="1"/>
    <col min="14" max="14" width="14.75390625" style="68" customWidth="1"/>
    <col min="15" max="15" width="9.75390625" style="68" bestFit="1" customWidth="1"/>
    <col min="16" max="16" width="13.875" style="68" customWidth="1"/>
    <col min="17" max="17" width="9.75390625" style="68" bestFit="1" customWidth="1"/>
    <col min="18" max="18" width="12.625" style="68" customWidth="1"/>
    <col min="19" max="19" width="9.625" style="68" bestFit="1" customWidth="1"/>
    <col min="20" max="20" width="15.00390625" style="68" customWidth="1"/>
    <col min="21" max="21" width="18.00390625" style="68" customWidth="1"/>
    <col min="22" max="16384" width="9.125" style="68" customWidth="1"/>
  </cols>
  <sheetData>
    <row r="1" spans="14:23" ht="15" customHeight="1">
      <c r="N1" s="47"/>
      <c r="O1" s="47"/>
      <c r="P1" s="47"/>
      <c r="Q1" s="47"/>
      <c r="R1" s="47"/>
      <c r="S1" s="47"/>
      <c r="T1" s="256"/>
      <c r="U1" s="257"/>
      <c r="V1" s="257"/>
      <c r="W1" s="257"/>
    </row>
    <row r="2" ht="15" customHeight="1"/>
    <row r="3" spans="2:21" ht="15" customHeight="1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2:21" ht="18.75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</row>
    <row r="5" spans="3:21" ht="18.75">
      <c r="C5" s="66"/>
      <c r="D5" s="66"/>
      <c r="E5" s="66"/>
      <c r="F5" s="66"/>
      <c r="G5" s="66"/>
      <c r="H5" s="66"/>
      <c r="I5" s="66"/>
      <c r="J5" s="218"/>
      <c r="K5" s="218"/>
      <c r="L5" s="218"/>
      <c r="M5" s="218"/>
      <c r="N5" s="66"/>
      <c r="O5" s="66"/>
      <c r="P5" s="66"/>
      <c r="Q5" s="66"/>
      <c r="R5" s="66"/>
      <c r="S5" s="66"/>
      <c r="T5" s="66"/>
      <c r="U5" s="66"/>
    </row>
    <row r="8" spans="2:6" ht="13.5" thickBot="1">
      <c r="B8" s="69"/>
      <c r="C8" s="69"/>
      <c r="D8" s="69"/>
      <c r="E8" s="69"/>
      <c r="F8" s="69"/>
    </row>
    <row r="9" spans="1:21" ht="18.75" customHeight="1">
      <c r="A9" s="252" t="s">
        <v>30</v>
      </c>
      <c r="B9" s="271" t="s">
        <v>0</v>
      </c>
      <c r="C9" s="262" t="s">
        <v>1</v>
      </c>
      <c r="D9" s="260" t="s">
        <v>2</v>
      </c>
      <c r="E9" s="260" t="s">
        <v>20</v>
      </c>
      <c r="F9" s="260" t="s">
        <v>21</v>
      </c>
      <c r="G9" s="262" t="s">
        <v>26</v>
      </c>
      <c r="H9" s="262" t="s">
        <v>3</v>
      </c>
      <c r="I9" s="262"/>
      <c r="J9" s="262"/>
      <c r="K9" s="263"/>
      <c r="L9" s="262" t="s">
        <v>28</v>
      </c>
      <c r="M9" s="262" t="s">
        <v>22</v>
      </c>
      <c r="N9" s="262" t="s">
        <v>27</v>
      </c>
      <c r="O9" s="262" t="s">
        <v>13</v>
      </c>
      <c r="P9" s="263"/>
      <c r="Q9" s="263"/>
      <c r="R9" s="263"/>
      <c r="S9" s="263"/>
      <c r="T9" s="263"/>
      <c r="U9" s="264" t="s">
        <v>5</v>
      </c>
    </row>
    <row r="10" spans="1:21" ht="16.5" customHeight="1">
      <c r="A10" s="253"/>
      <c r="B10" s="272"/>
      <c r="C10" s="267"/>
      <c r="D10" s="261"/>
      <c r="E10" s="261"/>
      <c r="F10" s="261"/>
      <c r="G10" s="267"/>
      <c r="H10" s="267" t="s">
        <v>12</v>
      </c>
      <c r="I10" s="267" t="s">
        <v>19</v>
      </c>
      <c r="J10" s="268"/>
      <c r="K10" s="268"/>
      <c r="L10" s="267"/>
      <c r="M10" s="267"/>
      <c r="N10" s="267"/>
      <c r="O10" s="267" t="s">
        <v>51</v>
      </c>
      <c r="P10" s="268"/>
      <c r="Q10" s="267" t="s">
        <v>52</v>
      </c>
      <c r="R10" s="268"/>
      <c r="S10" s="267" t="s">
        <v>53</v>
      </c>
      <c r="T10" s="267"/>
      <c r="U10" s="265"/>
    </row>
    <row r="11" spans="1:21" ht="46.5" customHeight="1">
      <c r="A11" s="253"/>
      <c r="B11" s="272"/>
      <c r="C11" s="267"/>
      <c r="D11" s="261"/>
      <c r="E11" s="261"/>
      <c r="F11" s="261"/>
      <c r="G11" s="267"/>
      <c r="H11" s="268"/>
      <c r="I11" s="267" t="s">
        <v>51</v>
      </c>
      <c r="J11" s="267" t="s">
        <v>57</v>
      </c>
      <c r="K11" s="267" t="s">
        <v>53</v>
      </c>
      <c r="L11" s="267"/>
      <c r="M11" s="267"/>
      <c r="N11" s="267"/>
      <c r="O11" s="268"/>
      <c r="P11" s="268"/>
      <c r="Q11" s="268"/>
      <c r="R11" s="268"/>
      <c r="S11" s="267"/>
      <c r="T11" s="267"/>
      <c r="U11" s="265"/>
    </row>
    <row r="12" spans="1:21" ht="65.25" customHeight="1">
      <c r="A12" s="253"/>
      <c r="B12" s="273"/>
      <c r="C12" s="268"/>
      <c r="D12" s="274"/>
      <c r="E12" s="261"/>
      <c r="F12" s="261"/>
      <c r="G12" s="268"/>
      <c r="H12" s="268"/>
      <c r="I12" s="267"/>
      <c r="J12" s="267"/>
      <c r="K12" s="267"/>
      <c r="L12" s="268"/>
      <c r="M12" s="268"/>
      <c r="N12" s="268"/>
      <c r="O12" s="135" t="s">
        <v>16</v>
      </c>
      <c r="P12" s="135" t="s">
        <v>17</v>
      </c>
      <c r="Q12" s="135" t="s">
        <v>16</v>
      </c>
      <c r="R12" s="135" t="s">
        <v>17</v>
      </c>
      <c r="S12" s="135" t="s">
        <v>16</v>
      </c>
      <c r="T12" s="135" t="s">
        <v>17</v>
      </c>
      <c r="U12" s="266"/>
    </row>
    <row r="13" spans="1:21" s="70" customFormat="1" ht="15">
      <c r="A13" s="131">
        <v>1</v>
      </c>
      <c r="B13" s="130">
        <v>2</v>
      </c>
      <c r="C13" s="130">
        <v>3</v>
      </c>
      <c r="D13" s="130">
        <v>4</v>
      </c>
      <c r="E13" s="130">
        <v>5</v>
      </c>
      <c r="F13" s="130">
        <v>6</v>
      </c>
      <c r="G13" s="130">
        <v>7</v>
      </c>
      <c r="H13" s="130">
        <v>8</v>
      </c>
      <c r="I13" s="130">
        <v>9</v>
      </c>
      <c r="J13" s="130">
        <v>10</v>
      </c>
      <c r="K13" s="130">
        <v>11</v>
      </c>
      <c r="L13" s="130">
        <v>12</v>
      </c>
      <c r="M13" s="130">
        <v>13</v>
      </c>
      <c r="N13" s="130">
        <v>14</v>
      </c>
      <c r="O13" s="130">
        <v>15</v>
      </c>
      <c r="P13" s="130">
        <v>16</v>
      </c>
      <c r="Q13" s="130">
        <v>17</v>
      </c>
      <c r="R13" s="130">
        <v>18</v>
      </c>
      <c r="S13" s="130">
        <v>19</v>
      </c>
      <c r="T13" s="130">
        <v>20</v>
      </c>
      <c r="U13" s="132">
        <v>21</v>
      </c>
    </row>
    <row r="14" spans="1:21" s="70" customFormat="1" ht="15" customHeight="1">
      <c r="A14" s="131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2"/>
    </row>
    <row r="15" spans="1:23" s="69" customFormat="1" ht="19.5" customHeight="1">
      <c r="A15" s="146">
        <f>табель!C14</f>
        <v>229792</v>
      </c>
      <c r="B15" s="147" t="str">
        <f>табель!B14</f>
        <v>Петров</v>
      </c>
      <c r="C15" s="71" t="s">
        <v>4</v>
      </c>
      <c r="D15" s="72">
        <v>4</v>
      </c>
      <c r="E15" s="73">
        <v>4</v>
      </c>
      <c r="F15" s="167">
        <f>'Протокол КТУпрох.'!F19</f>
        <v>1</v>
      </c>
      <c r="G15" s="157">
        <v>124.6</v>
      </c>
      <c r="H15" s="67">
        <f>табель!AL15</f>
        <v>143</v>
      </c>
      <c r="I15" s="75">
        <f>табель!AM15</f>
        <v>0</v>
      </c>
      <c r="J15" s="75">
        <f>табель!AN15</f>
        <v>143</v>
      </c>
      <c r="K15" s="75">
        <f>табель!AO15</f>
        <v>0</v>
      </c>
      <c r="L15" s="74">
        <f>ROUND(G15*H15,2)</f>
        <v>17817.8</v>
      </c>
      <c r="M15" s="166" t="e">
        <f>IF(SUM(I15:K15)=0,0,$M$31*(($H15/$H$31)+($F15/$F$31))/2)</f>
        <v>#REF!</v>
      </c>
      <c r="N15" s="74" t="e">
        <f>ROUND(L15+M15,2)</f>
        <v>#REF!</v>
      </c>
      <c r="O15" s="76">
        <v>0.35</v>
      </c>
      <c r="P15" s="59" t="e">
        <f>IF(H15=0,"0,00",ROUND(N15/H15*I15*0.35,2))</f>
        <v>#REF!</v>
      </c>
      <c r="Q15" s="76">
        <v>0.5</v>
      </c>
      <c r="R15" s="59" t="e">
        <f>IF(H15=0,"0,00",ROUND(N15/H15*J15*0.5,2))</f>
        <v>#REF!</v>
      </c>
      <c r="S15" s="76">
        <v>0.7</v>
      </c>
      <c r="T15" s="59" t="e">
        <f>IF(H15=0,"0,00",ROUND(N15/H15*K15*0.7,2))</f>
        <v>#REF!</v>
      </c>
      <c r="U15" s="103" t="e">
        <f>N15+P15+R15+T15</f>
        <v>#REF!</v>
      </c>
      <c r="W15" s="171">
        <f>IF(SUM(I15:K15)&gt;0,1,0)</f>
        <v>1</v>
      </c>
    </row>
    <row r="16" spans="1:23" ht="19.5" customHeight="1">
      <c r="A16" s="146"/>
      <c r="B16" s="147"/>
      <c r="C16" s="72"/>
      <c r="D16" s="72"/>
      <c r="E16" s="72"/>
      <c r="F16" s="167"/>
      <c r="G16" s="157"/>
      <c r="H16" s="67"/>
      <c r="I16" s="75"/>
      <c r="J16" s="75"/>
      <c r="K16" s="72"/>
      <c r="L16" s="72"/>
      <c r="M16" s="166"/>
      <c r="N16" s="72"/>
      <c r="O16" s="72"/>
      <c r="P16" s="72"/>
      <c r="Q16" s="72"/>
      <c r="R16" s="59"/>
      <c r="S16" s="72"/>
      <c r="T16" s="59"/>
      <c r="U16" s="103"/>
      <c r="W16" s="171"/>
    </row>
    <row r="17" spans="1:23" s="69" customFormat="1" ht="19.5" customHeight="1">
      <c r="A17" s="146">
        <f>табель!C17</f>
        <v>252471</v>
      </c>
      <c r="B17" s="148" t="str">
        <f>табель!B17</f>
        <v>Иванов</v>
      </c>
      <c r="C17" s="71" t="s">
        <v>4</v>
      </c>
      <c r="D17" s="72">
        <v>4</v>
      </c>
      <c r="E17" s="73">
        <v>4</v>
      </c>
      <c r="F17" s="167">
        <f>'Протокол КТУпрох.'!F20</f>
        <v>1</v>
      </c>
      <c r="G17" s="157">
        <f>G15</f>
        <v>124.6</v>
      </c>
      <c r="H17" s="67">
        <f>табель!AL18</f>
        <v>143</v>
      </c>
      <c r="I17" s="75">
        <f>табель!AM18</f>
        <v>0</v>
      </c>
      <c r="J17" s="75">
        <f>табель!AN18</f>
        <v>143</v>
      </c>
      <c r="K17" s="75">
        <f>табель!AO18</f>
        <v>0</v>
      </c>
      <c r="L17" s="74">
        <f>ROUND(G17*H17,2)</f>
        <v>17817.8</v>
      </c>
      <c r="M17" s="166" t="e">
        <f aca="true" t="shared" si="0" ref="M17:M29">IF(SUM(I17:K17)=0,0,$M$31*(($H17/$H$31)+($F17/$F$31))/2)</f>
        <v>#REF!</v>
      </c>
      <c r="N17" s="74" t="e">
        <f>ROUND(L17+M17,2)</f>
        <v>#REF!</v>
      </c>
      <c r="O17" s="76">
        <v>0.35</v>
      </c>
      <c r="P17" s="59" t="e">
        <f>IF(H17=0,"0,00",ROUND(N17/H17*I17*0.35,2))</f>
        <v>#REF!</v>
      </c>
      <c r="Q17" s="76">
        <v>0.5</v>
      </c>
      <c r="R17" s="59" t="e">
        <f aca="true" t="shared" si="1" ref="R17:R23">IF(H17=0,"0,00",ROUND(N17/H17*J17*0.5,2))</f>
        <v>#REF!</v>
      </c>
      <c r="S17" s="76">
        <v>0.7</v>
      </c>
      <c r="T17" s="59" t="e">
        <f>IF(H17=0,"0,00",ROUND(N17/H17*K17*0.7,2))</f>
        <v>#REF!</v>
      </c>
      <c r="U17" s="103" t="e">
        <f aca="true" t="shared" si="2" ref="U17:U23">N17+P17+R17+T17</f>
        <v>#REF!</v>
      </c>
      <c r="W17" s="171">
        <f aca="true" t="shared" si="3" ref="W17:W29">IF(SUM(I17:K17)&gt;0,1,0)</f>
        <v>1</v>
      </c>
    </row>
    <row r="18" spans="1:23" ht="19.5" customHeight="1">
      <c r="A18" s="149"/>
      <c r="B18" s="150"/>
      <c r="C18" s="72"/>
      <c r="D18" s="72"/>
      <c r="E18" s="72"/>
      <c r="F18" s="167"/>
      <c r="G18" s="157"/>
      <c r="H18" s="71"/>
      <c r="I18" s="71"/>
      <c r="J18" s="71"/>
      <c r="K18" s="72"/>
      <c r="L18" s="72"/>
      <c r="M18" s="166"/>
      <c r="N18" s="72"/>
      <c r="O18" s="72"/>
      <c r="P18" s="59"/>
      <c r="Q18" s="72"/>
      <c r="R18" s="59"/>
      <c r="S18" s="72"/>
      <c r="T18" s="59"/>
      <c r="U18" s="103"/>
      <c r="W18" s="171"/>
    </row>
    <row r="19" spans="1:23" ht="19.5" customHeight="1">
      <c r="A19" s="146">
        <f>табель!C20</f>
        <v>263429</v>
      </c>
      <c r="B19" s="148" t="str">
        <f>табель!B20</f>
        <v>Сидоров</v>
      </c>
      <c r="C19" s="71" t="s">
        <v>4</v>
      </c>
      <c r="D19" s="72">
        <v>4</v>
      </c>
      <c r="E19" s="73">
        <v>4</v>
      </c>
      <c r="F19" s="167">
        <f>'Протокол КТУпрох.'!F21</f>
        <v>1</v>
      </c>
      <c r="G19" s="157">
        <f>G15</f>
        <v>124.6</v>
      </c>
      <c r="H19" s="67">
        <f>табель!AL21</f>
        <v>143</v>
      </c>
      <c r="I19" s="75">
        <f>табель!AM21</f>
        <v>0</v>
      </c>
      <c r="J19" s="75">
        <f>табель!AN21</f>
        <v>143</v>
      </c>
      <c r="K19" s="75">
        <f>табель!AO21</f>
        <v>0</v>
      </c>
      <c r="L19" s="74">
        <f>ROUND(G19*H19,2)</f>
        <v>17817.8</v>
      </c>
      <c r="M19" s="166" t="e">
        <f t="shared" si="0"/>
        <v>#REF!</v>
      </c>
      <c r="N19" s="74" t="e">
        <f>ROUND(L19+M19,2)</f>
        <v>#REF!</v>
      </c>
      <c r="O19" s="76">
        <v>0.35</v>
      </c>
      <c r="P19" s="59" t="e">
        <f>IF(H19=0,"0,00",ROUND(N19/H19*I19*0.35,2))</f>
        <v>#REF!</v>
      </c>
      <c r="Q19" s="76">
        <v>0.5</v>
      </c>
      <c r="R19" s="59" t="e">
        <f t="shared" si="1"/>
        <v>#REF!</v>
      </c>
      <c r="S19" s="76">
        <v>0.7</v>
      </c>
      <c r="T19" s="59" t="e">
        <f>IF(H19=0,"0,00",ROUND(N19/H19*K19*0.7,2))</f>
        <v>#REF!</v>
      </c>
      <c r="U19" s="103" t="e">
        <f t="shared" si="2"/>
        <v>#REF!</v>
      </c>
      <c r="W19" s="171">
        <f t="shared" si="3"/>
        <v>1</v>
      </c>
    </row>
    <row r="20" spans="1:23" ht="19.5" customHeight="1">
      <c r="A20" s="146"/>
      <c r="B20" s="151"/>
      <c r="C20" s="71"/>
      <c r="D20" s="72"/>
      <c r="E20" s="73"/>
      <c r="F20" s="167"/>
      <c r="G20" s="157"/>
      <c r="H20" s="67"/>
      <c r="I20" s="75"/>
      <c r="J20" s="75"/>
      <c r="K20" s="75"/>
      <c r="L20" s="74"/>
      <c r="M20" s="166"/>
      <c r="N20" s="74"/>
      <c r="O20" s="76"/>
      <c r="P20" s="59"/>
      <c r="Q20" s="76"/>
      <c r="R20" s="59"/>
      <c r="S20" s="76"/>
      <c r="T20" s="59"/>
      <c r="U20" s="103"/>
      <c r="W20" s="171"/>
    </row>
    <row r="21" spans="1:23" ht="19.5" customHeight="1">
      <c r="A21" s="146">
        <f>табель!C23</f>
        <v>277659</v>
      </c>
      <c r="B21" s="148" t="str">
        <f>табель!B23</f>
        <v>Григорьев</v>
      </c>
      <c r="C21" s="71" t="s">
        <v>4</v>
      </c>
      <c r="D21" s="72">
        <v>4</v>
      </c>
      <c r="E21" s="73">
        <v>4</v>
      </c>
      <c r="F21" s="167">
        <f>'Протокол КТУпрох.'!F22</f>
        <v>1</v>
      </c>
      <c r="G21" s="157">
        <f>G15</f>
        <v>124.6</v>
      </c>
      <c r="H21" s="67">
        <f>табель!AL24</f>
        <v>143</v>
      </c>
      <c r="I21" s="75">
        <f>табель!AM24</f>
        <v>0</v>
      </c>
      <c r="J21" s="75">
        <f>табель!AN24</f>
        <v>143</v>
      </c>
      <c r="K21" s="75">
        <f>табель!AO24</f>
        <v>0</v>
      </c>
      <c r="L21" s="74">
        <f>ROUND(G21*H21,2)</f>
        <v>17817.8</v>
      </c>
      <c r="M21" s="166" t="e">
        <f t="shared" si="0"/>
        <v>#REF!</v>
      </c>
      <c r="N21" s="74" t="e">
        <f>ROUND(L21+M21,2)</f>
        <v>#REF!</v>
      </c>
      <c r="O21" s="76">
        <v>0.35</v>
      </c>
      <c r="P21" s="59" t="e">
        <f>IF(H21=0,"0,00",ROUND(N21/H21*I21*0.35,2))</f>
        <v>#REF!</v>
      </c>
      <c r="Q21" s="76">
        <v>0.5</v>
      </c>
      <c r="R21" s="59" t="e">
        <f t="shared" si="1"/>
        <v>#REF!</v>
      </c>
      <c r="S21" s="76">
        <v>0.7</v>
      </c>
      <c r="T21" s="59" t="e">
        <f>IF(H21=0,"0,00",ROUND(N21/H21*K21*0.7,2))</f>
        <v>#REF!</v>
      </c>
      <c r="U21" s="103" t="e">
        <f t="shared" si="2"/>
        <v>#REF!</v>
      </c>
      <c r="W21" s="171">
        <f t="shared" si="3"/>
        <v>1</v>
      </c>
    </row>
    <row r="22" spans="1:23" ht="19.5" customHeight="1">
      <c r="A22" s="146"/>
      <c r="B22" s="150"/>
      <c r="C22" s="71"/>
      <c r="D22" s="72"/>
      <c r="E22" s="73"/>
      <c r="F22" s="167"/>
      <c r="G22" s="157"/>
      <c r="H22" s="67"/>
      <c r="I22" s="75"/>
      <c r="J22" s="75"/>
      <c r="K22" s="75"/>
      <c r="L22" s="74"/>
      <c r="M22" s="166"/>
      <c r="N22" s="74"/>
      <c r="O22" s="76"/>
      <c r="P22" s="59"/>
      <c r="Q22" s="76"/>
      <c r="R22" s="59"/>
      <c r="S22" s="76"/>
      <c r="T22" s="59"/>
      <c r="U22" s="103"/>
      <c r="W22" s="171"/>
    </row>
    <row r="23" spans="1:23" s="69" customFormat="1" ht="19.5" customHeight="1">
      <c r="A23" s="146">
        <f>табель!C26</f>
        <v>266051</v>
      </c>
      <c r="B23" s="148" t="str">
        <f>табель!B26</f>
        <v>Алексеев</v>
      </c>
      <c r="C23" s="71" t="s">
        <v>4</v>
      </c>
      <c r="D23" s="72">
        <v>4</v>
      </c>
      <c r="E23" s="73">
        <v>4</v>
      </c>
      <c r="F23" s="167">
        <f>'Протокол КТУпрох.'!F23</f>
        <v>1</v>
      </c>
      <c r="G23" s="157">
        <f>G15</f>
        <v>124.6</v>
      </c>
      <c r="H23" s="67">
        <f>табель!AL27</f>
        <v>143</v>
      </c>
      <c r="I23" s="75">
        <f>табель!AM27</f>
        <v>0</v>
      </c>
      <c r="J23" s="75">
        <f>табель!AN27</f>
        <v>143</v>
      </c>
      <c r="K23" s="75">
        <f>табель!AO27</f>
        <v>0</v>
      </c>
      <c r="L23" s="74">
        <f>ROUND(G23*H23,2)</f>
        <v>17817.8</v>
      </c>
      <c r="M23" s="166" t="e">
        <f t="shared" si="0"/>
        <v>#REF!</v>
      </c>
      <c r="N23" s="74" t="e">
        <f>ROUND(L23+M23,2)</f>
        <v>#REF!</v>
      </c>
      <c r="O23" s="76">
        <v>0.35</v>
      </c>
      <c r="P23" s="59" t="e">
        <f>IF(H23=0,"0,00",ROUND(N23/H23*I23*0.35,2))</f>
        <v>#REF!</v>
      </c>
      <c r="Q23" s="76">
        <v>0.5</v>
      </c>
      <c r="R23" s="59" t="e">
        <f t="shared" si="1"/>
        <v>#REF!</v>
      </c>
      <c r="S23" s="76">
        <v>0.7</v>
      </c>
      <c r="T23" s="59" t="e">
        <f>IF(H23=0,"0,00",ROUND(N23/H23*K23*0.7,2))</f>
        <v>#REF!</v>
      </c>
      <c r="U23" s="103" t="e">
        <f t="shared" si="2"/>
        <v>#REF!</v>
      </c>
      <c r="W23" s="171">
        <f t="shared" si="3"/>
        <v>1</v>
      </c>
    </row>
    <row r="24" spans="1:23" s="69" customFormat="1" ht="19.5" customHeight="1">
      <c r="A24" s="146"/>
      <c r="B24" s="148"/>
      <c r="C24" s="71"/>
      <c r="D24" s="72"/>
      <c r="E24" s="73"/>
      <c r="F24" s="167"/>
      <c r="G24" s="157"/>
      <c r="H24" s="67"/>
      <c r="I24" s="75"/>
      <c r="J24" s="75"/>
      <c r="K24" s="75"/>
      <c r="L24" s="74"/>
      <c r="M24" s="166"/>
      <c r="N24" s="74"/>
      <c r="O24" s="76"/>
      <c r="P24" s="59"/>
      <c r="Q24" s="76"/>
      <c r="R24" s="59"/>
      <c r="S24" s="76"/>
      <c r="T24" s="59"/>
      <c r="U24" s="103"/>
      <c r="W24" s="171"/>
    </row>
    <row r="25" spans="1:23" ht="19.5" customHeight="1">
      <c r="A25" s="146">
        <f>табель!C29</f>
        <v>225721</v>
      </c>
      <c r="B25" s="148" t="str">
        <f>табель!B29</f>
        <v>Шергин</v>
      </c>
      <c r="C25" s="71" t="s">
        <v>4</v>
      </c>
      <c r="D25" s="72">
        <v>4</v>
      </c>
      <c r="E25" s="73">
        <v>4</v>
      </c>
      <c r="F25" s="167">
        <f>'Протокол КТУпрох.'!F24</f>
        <v>1</v>
      </c>
      <c r="G25" s="157">
        <f>G15</f>
        <v>124.6</v>
      </c>
      <c r="H25" s="67">
        <f>табель!AL30</f>
        <v>143</v>
      </c>
      <c r="I25" s="75">
        <f>табель!AM30</f>
        <v>0</v>
      </c>
      <c r="J25" s="75">
        <f>табель!AN30</f>
        <v>143</v>
      </c>
      <c r="K25" s="75">
        <f>табель!AO30</f>
        <v>0</v>
      </c>
      <c r="L25" s="74">
        <f>ROUND(G25*H25,2)</f>
        <v>17817.8</v>
      </c>
      <c r="M25" s="166" t="e">
        <f t="shared" si="0"/>
        <v>#REF!</v>
      </c>
      <c r="N25" s="74" t="e">
        <f>ROUND(L25+M25,2)</f>
        <v>#REF!</v>
      </c>
      <c r="O25" s="76">
        <v>0.35</v>
      </c>
      <c r="P25" s="59" t="e">
        <f>IF(H25=0,"0,00",ROUND(N25/H25*I25*0.35,2))</f>
        <v>#REF!</v>
      </c>
      <c r="Q25" s="76">
        <v>0.5</v>
      </c>
      <c r="R25" s="59" t="e">
        <f>IF(H25=0,"0,00",ROUND(N25/H25*J25*0.5,2))</f>
        <v>#REF!</v>
      </c>
      <c r="S25" s="76">
        <v>0.7</v>
      </c>
      <c r="T25" s="59" t="e">
        <f>IF(H25=0,"0,00",ROUND(N25/H25*K25*0.7,2))</f>
        <v>#REF!</v>
      </c>
      <c r="U25" s="103" t="e">
        <f>N25+P25+R25+T25</f>
        <v>#REF!</v>
      </c>
      <c r="W25" s="171">
        <f t="shared" si="3"/>
        <v>1</v>
      </c>
    </row>
    <row r="26" spans="1:23" ht="19.5" customHeight="1">
      <c r="A26" s="146"/>
      <c r="B26" s="151"/>
      <c r="C26" s="71"/>
      <c r="D26" s="72"/>
      <c r="E26" s="73"/>
      <c r="F26" s="167"/>
      <c r="G26" s="157"/>
      <c r="H26" s="67"/>
      <c r="I26" s="75"/>
      <c r="J26" s="75"/>
      <c r="K26" s="75"/>
      <c r="L26" s="74"/>
      <c r="M26" s="166"/>
      <c r="N26" s="74"/>
      <c r="O26" s="76"/>
      <c r="P26" s="59"/>
      <c r="Q26" s="76"/>
      <c r="R26" s="59"/>
      <c r="S26" s="76"/>
      <c r="T26" s="59"/>
      <c r="U26" s="103"/>
      <c r="W26" s="171"/>
    </row>
    <row r="27" spans="1:23" ht="19.5" customHeight="1">
      <c r="A27" s="146">
        <f>табель!C32</f>
        <v>0</v>
      </c>
      <c r="B27" s="168">
        <f>табель!B32</f>
        <v>0</v>
      </c>
      <c r="C27" s="71" t="s">
        <v>4</v>
      </c>
      <c r="D27" s="72">
        <v>4</v>
      </c>
      <c r="E27" s="73">
        <v>4</v>
      </c>
      <c r="F27" s="167">
        <f>'Протокол КТУпрох.'!F25</f>
        <v>0</v>
      </c>
      <c r="G27" s="157">
        <f>G15</f>
        <v>124.6</v>
      </c>
      <c r="H27" s="67">
        <f>табель!AL33</f>
        <v>0</v>
      </c>
      <c r="I27" s="75">
        <f>табель!AM33</f>
        <v>0</v>
      </c>
      <c r="J27" s="75">
        <f>табель!AN33</f>
        <v>0</v>
      </c>
      <c r="K27" s="75">
        <f>табель!AO33</f>
        <v>0</v>
      </c>
      <c r="L27" s="74">
        <f>ROUND(G27*H27,2)</f>
        <v>0</v>
      </c>
      <c r="M27" s="166">
        <f t="shared" si="0"/>
        <v>0</v>
      </c>
      <c r="N27" s="74">
        <f>ROUND(L27+M27,2)</f>
        <v>0</v>
      </c>
      <c r="O27" s="76">
        <v>0.35</v>
      </c>
      <c r="P27" s="59" t="str">
        <f>IF(H27=0,"0,00",ROUND(N27/H27*I27*0.35,2))</f>
        <v>0,00</v>
      </c>
      <c r="Q27" s="76">
        <v>0.5</v>
      </c>
      <c r="R27" s="59" t="str">
        <f>IF(H27=0,"0,00",ROUND(N27/H27*J27*0.5,2))</f>
        <v>0,00</v>
      </c>
      <c r="S27" s="76">
        <v>0.7</v>
      </c>
      <c r="T27" s="59" t="str">
        <f>IF(H27=0,"0,00",ROUND(N27/H27*K27*0.7,2))</f>
        <v>0,00</v>
      </c>
      <c r="U27" s="103">
        <f>N27+P27+R27+T27</f>
        <v>0</v>
      </c>
      <c r="W27" s="171">
        <f t="shared" si="3"/>
        <v>0</v>
      </c>
    </row>
    <row r="28" spans="1:23" ht="19.5" customHeight="1">
      <c r="A28" s="146"/>
      <c r="B28" s="150"/>
      <c r="C28" s="71"/>
      <c r="D28" s="72"/>
      <c r="E28" s="73"/>
      <c r="F28" s="167"/>
      <c r="G28" s="157"/>
      <c r="H28" s="67"/>
      <c r="I28" s="75"/>
      <c r="J28" s="75"/>
      <c r="K28" s="75"/>
      <c r="L28" s="74"/>
      <c r="M28" s="166"/>
      <c r="N28" s="74"/>
      <c r="O28" s="76"/>
      <c r="P28" s="59"/>
      <c r="Q28" s="76"/>
      <c r="R28" s="59"/>
      <c r="S28" s="76"/>
      <c r="T28" s="59"/>
      <c r="U28" s="103"/>
      <c r="W28" s="171"/>
    </row>
    <row r="29" spans="1:23" s="69" customFormat="1" ht="19.5" customHeight="1">
      <c r="A29" s="146">
        <f>табель!C35</f>
        <v>0</v>
      </c>
      <c r="B29" s="168">
        <f>табель!B35</f>
        <v>0</v>
      </c>
      <c r="C29" s="71" t="s">
        <v>4</v>
      </c>
      <c r="D29" s="72">
        <v>4</v>
      </c>
      <c r="E29" s="73">
        <v>4</v>
      </c>
      <c r="F29" s="167">
        <f>'Протокол КТУпрох.'!F26</f>
        <v>0</v>
      </c>
      <c r="G29" s="157">
        <f>G15</f>
        <v>124.6</v>
      </c>
      <c r="H29" s="67">
        <f>табель!AL36</f>
        <v>0</v>
      </c>
      <c r="I29" s="75">
        <f>табель!AM36</f>
        <v>0</v>
      </c>
      <c r="J29" s="75">
        <f>табель!AN36</f>
        <v>0</v>
      </c>
      <c r="K29" s="75">
        <f>табель!AO36</f>
        <v>0</v>
      </c>
      <c r="L29" s="74">
        <f>ROUND(G29*H29,2)</f>
        <v>0</v>
      </c>
      <c r="M29" s="166">
        <f t="shared" si="0"/>
        <v>0</v>
      </c>
      <c r="N29" s="74">
        <f>ROUND(L29+M29,2)</f>
        <v>0</v>
      </c>
      <c r="O29" s="76">
        <v>0.35</v>
      </c>
      <c r="P29" s="59" t="str">
        <f>IF(H29=0,"0,00",ROUND(N29/H29*I29*0.35,2))</f>
        <v>0,00</v>
      </c>
      <c r="Q29" s="76">
        <v>0.5</v>
      </c>
      <c r="R29" s="59" t="str">
        <f>IF(H29=0,"0,00",ROUND(N29/H29*J29*0.5,2))</f>
        <v>0,00</v>
      </c>
      <c r="S29" s="76">
        <v>0.7</v>
      </c>
      <c r="T29" s="59" t="str">
        <f>IF(H29=0,"0,00",ROUND(N29/H29*K29*0.7,2))</f>
        <v>0,00</v>
      </c>
      <c r="U29" s="103">
        <f>N29+P29+R29+T29</f>
        <v>0</v>
      </c>
      <c r="W29" s="171">
        <f t="shared" si="3"/>
        <v>0</v>
      </c>
    </row>
    <row r="30" spans="1:23" s="69" customFormat="1" ht="24.75" customHeight="1" thickBot="1">
      <c r="A30" s="92"/>
      <c r="B30" s="93"/>
      <c r="C30" s="94"/>
      <c r="D30" s="95"/>
      <c r="E30" s="96"/>
      <c r="F30" s="96"/>
      <c r="G30" s="97"/>
      <c r="H30" s="94"/>
      <c r="I30" s="94"/>
      <c r="J30" s="94"/>
      <c r="K30" s="98"/>
      <c r="L30" s="97"/>
      <c r="M30" s="97"/>
      <c r="N30" s="97"/>
      <c r="O30" s="99"/>
      <c r="P30" s="100"/>
      <c r="Q30" s="99"/>
      <c r="R30" s="100"/>
      <c r="S30" s="99"/>
      <c r="T30" s="101"/>
      <c r="U30" s="102"/>
      <c r="W30" s="171"/>
    </row>
    <row r="31" spans="1:23" ht="24.75" customHeight="1">
      <c r="A31" s="90"/>
      <c r="B31" s="269" t="s">
        <v>50</v>
      </c>
      <c r="C31" s="270"/>
      <c r="D31" s="91"/>
      <c r="E31" s="91"/>
      <c r="F31" s="155">
        <f>SUM(F14:F30)</f>
        <v>6</v>
      </c>
      <c r="G31" s="91"/>
      <c r="H31" s="152">
        <f>SUM(H15:H30)</f>
        <v>858</v>
      </c>
      <c r="I31" s="152">
        <f>SUM(I15:I23)</f>
        <v>0</v>
      </c>
      <c r="J31" s="152">
        <f>SUM(J15:J23)</f>
        <v>715</v>
      </c>
      <c r="K31" s="152">
        <f>SUM(K15:K30)</f>
        <v>0</v>
      </c>
      <c r="L31" s="153">
        <f>SUM(L15:L30)</f>
        <v>106906.8</v>
      </c>
      <c r="M31" s="154" t="e">
        <f>#REF!-L31</f>
        <v>#REF!</v>
      </c>
      <c r="N31" s="154" t="e">
        <f>SUM(N15:N30)</f>
        <v>#REF!</v>
      </c>
      <c r="O31" s="154"/>
      <c r="P31" s="155" t="e">
        <f>SUM(P15:P30)</f>
        <v>#REF!</v>
      </c>
      <c r="Q31" s="154"/>
      <c r="R31" s="154" t="e">
        <f>SUM(R15:R30)</f>
        <v>#REF!</v>
      </c>
      <c r="S31" s="154"/>
      <c r="T31" s="154" t="e">
        <f>SUM(T15:T30)</f>
        <v>#REF!</v>
      </c>
      <c r="U31" s="156" t="e">
        <f>SUM(U15:U30)</f>
        <v>#REF!</v>
      </c>
      <c r="W31" s="172">
        <f>SUM(W14:W30)</f>
        <v>6</v>
      </c>
    </row>
    <row r="32" spans="2:21" ht="45" customHeight="1">
      <c r="B32" s="13"/>
      <c r="C32" s="13"/>
      <c r="D32" s="13"/>
      <c r="E32" s="13"/>
      <c r="F32" s="173" t="str">
        <f>IF(W31-F31=0,"  ",W31-F31)</f>
        <v>  </v>
      </c>
      <c r="G32" s="13"/>
      <c r="H32" s="13"/>
      <c r="I32" s="13"/>
      <c r="J32" s="77"/>
      <c r="K32" s="13"/>
      <c r="L32" s="13"/>
      <c r="M32" s="13"/>
      <c r="N32" s="13"/>
      <c r="O32" s="13"/>
      <c r="P32" s="13"/>
      <c r="Q32" s="13" t="s">
        <v>32</v>
      </c>
      <c r="R32" s="13"/>
      <c r="S32" s="13"/>
      <c r="T32" s="13"/>
      <c r="U32" s="69"/>
    </row>
    <row r="33" spans="2:21" ht="21.75" customHeight="1">
      <c r="B33" s="15" t="s">
        <v>23</v>
      </c>
      <c r="C33" s="15"/>
      <c r="D33" s="15"/>
      <c r="E33" s="15"/>
      <c r="F33" s="15"/>
      <c r="G33" s="60" t="s">
        <v>75</v>
      </c>
      <c r="H33" s="60"/>
      <c r="I33" s="139"/>
      <c r="J33" s="138"/>
      <c r="K33" s="62"/>
      <c r="L33" s="62"/>
      <c r="M33" s="25"/>
      <c r="N33" s="9"/>
      <c r="O33" s="9" t="s">
        <v>14</v>
      </c>
      <c r="P33" s="9"/>
      <c r="Q33" s="10"/>
      <c r="R33" s="61"/>
      <c r="S33" s="61"/>
      <c r="T33" s="255">
        <f>табель!O40</f>
        <v>0</v>
      </c>
      <c r="U33" s="255"/>
    </row>
    <row r="34" spans="2:21" ht="21.75" customHeight="1">
      <c r="B34" s="15"/>
      <c r="C34" s="15"/>
      <c r="D34" s="15"/>
      <c r="E34" s="15"/>
      <c r="F34" s="15"/>
      <c r="G34" s="9"/>
      <c r="H34" s="9"/>
      <c r="I34" s="7"/>
      <c r="J34" s="14"/>
      <c r="K34" s="24"/>
      <c r="L34" s="24"/>
      <c r="M34" s="9"/>
      <c r="N34" s="9"/>
      <c r="O34" s="9"/>
      <c r="P34" s="9"/>
      <c r="Q34" s="10"/>
      <c r="R34" s="7"/>
      <c r="S34" s="7"/>
      <c r="T34" s="41"/>
      <c r="U34" s="41"/>
    </row>
    <row r="35" spans="2:21" ht="18.75">
      <c r="B35" s="9" t="s">
        <v>24</v>
      </c>
      <c r="C35" s="7"/>
      <c r="D35" s="7"/>
      <c r="E35" s="7"/>
      <c r="F35" s="7"/>
      <c r="G35" s="12" t="s">
        <v>15</v>
      </c>
      <c r="H35" s="12"/>
      <c r="I35" s="7"/>
      <c r="J35" s="14"/>
      <c r="K35" s="62"/>
      <c r="L35" s="62"/>
      <c r="M35" s="25" t="e">
        <f>#REF!</f>
        <v>#REF!</v>
      </c>
      <c r="N35" s="9"/>
      <c r="O35" s="9" t="s">
        <v>25</v>
      </c>
      <c r="P35" s="9"/>
      <c r="Q35" s="11"/>
      <c r="R35" s="61"/>
      <c r="S35" s="62"/>
      <c r="T35" s="62"/>
      <c r="U35" s="8"/>
    </row>
    <row r="36" spans="2:21" ht="35.25" customHeight="1">
      <c r="B36" s="9"/>
      <c r="C36" s="7"/>
      <c r="D36" s="7"/>
      <c r="E36" s="7"/>
      <c r="F36" s="7"/>
      <c r="G36" s="12"/>
      <c r="H36" s="12"/>
      <c r="I36" s="7"/>
      <c r="J36" s="7"/>
      <c r="K36" s="41"/>
      <c r="L36" s="41"/>
      <c r="M36" s="9"/>
      <c r="N36" s="10"/>
      <c r="O36" s="10"/>
      <c r="P36" s="14"/>
      <c r="Q36" s="14"/>
      <c r="R36" s="14"/>
      <c r="S36" s="10"/>
      <c r="T36" s="8"/>
      <c r="U36" s="8"/>
    </row>
    <row r="37" spans="2:10" s="11" customFormat="1" ht="18" customHeight="1">
      <c r="B37" s="11" t="s">
        <v>58</v>
      </c>
      <c r="G37" s="196" t="s">
        <v>72</v>
      </c>
      <c r="H37" s="196"/>
      <c r="I37" s="196"/>
      <c r="J37" s="13"/>
    </row>
    <row r="38" spans="2:21" ht="30" customHeight="1">
      <c r="B38" s="11"/>
      <c r="C38" s="11"/>
      <c r="D38" s="11"/>
      <c r="E38" s="11"/>
      <c r="F38" s="11"/>
      <c r="G38" s="196"/>
      <c r="H38" s="196"/>
      <c r="I38" s="196"/>
      <c r="J38" s="11"/>
      <c r="K38" s="136"/>
      <c r="L38" s="137"/>
      <c r="M38" s="13"/>
      <c r="N38" s="53"/>
      <c r="O38" s="13"/>
      <c r="P38" s="13"/>
      <c r="Q38" s="13"/>
      <c r="R38" s="13"/>
      <c r="S38" s="11"/>
      <c r="T38" s="11"/>
      <c r="U38" s="11"/>
    </row>
    <row r="39" spans="2:21" ht="26.25" customHeight="1">
      <c r="B39" s="11"/>
      <c r="C39" s="11"/>
      <c r="D39" s="11"/>
      <c r="E39" s="11"/>
      <c r="F39" s="11"/>
      <c r="G39" s="9"/>
      <c r="H39" s="9"/>
      <c r="I39" s="11"/>
      <c r="J39" s="14"/>
      <c r="K39" s="24"/>
      <c r="L39" s="24"/>
      <c r="M39" s="25"/>
      <c r="N39" s="13"/>
      <c r="O39" s="13"/>
      <c r="P39" s="13"/>
      <c r="Q39" s="13"/>
      <c r="R39" s="13"/>
      <c r="S39" s="11"/>
      <c r="T39" s="11"/>
      <c r="U39" s="11"/>
    </row>
    <row r="40" spans="2:21" ht="18.75">
      <c r="B40" s="78"/>
      <c r="C40" s="69"/>
      <c r="D40" s="69"/>
      <c r="E40" s="69"/>
      <c r="F40" s="69"/>
      <c r="G40" s="275"/>
      <c r="H40" s="275"/>
      <c r="I40" s="275"/>
      <c r="J40" s="275"/>
      <c r="K40" s="13"/>
      <c r="L40" s="13"/>
      <c r="M40" s="11"/>
      <c r="N40" s="53"/>
      <c r="O40" s="55"/>
      <c r="P40" s="69"/>
      <c r="Q40" s="69"/>
      <c r="R40" s="69"/>
      <c r="S40" s="69"/>
      <c r="T40" s="69"/>
      <c r="U40" s="69"/>
    </row>
    <row r="41" spans="2:12" ht="12.75" customHeight="1">
      <c r="B41" s="79"/>
      <c r="C41" s="69"/>
      <c r="G41" s="69"/>
      <c r="H41" s="69"/>
      <c r="I41" s="69"/>
      <c r="J41" s="69"/>
      <c r="K41" s="69"/>
      <c r="L41" s="69"/>
    </row>
    <row r="42" spans="2:13" ht="13.5" customHeight="1">
      <c r="B42" s="79"/>
      <c r="C42" s="69"/>
      <c r="G42" s="69"/>
      <c r="H42" s="69"/>
      <c r="I42" s="69"/>
      <c r="J42" s="69"/>
      <c r="K42" s="69"/>
      <c r="L42" s="69"/>
      <c r="M42" s="81"/>
    </row>
    <row r="43" spans="2:13" ht="12.75" customHeight="1">
      <c r="B43" s="79"/>
      <c r="C43" s="69"/>
      <c r="G43" s="69"/>
      <c r="H43" s="69"/>
      <c r="I43" s="69"/>
      <c r="J43" s="69"/>
      <c r="K43" s="69"/>
      <c r="L43" s="69"/>
      <c r="M43" s="81"/>
    </row>
    <row r="44" spans="2:13" ht="18.75">
      <c r="B44" s="79"/>
      <c r="C44" s="69"/>
      <c r="G44" s="13"/>
      <c r="H44" s="13"/>
      <c r="I44" s="13"/>
      <c r="J44" s="254"/>
      <c r="K44" s="254"/>
      <c r="L44" s="254"/>
      <c r="M44" s="80"/>
    </row>
    <row r="45" spans="2:12" ht="15">
      <c r="B45" s="79"/>
      <c r="C45" s="69"/>
      <c r="G45" s="69"/>
      <c r="H45" s="69"/>
      <c r="I45" s="69"/>
      <c r="J45" s="69"/>
      <c r="K45" s="69"/>
      <c r="L45" s="69"/>
    </row>
    <row r="46" spans="2:12" ht="15">
      <c r="B46" s="46"/>
      <c r="C46" s="69"/>
      <c r="G46" s="69"/>
      <c r="H46" s="69"/>
      <c r="I46" s="69"/>
      <c r="J46" s="69"/>
      <c r="K46" s="69"/>
      <c r="L46" s="69"/>
    </row>
    <row r="47" spans="2:14" ht="18.75">
      <c r="B47" s="46"/>
      <c r="C47" s="69"/>
      <c r="N47" s="80"/>
    </row>
    <row r="48" spans="2:14" ht="18.75">
      <c r="B48" s="69"/>
      <c r="C48" s="69"/>
      <c r="N48" s="80"/>
    </row>
    <row r="49" spans="2:14" ht="12.75">
      <c r="B49" s="69"/>
      <c r="C49" s="69"/>
      <c r="N49" s="81"/>
    </row>
  </sheetData>
  <sheetProtection/>
  <mergeCells count="30">
    <mergeCell ref="B31:C31"/>
    <mergeCell ref="G37:I38"/>
    <mergeCell ref="B9:B12"/>
    <mergeCell ref="C9:C12"/>
    <mergeCell ref="D9:D12"/>
    <mergeCell ref="G40:J40"/>
    <mergeCell ref="J5:M5"/>
    <mergeCell ref="E9:E12"/>
    <mergeCell ref="H9:K9"/>
    <mergeCell ref="L9:L12"/>
    <mergeCell ref="M9:M12"/>
    <mergeCell ref="G9:G12"/>
    <mergeCell ref="Q10:R11"/>
    <mergeCell ref="S10:T11"/>
    <mergeCell ref="N9:N12"/>
    <mergeCell ref="H10:H12"/>
    <mergeCell ref="I10:K10"/>
    <mergeCell ref="I11:I12"/>
    <mergeCell ref="J11:J12"/>
    <mergeCell ref="K11:K12"/>
    <mergeCell ref="A9:A12"/>
    <mergeCell ref="J44:L44"/>
    <mergeCell ref="T33:U33"/>
    <mergeCell ref="T1:W1"/>
    <mergeCell ref="B3:U3"/>
    <mergeCell ref="B4:U4"/>
    <mergeCell ref="F9:F12"/>
    <mergeCell ref="O9:T9"/>
    <mergeCell ref="U9:U12"/>
    <mergeCell ref="O10:P11"/>
  </mergeCells>
  <printOptions horizontalCentered="1"/>
  <pageMargins left="0.1968503937007874" right="0" top="0.31496062992125984" bottom="0.3937007874015748" header="0" footer="0"/>
  <pageSetup fitToHeight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0">
      <selection activeCell="E28" sqref="E28:F28"/>
    </sheetView>
  </sheetViews>
  <sheetFormatPr defaultColWidth="9.00390625" defaultRowHeight="12.75"/>
  <cols>
    <col min="1" max="1" width="7.00390625" style="29" customWidth="1"/>
    <col min="2" max="2" width="21.375" style="29" customWidth="1"/>
    <col min="3" max="3" width="16.125" style="29" customWidth="1"/>
    <col min="4" max="4" width="9.125" style="29" customWidth="1"/>
    <col min="5" max="5" width="11.625" style="29" customWidth="1"/>
    <col min="6" max="6" width="9.125" style="29" customWidth="1"/>
    <col min="7" max="7" width="14.375" style="29" customWidth="1"/>
    <col min="8" max="8" width="17.25390625" style="29" customWidth="1"/>
    <col min="9" max="9" width="3.25390625" style="29" customWidth="1"/>
    <col min="10" max="16384" width="9.125" style="29" customWidth="1"/>
  </cols>
  <sheetData>
    <row r="1" spans="1:9" ht="15.75">
      <c r="A1" s="27"/>
      <c r="B1" s="27"/>
      <c r="C1" s="27"/>
      <c r="D1" s="27"/>
      <c r="E1" s="277" t="s">
        <v>31</v>
      </c>
      <c r="F1" s="277"/>
      <c r="G1" s="277"/>
      <c r="H1" s="277"/>
      <c r="I1" s="28"/>
    </row>
    <row r="2" spans="1:9" ht="15.75">
      <c r="A2" s="27"/>
      <c r="B2" s="27"/>
      <c r="C2" s="27"/>
      <c r="D2" s="27"/>
      <c r="E2" s="278" t="s">
        <v>65</v>
      </c>
      <c r="F2" s="278"/>
      <c r="G2" s="278"/>
      <c r="H2" s="278"/>
      <c r="I2" s="30"/>
    </row>
    <row r="3" spans="1:9" ht="15.75">
      <c r="A3" s="27"/>
      <c r="B3" s="27"/>
      <c r="C3" s="27"/>
      <c r="D3" s="27"/>
      <c r="E3" s="278" t="s">
        <v>66</v>
      </c>
      <c r="F3" s="278"/>
      <c r="G3" s="278"/>
      <c r="H3" s="278"/>
      <c r="I3" s="30"/>
    </row>
    <row r="4" spans="1:9" ht="15.75">
      <c r="A4" s="27"/>
      <c r="B4" s="27"/>
      <c r="C4" s="27"/>
      <c r="D4" s="27"/>
      <c r="E4" s="279" t="s">
        <v>33</v>
      </c>
      <c r="F4" s="279"/>
      <c r="G4" s="279"/>
      <c r="H4" s="279"/>
      <c r="I4" s="30"/>
    </row>
    <row r="5" spans="1:12" ht="15.75">
      <c r="A5" s="27"/>
      <c r="B5" s="27"/>
      <c r="C5" s="27"/>
      <c r="D5" s="27"/>
      <c r="E5" s="27"/>
      <c r="F5" s="58" t="s">
        <v>74</v>
      </c>
      <c r="G5" s="58"/>
      <c r="H5" s="58"/>
      <c r="I5" s="30"/>
      <c r="K5" s="58"/>
      <c r="L5" s="58"/>
    </row>
    <row r="6" spans="1:8" ht="15.75">
      <c r="A6" s="27"/>
      <c r="B6" s="27"/>
      <c r="C6" s="27"/>
      <c r="D6" s="27"/>
      <c r="E6" s="27"/>
      <c r="F6" s="27"/>
      <c r="G6" s="27"/>
      <c r="H6" s="27"/>
    </row>
    <row r="7" spans="1:8" ht="64.5" customHeight="1">
      <c r="A7" s="277" t="s">
        <v>34</v>
      </c>
      <c r="B7" s="277"/>
      <c r="C7" s="277"/>
      <c r="D7" s="277"/>
      <c r="E7" s="277"/>
      <c r="F7" s="277"/>
      <c r="G7" s="277"/>
      <c r="H7" s="277"/>
    </row>
    <row r="8" spans="1:8" ht="15.75">
      <c r="A8" s="27" t="s">
        <v>35</v>
      </c>
      <c r="B8" s="27"/>
      <c r="C8" s="27"/>
      <c r="D8" s="27"/>
      <c r="E8" s="27"/>
      <c r="F8" s="27"/>
      <c r="G8" s="27"/>
      <c r="H8" s="27"/>
    </row>
    <row r="9" spans="1:8" ht="15.75">
      <c r="A9" s="27" t="s">
        <v>67</v>
      </c>
      <c r="B9" s="27"/>
      <c r="C9" s="27"/>
      <c r="D9" s="27"/>
      <c r="E9" s="27"/>
      <c r="F9" s="27"/>
      <c r="G9" s="27"/>
      <c r="H9" s="27"/>
    </row>
    <row r="10" spans="1:8" ht="15.75">
      <c r="A10" s="27" t="s">
        <v>59</v>
      </c>
      <c r="B10" s="27"/>
      <c r="C10" s="27"/>
      <c r="D10" s="27"/>
      <c r="E10" s="27"/>
      <c r="F10" s="27"/>
      <c r="G10" s="27"/>
      <c r="H10" s="27"/>
    </row>
    <row r="11" spans="1:8" ht="15.75">
      <c r="A11" s="27"/>
      <c r="B11" s="27"/>
      <c r="C11" s="27"/>
      <c r="D11" s="27"/>
      <c r="E11" s="27"/>
      <c r="F11" s="27"/>
      <c r="G11" s="27"/>
      <c r="H11" s="27"/>
    </row>
    <row r="12" spans="1:8" ht="15.75">
      <c r="A12" s="27" t="s">
        <v>48</v>
      </c>
      <c r="B12" s="27"/>
      <c r="C12" s="27"/>
      <c r="D12" s="27"/>
      <c r="E12" s="27"/>
      <c r="F12" s="27"/>
      <c r="G12" s="27"/>
      <c r="H12" s="27"/>
    </row>
    <row r="13" spans="1:8" ht="15.75">
      <c r="A13" s="27"/>
      <c r="B13" s="27"/>
      <c r="C13" s="27"/>
      <c r="D13" s="27"/>
      <c r="E13" s="27"/>
      <c r="F13" s="27"/>
      <c r="G13" s="27"/>
      <c r="H13" s="27"/>
    </row>
    <row r="14" spans="1:8" ht="15.75">
      <c r="A14" s="27" t="s">
        <v>68</v>
      </c>
      <c r="B14" s="27"/>
      <c r="C14" s="27"/>
      <c r="D14" s="27"/>
      <c r="E14" s="27"/>
      <c r="F14" s="27"/>
      <c r="G14" s="27"/>
      <c r="H14" s="27"/>
    </row>
    <row r="15" spans="1:8" ht="15.75">
      <c r="A15" s="27"/>
      <c r="B15" s="27"/>
      <c r="C15" s="27"/>
      <c r="D15" s="27"/>
      <c r="E15" s="27"/>
      <c r="F15" s="27"/>
      <c r="G15" s="27"/>
      <c r="H15" s="27"/>
    </row>
    <row r="16" spans="1:8" ht="15.75">
      <c r="A16" s="32" t="s">
        <v>36</v>
      </c>
      <c r="B16" s="27"/>
      <c r="C16" s="27" t="s">
        <v>37</v>
      </c>
      <c r="D16" s="27"/>
      <c r="E16" s="27"/>
      <c r="F16" s="27"/>
      <c r="G16" s="27"/>
      <c r="H16" s="27"/>
    </row>
    <row r="17" spans="1:8" ht="15.75">
      <c r="A17" s="27"/>
      <c r="B17" s="27"/>
      <c r="C17" s="27"/>
      <c r="D17" s="27"/>
      <c r="E17" s="27"/>
      <c r="F17" s="27"/>
      <c r="G17" s="27"/>
      <c r="H17" s="27"/>
    </row>
    <row r="18" spans="1:9" ht="78.75">
      <c r="A18" s="50" t="s">
        <v>38</v>
      </c>
      <c r="B18" s="50" t="s">
        <v>39</v>
      </c>
      <c r="C18" s="50" t="s">
        <v>40</v>
      </c>
      <c r="D18" s="50" t="s">
        <v>2</v>
      </c>
      <c r="E18" s="50" t="s">
        <v>20</v>
      </c>
      <c r="F18" s="50" t="s">
        <v>21</v>
      </c>
      <c r="G18" s="50" t="s">
        <v>41</v>
      </c>
      <c r="H18" s="50" t="s">
        <v>42</v>
      </c>
      <c r="I18" s="33"/>
    </row>
    <row r="19" spans="1:8" s="142" customFormat="1" ht="30" customHeight="1">
      <c r="A19" s="141">
        <v>1</v>
      </c>
      <c r="B19" s="51" t="str">
        <f>'Рас зарплаты'!B15</f>
        <v>Петров</v>
      </c>
      <c r="C19" s="141" t="s">
        <v>4</v>
      </c>
      <c r="D19" s="141">
        <v>4</v>
      </c>
      <c r="E19" s="141">
        <v>4</v>
      </c>
      <c r="F19" s="141">
        <v>1</v>
      </c>
      <c r="G19" s="141"/>
      <c r="H19" s="141"/>
    </row>
    <row r="20" spans="1:8" s="142" customFormat="1" ht="30" customHeight="1">
      <c r="A20" s="141">
        <v>2</v>
      </c>
      <c r="B20" s="51" t="str">
        <f>'Рас зарплаты'!B17</f>
        <v>Иванов</v>
      </c>
      <c r="C20" s="141" t="s">
        <v>4</v>
      </c>
      <c r="D20" s="141">
        <v>4</v>
      </c>
      <c r="E20" s="141">
        <v>4</v>
      </c>
      <c r="F20" s="141">
        <v>1</v>
      </c>
      <c r="G20" s="141"/>
      <c r="H20" s="141"/>
    </row>
    <row r="21" spans="1:8" s="142" customFormat="1" ht="30" customHeight="1">
      <c r="A21" s="141">
        <v>3</v>
      </c>
      <c r="B21" s="51" t="str">
        <f>'Рас зарплаты'!B19</f>
        <v>Сидоров</v>
      </c>
      <c r="C21" s="141" t="s">
        <v>4</v>
      </c>
      <c r="D21" s="141">
        <v>4</v>
      </c>
      <c r="E21" s="141">
        <v>4</v>
      </c>
      <c r="F21" s="141">
        <v>1</v>
      </c>
      <c r="G21" s="143"/>
      <c r="H21" s="143"/>
    </row>
    <row r="22" spans="1:8" s="142" customFormat="1" ht="30" customHeight="1">
      <c r="A22" s="141">
        <v>4</v>
      </c>
      <c r="B22" s="51" t="str">
        <f>'Рас зарплаты'!B21</f>
        <v>Григорьев</v>
      </c>
      <c r="C22" s="141" t="s">
        <v>4</v>
      </c>
      <c r="D22" s="141">
        <v>4</v>
      </c>
      <c r="E22" s="141">
        <v>4</v>
      </c>
      <c r="F22" s="141">
        <v>1</v>
      </c>
      <c r="G22" s="143"/>
      <c r="H22" s="143"/>
    </row>
    <row r="23" spans="1:8" s="142" customFormat="1" ht="30" customHeight="1">
      <c r="A23" s="141">
        <v>5</v>
      </c>
      <c r="B23" s="51" t="str">
        <f>'Рас зарплаты'!B23</f>
        <v>Алексеев</v>
      </c>
      <c r="C23" s="141" t="s">
        <v>4</v>
      </c>
      <c r="D23" s="141">
        <v>5</v>
      </c>
      <c r="E23" s="141">
        <v>4</v>
      </c>
      <c r="F23" s="141">
        <v>1</v>
      </c>
      <c r="G23" s="143"/>
      <c r="H23" s="143"/>
    </row>
    <row r="24" spans="1:8" s="142" customFormat="1" ht="30" customHeight="1">
      <c r="A24" s="141">
        <v>6</v>
      </c>
      <c r="B24" s="51" t="str">
        <f>'Рас зарплаты'!B25</f>
        <v>Шергин</v>
      </c>
      <c r="C24" s="141" t="s">
        <v>4</v>
      </c>
      <c r="D24" s="141">
        <v>5</v>
      </c>
      <c r="E24" s="141">
        <v>4</v>
      </c>
      <c r="F24" s="141">
        <v>1</v>
      </c>
      <c r="G24" s="143"/>
      <c r="H24" s="143"/>
    </row>
    <row r="25" spans="1:8" ht="15.75">
      <c r="A25" s="141">
        <v>7</v>
      </c>
      <c r="B25" s="51">
        <f>'Рас зарплаты'!B26</f>
        <v>0</v>
      </c>
      <c r="C25" s="141" t="s">
        <v>4</v>
      </c>
      <c r="D25" s="141">
        <v>4</v>
      </c>
      <c r="E25" s="141">
        <v>4</v>
      </c>
      <c r="F25" s="141">
        <v>0</v>
      </c>
      <c r="G25" s="143"/>
      <c r="H25" s="143"/>
    </row>
    <row r="26" spans="1:8" ht="15.75">
      <c r="A26" s="141">
        <v>8</v>
      </c>
      <c r="B26" s="51">
        <f>'Рас зарплаты'!B27</f>
        <v>0</v>
      </c>
      <c r="C26" s="141" t="s">
        <v>4</v>
      </c>
      <c r="D26" s="141">
        <v>4</v>
      </c>
      <c r="E26" s="141">
        <v>4</v>
      </c>
      <c r="F26" s="141">
        <v>0</v>
      </c>
      <c r="G26" s="143"/>
      <c r="H26" s="143"/>
    </row>
    <row r="27" spans="1:8" ht="15.75">
      <c r="A27" s="54"/>
      <c r="B27" s="55"/>
      <c r="C27" s="54"/>
      <c r="D27" s="54"/>
      <c r="E27" s="54"/>
      <c r="F27" s="54"/>
      <c r="G27" s="56"/>
      <c r="H27" s="56"/>
    </row>
    <row r="28" spans="1:8" ht="15.75">
      <c r="A28" s="27" t="s">
        <v>43</v>
      </c>
      <c r="B28" s="27"/>
      <c r="C28" s="27" t="s">
        <v>44</v>
      </c>
      <c r="D28" s="27"/>
      <c r="E28" s="276">
        <f>табель!O40</f>
        <v>0</v>
      </c>
      <c r="F28" s="276"/>
      <c r="G28" s="27" t="str">
        <f>F5</f>
        <v>"29" февраля 2016 года</v>
      </c>
      <c r="H28" s="27"/>
    </row>
    <row r="29" spans="1:8" ht="15.75">
      <c r="A29" s="27"/>
      <c r="B29" s="27"/>
      <c r="C29" s="31" t="s">
        <v>45</v>
      </c>
      <c r="D29" s="27"/>
      <c r="E29" s="34" t="s">
        <v>33</v>
      </c>
      <c r="F29" s="27"/>
      <c r="G29" s="27"/>
      <c r="H29" s="27"/>
    </row>
    <row r="30" spans="1:8" ht="15.75">
      <c r="A30" s="27"/>
      <c r="B30" s="27"/>
      <c r="C30" s="31"/>
      <c r="D30" s="27"/>
      <c r="E30" s="34"/>
      <c r="F30" s="27"/>
      <c r="G30" s="27"/>
      <c r="H30" s="27"/>
    </row>
    <row r="31" spans="1:8" ht="29.25" customHeight="1">
      <c r="A31" s="27"/>
      <c r="B31" s="27"/>
      <c r="C31" s="27" t="s">
        <v>46</v>
      </c>
      <c r="D31" s="27"/>
      <c r="E31" s="276" t="s">
        <v>69</v>
      </c>
      <c r="F31" s="276"/>
      <c r="G31" s="27" t="str">
        <f>G28</f>
        <v>"29" февраля 2016 года</v>
      </c>
      <c r="H31" s="27"/>
    </row>
    <row r="32" spans="1:8" ht="14.25" customHeight="1">
      <c r="A32" s="27"/>
      <c r="B32" s="27"/>
      <c r="C32" s="31" t="s">
        <v>45</v>
      </c>
      <c r="D32" s="27"/>
      <c r="E32" s="34" t="s">
        <v>33</v>
      </c>
      <c r="F32" s="27"/>
      <c r="G32" s="27"/>
      <c r="H32" s="27"/>
    </row>
    <row r="33" spans="1:8" ht="14.25" customHeight="1">
      <c r="A33" s="27"/>
      <c r="B33" s="27"/>
      <c r="C33" s="31"/>
      <c r="D33" s="27"/>
      <c r="E33" s="34"/>
      <c r="F33" s="27"/>
      <c r="G33" s="27"/>
      <c r="H33" s="27"/>
    </row>
    <row r="34" spans="1:8" ht="29.25" customHeight="1">
      <c r="A34" s="27"/>
      <c r="B34" s="27"/>
      <c r="C34" s="27" t="s">
        <v>49</v>
      </c>
      <c r="D34" s="27"/>
      <c r="E34" s="276" t="s">
        <v>70</v>
      </c>
      <c r="F34" s="276"/>
      <c r="G34" s="27" t="str">
        <f>G31</f>
        <v>"29" февраля 2016 года</v>
      </c>
      <c r="H34" s="27"/>
    </row>
    <row r="35" spans="1:8" ht="14.25" customHeight="1">
      <c r="A35" s="27"/>
      <c r="B35" s="27"/>
      <c r="C35" s="31" t="s">
        <v>45</v>
      </c>
      <c r="D35" s="27"/>
      <c r="E35" s="34" t="s">
        <v>33</v>
      </c>
      <c r="F35" s="27"/>
      <c r="G35" s="27"/>
      <c r="H35" s="27"/>
    </row>
    <row r="36" spans="1:8" ht="30.75" customHeight="1">
      <c r="A36" s="27"/>
      <c r="B36" s="27"/>
      <c r="C36" s="31"/>
      <c r="D36" s="27"/>
      <c r="E36" s="34"/>
      <c r="F36" s="27"/>
      <c r="G36" s="27"/>
      <c r="H36" s="27"/>
    </row>
    <row r="37" spans="1:8" ht="15.75">
      <c r="A37" s="27" t="s">
        <v>47</v>
      </c>
      <c r="B37" s="27"/>
      <c r="C37" s="27" t="s">
        <v>44</v>
      </c>
      <c r="D37" s="27"/>
      <c r="E37" s="276" t="s">
        <v>71</v>
      </c>
      <c r="F37" s="276"/>
      <c r="G37" s="27" t="str">
        <f>G28</f>
        <v>"29" февраля 2016 года</v>
      </c>
      <c r="H37" s="27"/>
    </row>
    <row r="38" spans="1:8" ht="33" customHeight="1">
      <c r="A38" s="27"/>
      <c r="B38" s="27"/>
      <c r="C38" s="35" t="s">
        <v>45</v>
      </c>
      <c r="D38" s="36"/>
      <c r="E38" s="37" t="s">
        <v>33</v>
      </c>
      <c r="F38" s="36"/>
      <c r="G38" s="27"/>
      <c r="H38" s="27"/>
    </row>
    <row r="39" spans="1:8" ht="15.75">
      <c r="A39" s="27"/>
      <c r="B39" s="27"/>
      <c r="C39" s="31"/>
      <c r="D39" s="27"/>
      <c r="E39" s="34"/>
      <c r="F39" s="27"/>
      <c r="G39" s="27"/>
      <c r="H39" s="27"/>
    </row>
    <row r="40" spans="1:8" ht="31.5" customHeight="1">
      <c r="A40" s="27"/>
      <c r="B40" s="27"/>
      <c r="C40" s="27"/>
      <c r="D40" s="27"/>
      <c r="E40" s="276"/>
      <c r="F40" s="276"/>
      <c r="G40" s="27"/>
      <c r="H40" s="27"/>
    </row>
    <row r="41" spans="1:8" ht="15.75">
      <c r="A41" s="27"/>
      <c r="B41" s="27"/>
      <c r="C41" s="31"/>
      <c r="D41" s="27"/>
      <c r="E41" s="34"/>
      <c r="F41" s="27"/>
      <c r="G41" s="27"/>
      <c r="H41" s="27"/>
    </row>
    <row r="42" spans="1:8" ht="30" customHeight="1">
      <c r="A42" s="27"/>
      <c r="B42" s="27"/>
      <c r="C42" s="27"/>
      <c r="D42" s="27"/>
      <c r="E42" s="276"/>
      <c r="F42" s="276"/>
      <c r="G42" s="27"/>
      <c r="H42" s="27"/>
    </row>
    <row r="43" spans="1:8" ht="15.75">
      <c r="A43" s="27"/>
      <c r="B43" s="27"/>
      <c r="C43" s="27"/>
      <c r="D43" s="27"/>
      <c r="E43" s="276"/>
      <c r="F43" s="276"/>
      <c r="G43" s="27"/>
      <c r="H43" s="27"/>
    </row>
    <row r="44" spans="1:8" ht="15.75">
      <c r="A44" s="27"/>
      <c r="B44" s="27"/>
      <c r="C44" s="31"/>
      <c r="D44" s="27"/>
      <c r="E44" s="34"/>
      <c r="F44" s="27"/>
      <c r="G44" s="27"/>
      <c r="H44" s="27"/>
    </row>
    <row r="45" spans="1:8" ht="15.75">
      <c r="A45" s="27"/>
      <c r="B45" s="27"/>
      <c r="C45" s="30"/>
      <c r="D45" s="27"/>
      <c r="E45" s="34"/>
      <c r="F45" s="27"/>
      <c r="G45" s="27"/>
      <c r="H45" s="27"/>
    </row>
    <row r="46" spans="1:8" ht="15.75">
      <c r="A46" s="27"/>
      <c r="B46" s="27"/>
      <c r="C46" s="27"/>
      <c r="D46" s="27"/>
      <c r="E46" s="276"/>
      <c r="F46" s="276"/>
      <c r="G46" s="27"/>
      <c r="H46" s="27"/>
    </row>
    <row r="47" spans="1:8" ht="15.75">
      <c r="A47" s="27"/>
      <c r="B47" s="27"/>
      <c r="C47" s="31"/>
      <c r="D47" s="27"/>
      <c r="E47" s="34"/>
      <c r="F47" s="27"/>
      <c r="G47" s="27"/>
      <c r="H47" s="27"/>
    </row>
    <row r="48" spans="1:8" ht="15.75">
      <c r="A48" s="27"/>
      <c r="B48" s="27"/>
      <c r="C48" s="30"/>
      <c r="D48" s="27"/>
      <c r="E48" s="34"/>
      <c r="F48" s="27"/>
      <c r="G48" s="27"/>
      <c r="H48" s="27"/>
    </row>
    <row r="49" spans="1:8" ht="15.75">
      <c r="A49" s="27"/>
      <c r="B49" s="27"/>
      <c r="C49" s="38"/>
      <c r="D49" s="27"/>
      <c r="E49" s="276"/>
      <c r="F49" s="276"/>
      <c r="G49" s="27"/>
      <c r="H49" s="27"/>
    </row>
    <row r="50" spans="1:8" ht="15.75">
      <c r="A50" s="27"/>
      <c r="B50" s="27"/>
      <c r="C50" s="30"/>
      <c r="D50" s="27"/>
      <c r="E50" s="34"/>
      <c r="F50" s="27"/>
      <c r="G50" s="27"/>
      <c r="H50" s="27"/>
    </row>
    <row r="51" spans="1:8" ht="15.75">
      <c r="A51" s="27"/>
      <c r="B51" s="27"/>
      <c r="C51" s="27"/>
      <c r="D51" s="27"/>
      <c r="E51" s="27"/>
      <c r="F51" s="27"/>
      <c r="G51" s="27"/>
      <c r="H51" s="27"/>
    </row>
    <row r="52" spans="1:8" ht="15.75">
      <c r="A52" s="27"/>
      <c r="B52" s="27"/>
      <c r="C52" s="27"/>
      <c r="D52" s="27"/>
      <c r="E52" s="276"/>
      <c r="F52" s="276"/>
      <c r="G52" s="27"/>
      <c r="H52" s="27"/>
    </row>
    <row r="53" spans="1:8" ht="15.75">
      <c r="A53" s="27"/>
      <c r="B53" s="27"/>
      <c r="C53" s="31"/>
      <c r="D53" s="27"/>
      <c r="E53" s="34"/>
      <c r="F53" s="27"/>
      <c r="G53" s="27"/>
      <c r="H53" s="27"/>
    </row>
  </sheetData>
  <sheetProtection/>
  <mergeCells count="15">
    <mergeCell ref="E1:H1"/>
    <mergeCell ref="E3:H3"/>
    <mergeCell ref="E4:H4"/>
    <mergeCell ref="E2:H2"/>
    <mergeCell ref="E52:F52"/>
    <mergeCell ref="A7:H7"/>
    <mergeCell ref="E46:F46"/>
    <mergeCell ref="E49:F49"/>
    <mergeCell ref="E40:F40"/>
    <mergeCell ref="E42:F42"/>
    <mergeCell ref="E37:F37"/>
    <mergeCell ref="E43:F43"/>
    <mergeCell ref="E28:F28"/>
    <mergeCell ref="E34:F34"/>
    <mergeCell ref="E31:F3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2016-01-29T14:27:12Z</cp:lastPrinted>
  <dcterms:created xsi:type="dcterms:W3CDTF">2003-03-04T09:45:10Z</dcterms:created>
  <dcterms:modified xsi:type="dcterms:W3CDTF">2016-02-11T14:41:06Z</dcterms:modified>
  <cp:category/>
  <cp:version/>
  <cp:contentType/>
  <cp:contentStatus/>
</cp:coreProperties>
</file>