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ЭтаКнига" defaultThemeVersion="124226"/>
  <bookViews>
    <workbookView xWindow="0" yWindow="0" windowWidth="20256" windowHeight="9636"/>
  </bookViews>
  <sheets>
    <sheet name="просчет" sheetId="26" r:id="rId1"/>
    <sheet name="В работе" sheetId="29" r:id="rId2"/>
    <sheet name="Суперы" sheetId="12" state="hidden" r:id="rId3"/>
    <sheet name="инф" sheetId="24" state="hidden" r:id="rId4"/>
  </sheets>
  <externalReferences>
    <externalReference r:id="rId5"/>
  </externalReferences>
  <definedNames>
    <definedName name="_xlnm._FilterDatabase" localSheetId="1" hidden="1">'В работе'!$A$1:$X$135</definedName>
  </definedNames>
  <calcPr calcId="124519"/>
</workbook>
</file>

<file path=xl/calcChain.xml><?xml version="1.0" encoding="utf-8"?>
<calcChain xmlns="http://schemas.openxmlformats.org/spreadsheetml/2006/main">
  <c r="AA134" i="29"/>
  <c r="N128"/>
  <c r="O128" s="1"/>
  <c r="N127"/>
  <c r="O127" s="1"/>
  <c r="N126"/>
  <c r="O126" s="1"/>
  <c r="N125"/>
  <c r="O125" s="1"/>
  <c r="N124"/>
  <c r="O124" s="1"/>
  <c r="P116"/>
  <c r="N116"/>
  <c r="O116" s="1"/>
  <c r="P115"/>
  <c r="N115"/>
  <c r="O115" s="1"/>
  <c r="P114"/>
  <c r="N114"/>
  <c r="O114" s="1"/>
  <c r="P113"/>
  <c r="N113"/>
  <c r="O113" s="1"/>
  <c r="P112"/>
  <c r="N112"/>
  <c r="O112" s="1"/>
  <c r="P111"/>
  <c r="N111"/>
  <c r="O111" s="1"/>
  <c r="P110"/>
  <c r="N110"/>
  <c r="O110" s="1"/>
  <c r="P109"/>
  <c r="N109"/>
  <c r="O109" s="1"/>
  <c r="P108"/>
  <c r="N108"/>
  <c r="O108" s="1"/>
  <c r="P107"/>
  <c r="N107"/>
  <c r="O107" s="1"/>
  <c r="P106"/>
  <c r="O106"/>
  <c r="N106"/>
  <c r="P105"/>
  <c r="N105"/>
  <c r="O105" s="1"/>
  <c r="P104"/>
  <c r="N104"/>
  <c r="O104" s="1"/>
  <c r="P103"/>
  <c r="N103"/>
  <c r="O103" s="1"/>
  <c r="P102"/>
  <c r="O102"/>
  <c r="N102"/>
  <c r="P101"/>
  <c r="N101"/>
  <c r="O101" s="1"/>
  <c r="P100"/>
  <c r="N100"/>
  <c r="O100" s="1"/>
  <c r="P99"/>
  <c r="N99"/>
  <c r="O99" s="1"/>
  <c r="P98"/>
  <c r="O98"/>
  <c r="N98"/>
  <c r="P97"/>
  <c r="N97"/>
  <c r="O97" s="1"/>
  <c r="P96"/>
  <c r="N96"/>
  <c r="O96" s="1"/>
  <c r="P95"/>
  <c r="N95"/>
  <c r="O95" s="1"/>
  <c r="P94"/>
  <c r="O94"/>
  <c r="N94"/>
  <c r="P93"/>
  <c r="N93"/>
  <c r="O93" s="1"/>
  <c r="P92"/>
  <c r="N92"/>
  <c r="O92" s="1"/>
  <c r="P91"/>
  <c r="N91"/>
  <c r="O91" s="1"/>
  <c r="P90"/>
  <c r="O90"/>
  <c r="N90"/>
  <c r="P89"/>
  <c r="N89"/>
  <c r="O89" s="1"/>
  <c r="P88"/>
  <c r="N88"/>
  <c r="O88" s="1"/>
  <c r="P87"/>
  <c r="N87"/>
  <c r="O87" s="1"/>
  <c r="P86"/>
  <c r="O86"/>
  <c r="N86"/>
  <c r="P85"/>
  <c r="N85"/>
  <c r="O85" s="1"/>
  <c r="P84"/>
  <c r="N84"/>
  <c r="O84" s="1"/>
  <c r="P83"/>
  <c r="N83"/>
  <c r="O83" s="1"/>
  <c r="P82"/>
  <c r="N82"/>
  <c r="O82" s="1"/>
  <c r="P81"/>
  <c r="O81"/>
  <c r="N81"/>
  <c r="P80"/>
  <c r="N80"/>
  <c r="O80" s="1"/>
  <c r="P79"/>
  <c r="N79"/>
  <c r="O79" s="1"/>
  <c r="P78"/>
  <c r="N78"/>
  <c r="O78" s="1"/>
  <c r="P77"/>
  <c r="O77"/>
  <c r="N77"/>
  <c r="P76"/>
  <c r="N76"/>
  <c r="O76" s="1"/>
  <c r="P75"/>
  <c r="N75"/>
  <c r="O75" s="1"/>
  <c r="P74"/>
  <c r="N74"/>
  <c r="O74" s="1"/>
  <c r="P73"/>
  <c r="O73"/>
  <c r="N73"/>
  <c r="P72"/>
  <c r="N72"/>
  <c r="O72" s="1"/>
  <c r="P71"/>
  <c r="N71"/>
  <c r="O71" s="1"/>
  <c r="P70"/>
  <c r="N70"/>
  <c r="O70" s="1"/>
  <c r="P69"/>
  <c r="O69"/>
  <c r="N69"/>
  <c r="P68"/>
  <c r="N68"/>
  <c r="O68" s="1"/>
  <c r="P67"/>
  <c r="N67"/>
  <c r="O67" s="1"/>
  <c r="P66"/>
  <c r="N66"/>
  <c r="O66" s="1"/>
  <c r="P65"/>
  <c r="N65"/>
  <c r="O65" s="1"/>
  <c r="P64"/>
  <c r="N64"/>
  <c r="O64" s="1"/>
  <c r="P63"/>
  <c r="N63"/>
  <c r="O63" s="1"/>
  <c r="P62"/>
  <c r="N62"/>
  <c r="O62" s="1"/>
  <c r="P61"/>
  <c r="N61"/>
  <c r="O61" s="1"/>
  <c r="P60"/>
  <c r="N60"/>
  <c r="O60" s="1"/>
  <c r="P59"/>
  <c r="N59"/>
  <c r="O59" s="1"/>
  <c r="P58"/>
  <c r="N58"/>
  <c r="O58" s="1"/>
  <c r="P57"/>
  <c r="N57"/>
  <c r="O57" s="1"/>
  <c r="P56"/>
  <c r="N56"/>
  <c r="O56" s="1"/>
  <c r="P55"/>
  <c r="N55"/>
  <c r="O55" s="1"/>
  <c r="P54"/>
  <c r="N54"/>
  <c r="O54" s="1"/>
  <c r="P53"/>
  <c r="N53"/>
  <c r="O53" s="1"/>
  <c r="P52"/>
  <c r="N52"/>
  <c r="O52" s="1"/>
  <c r="P51"/>
  <c r="N51"/>
  <c r="O51" s="1"/>
  <c r="P50"/>
  <c r="N50"/>
  <c r="O50" s="1"/>
  <c r="P49"/>
  <c r="N49"/>
  <c r="O49" s="1"/>
  <c r="P48"/>
  <c r="N48"/>
  <c r="O48" s="1"/>
  <c r="P47"/>
  <c r="N47"/>
  <c r="O47" s="1"/>
  <c r="P46"/>
  <c r="N46"/>
  <c r="O46" s="1"/>
  <c r="P45"/>
  <c r="N45"/>
  <c r="O45" s="1"/>
  <c r="P44"/>
  <c r="N44"/>
  <c r="O44" s="1"/>
  <c r="P43"/>
  <c r="N43"/>
  <c r="O43" s="1"/>
  <c r="P42"/>
  <c r="N42"/>
  <c r="O42" s="1"/>
  <c r="P41"/>
  <c r="N41"/>
  <c r="O41" s="1"/>
  <c r="P40"/>
  <c r="N40"/>
  <c r="O40" s="1"/>
  <c r="P39"/>
  <c r="N39"/>
  <c r="O39" s="1"/>
  <c r="P38"/>
  <c r="N38"/>
  <c r="O38" s="1"/>
  <c r="P37"/>
  <c r="N37"/>
  <c r="O37" s="1"/>
  <c r="P36"/>
  <c r="N36"/>
  <c r="O36" s="1"/>
  <c r="P35"/>
  <c r="N35"/>
  <c r="O35" s="1"/>
  <c r="P34"/>
  <c r="N34"/>
  <c r="O34" s="1"/>
  <c r="P33"/>
  <c r="N33"/>
  <c r="O33" s="1"/>
  <c r="P32"/>
  <c r="N32"/>
  <c r="P31"/>
  <c r="N31"/>
  <c r="O31" s="1"/>
  <c r="P30"/>
  <c r="N30"/>
  <c r="O30" s="1"/>
  <c r="P29"/>
  <c r="N29"/>
  <c r="O29" s="1"/>
  <c r="P28"/>
  <c r="N28"/>
  <c r="O28" s="1"/>
  <c r="P27"/>
  <c r="N27"/>
  <c r="O27" s="1"/>
  <c r="P26"/>
  <c r="N26"/>
  <c r="O26" s="1"/>
  <c r="P25"/>
  <c r="N25"/>
  <c r="O25" s="1"/>
  <c r="P24"/>
  <c r="N24"/>
  <c r="O24" s="1"/>
  <c r="P23"/>
  <c r="N23"/>
  <c r="O23" s="1"/>
  <c r="P22"/>
  <c r="N22"/>
  <c r="O22" s="1"/>
  <c r="P21"/>
  <c r="N21"/>
  <c r="O21" s="1"/>
  <c r="P20"/>
  <c r="N20"/>
  <c r="O20" s="1"/>
  <c r="P19"/>
  <c r="N19"/>
  <c r="O19" s="1"/>
  <c r="P18"/>
  <c r="N18"/>
  <c r="O18" s="1"/>
  <c r="P17"/>
  <c r="N17"/>
  <c r="O17" s="1"/>
  <c r="P16"/>
  <c r="N16"/>
  <c r="O16" s="1"/>
  <c r="P15"/>
  <c r="N15"/>
  <c r="O15" s="1"/>
  <c r="P14"/>
  <c r="N14"/>
  <c r="O14" s="1"/>
  <c r="P13"/>
  <c r="N13"/>
  <c r="O13" s="1"/>
  <c r="P12"/>
  <c r="N12"/>
  <c r="O12" s="1"/>
  <c r="P11"/>
  <c r="N11"/>
  <c r="O11" s="1"/>
  <c r="P10"/>
  <c r="N10"/>
  <c r="O10" s="1"/>
  <c r="P9"/>
  <c r="N9"/>
  <c r="O9" s="1"/>
  <c r="P8"/>
  <c r="N8"/>
  <c r="O8" s="1"/>
  <c r="P7"/>
  <c r="N7"/>
  <c r="O7" s="1"/>
  <c r="P6"/>
  <c r="N6"/>
  <c r="O6" s="1"/>
  <c r="P5"/>
  <c r="N5"/>
  <c r="O5" s="1"/>
  <c r="P4"/>
  <c r="N4"/>
  <c r="O4" s="1"/>
  <c r="N3"/>
  <c r="P3" s="1"/>
  <c r="O3" l="1"/>
  <c r="H11" i="26"/>
  <c r="H15"/>
  <c r="A15" l="1"/>
  <c r="C15" s="1"/>
  <c r="F15" s="1"/>
  <c r="N14" i="24" l="1"/>
  <c r="L10" l="1"/>
  <c r="L12" l="1"/>
  <c r="K12"/>
  <c r="K10"/>
  <c r="A2" l="1"/>
  <c r="A3"/>
  <c r="A4"/>
  <c r="A5"/>
  <c r="A6"/>
  <c r="A7"/>
  <c r="A8"/>
  <c r="A9"/>
  <c r="A10"/>
  <c r="A11"/>
  <c r="A12"/>
  <c r="M12"/>
  <c r="A13"/>
  <c r="A14"/>
  <c r="A15"/>
  <c r="A16"/>
  <c r="H16"/>
  <c r="I16"/>
  <c r="A17"/>
  <c r="H17"/>
  <c r="I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I71" l="1"/>
  <c r="D72" s="1"/>
  <c r="K14"/>
  <c r="G14"/>
  <c r="L14" s="1"/>
  <c r="C17" i="12" l="1"/>
  <c r="C18"/>
  <c r="C19"/>
  <c r="C3"/>
  <c r="D3" s="1"/>
  <c r="C15"/>
  <c r="D15" s="1"/>
  <c r="I58" i="24"/>
  <c r="D58" s="1"/>
  <c r="C2" i="12"/>
  <c r="D2" s="1"/>
  <c r="C4"/>
  <c r="D4" s="1"/>
  <c r="C10"/>
  <c r="D10" s="1"/>
  <c r="C8"/>
  <c r="D8" s="1"/>
  <c r="C13"/>
  <c r="C16"/>
  <c r="C14"/>
  <c r="D14" s="1"/>
  <c r="C6"/>
  <c r="D6" s="1"/>
  <c r="C12"/>
  <c r="D12" s="1"/>
  <c r="C5"/>
  <c r="D5" s="1"/>
  <c r="C7"/>
  <c r="D7" s="1"/>
  <c r="C11"/>
  <c r="D11" s="1"/>
  <c r="C9"/>
  <c r="D9" s="1"/>
  <c r="M14" i="24" l="1"/>
  <c r="J16" s="1"/>
  <c r="G61" l="1"/>
  <c r="G62"/>
  <c r="G69"/>
  <c r="G60"/>
  <c r="G68"/>
  <c r="G65"/>
  <c r="G64"/>
  <c r="G63"/>
  <c r="G59"/>
  <c r="G66"/>
  <c r="G67"/>
  <c r="I70" l="1"/>
  <c r="G70"/>
  <c r="G77" s="1"/>
  <c r="G78" l="1"/>
  <c r="G84"/>
  <c r="G89"/>
  <c r="G81"/>
  <c r="G83"/>
  <c r="G85"/>
  <c r="G73"/>
  <c r="G88"/>
  <c r="G79"/>
  <c r="G86"/>
  <c r="G74"/>
  <c r="G82"/>
  <c r="G76"/>
  <c r="G80"/>
  <c r="G75"/>
  <c r="G87"/>
  <c r="I92" l="1"/>
  <c r="G92"/>
</calcChain>
</file>

<file path=xl/sharedStrings.xml><?xml version="1.0" encoding="utf-8"?>
<sst xmlns="http://schemas.openxmlformats.org/spreadsheetml/2006/main" count="742" uniqueCount="131">
  <si>
    <t>голубой</t>
  </si>
  <si>
    <t>черный</t>
  </si>
  <si>
    <t>Аптека</t>
  </si>
  <si>
    <t>без печати</t>
  </si>
  <si>
    <t>тд полимеров</t>
  </si>
  <si>
    <t>1+0</t>
  </si>
  <si>
    <t>1+1</t>
  </si>
  <si>
    <t>2+0</t>
  </si>
  <si>
    <t>3+0</t>
  </si>
  <si>
    <t>2+2</t>
  </si>
  <si>
    <t>3+1</t>
  </si>
  <si>
    <t>4+0</t>
  </si>
  <si>
    <t>2+1</t>
  </si>
  <si>
    <t>колво</t>
  </si>
  <si>
    <t>нет</t>
  </si>
  <si>
    <t>да</t>
  </si>
  <si>
    <t>фасовка</t>
  </si>
  <si>
    <t>производство пакетов</t>
  </si>
  <si>
    <t>ПВД</t>
  </si>
  <si>
    <t>шир</t>
  </si>
  <si>
    <t>бок</t>
  </si>
  <si>
    <t>выс</t>
  </si>
  <si>
    <t>П/Э</t>
  </si>
  <si>
    <t>Кол-во</t>
  </si>
  <si>
    <t>усил</t>
  </si>
  <si>
    <t>дон</t>
  </si>
  <si>
    <t>толщ</t>
  </si>
  <si>
    <t>Заказчик</t>
  </si>
  <si>
    <t>Вес</t>
  </si>
  <si>
    <t>За 1кг</t>
  </si>
  <si>
    <t>Цена</t>
  </si>
  <si>
    <t>Сумма</t>
  </si>
  <si>
    <t xml:space="preserve"> </t>
  </si>
  <si>
    <t>ПНД</t>
  </si>
  <si>
    <t>ПСД</t>
  </si>
  <si>
    <t>Истрапласт</t>
  </si>
  <si>
    <t>Рукав</t>
  </si>
  <si>
    <t>белый</t>
  </si>
  <si>
    <t>чистый вес</t>
  </si>
  <si>
    <t>майка</t>
  </si>
  <si>
    <t>прозрачный</t>
  </si>
  <si>
    <t>материал</t>
  </si>
  <si>
    <t>ВУР</t>
  </si>
  <si>
    <t>ВНУР</t>
  </si>
  <si>
    <t>Фасовка</t>
  </si>
  <si>
    <t>желтый</t>
  </si>
  <si>
    <t>Майка</t>
  </si>
  <si>
    <t>НАРЕЗКА</t>
  </si>
  <si>
    <t>оранжевый</t>
  </si>
  <si>
    <t>ключ</t>
  </si>
  <si>
    <t>красный</t>
  </si>
  <si>
    <t>№коэфф</t>
  </si>
  <si>
    <t>№поз</t>
  </si>
  <si>
    <t>гр</t>
  </si>
  <si>
    <t>намотка не более 30 см</t>
  </si>
  <si>
    <t>Китчен</t>
  </si>
  <si>
    <t>Название</t>
  </si>
  <si>
    <t>Тип пакета</t>
  </si>
  <si>
    <t>цвет супера</t>
  </si>
  <si>
    <t>Цветность</t>
  </si>
  <si>
    <t>синий</t>
  </si>
  <si>
    <t>СИНИЙ</t>
  </si>
  <si>
    <t>БЕЖЕВЫЙ</t>
  </si>
  <si>
    <t>ФИОЛЕТОВЫЙ</t>
  </si>
  <si>
    <t>ГОЛУБОЙ</t>
  </si>
  <si>
    <t>СЕРЕБРО</t>
  </si>
  <si>
    <t>ОРАНЖЕВЫЙ</t>
  </si>
  <si>
    <t>ЖЕЛТЫЙ</t>
  </si>
  <si>
    <t>ЧЕРНЫЙ</t>
  </si>
  <si>
    <t>ЗЕЛЕНЫЙ</t>
  </si>
  <si>
    <t>КРАСНЫЙ</t>
  </si>
  <si>
    <t>ПРОЗРАЧНЫЙ</t>
  </si>
  <si>
    <t>БЕЛЫЙ</t>
  </si>
  <si>
    <t>ВнУР</t>
  </si>
  <si>
    <t>ФАСОВКА</t>
  </si>
  <si>
    <t>МАЙКА</t>
  </si>
  <si>
    <t>БЕЗ ПЕЧАТИ</t>
  </si>
  <si>
    <t>МЕНЕЕ 60 КГ ТИРАЖ РАСЧИТЫВАЕТСЯ ПО МАКМСИМАЛЬНО ВЫСОКОЙ ЦЕНЕ</t>
  </si>
  <si>
    <t>кол-во цветов</t>
  </si>
  <si>
    <t>цвет</t>
  </si>
  <si>
    <t>ВИД</t>
  </si>
  <si>
    <t>Доллар</t>
  </si>
  <si>
    <t>Евро</t>
  </si>
  <si>
    <t>Красный PE 62375</t>
  </si>
  <si>
    <t>Оранжевый МВ 023156</t>
  </si>
  <si>
    <t>Зеленый PE 92307</t>
  </si>
  <si>
    <t>Серебро МВ РЕ 8223 SILVER</t>
  </si>
  <si>
    <t>Фиолетовый РЕ 72075</t>
  </si>
  <si>
    <t>Синий РЕ 82393</t>
  </si>
  <si>
    <t>Черный N/B 2100 BLACK</t>
  </si>
  <si>
    <t>Скользячка PE: 0045 EFIUKAMIDE SLIP</t>
  </si>
  <si>
    <t>Зеленый 27045</t>
  </si>
  <si>
    <t>Желтый МВ205A YELLOW PE 3499/NEW</t>
  </si>
  <si>
    <t>Белый МВ 81852</t>
  </si>
  <si>
    <t>Черный ЕН 9201V</t>
  </si>
  <si>
    <t>Скользячка SL1207 SLIP</t>
  </si>
  <si>
    <t>стоимость ПНД, руб</t>
  </si>
  <si>
    <t>курс $, руб</t>
  </si>
  <si>
    <t>курс €, руб</t>
  </si>
  <si>
    <t>Стоимость за 1шт, руб</t>
  </si>
  <si>
    <t>ширина, см</t>
  </si>
  <si>
    <t>бок, см</t>
  </si>
  <si>
    <t>высота, см</t>
  </si>
  <si>
    <t>дно, см</t>
  </si>
  <si>
    <t>толщина, мкм</t>
  </si>
  <si>
    <t>Вес тиража, кг</t>
  </si>
  <si>
    <t>Тираж, шт</t>
  </si>
  <si>
    <t>РУКАВ</t>
  </si>
  <si>
    <t>Стоимость тиража, руб</t>
  </si>
  <si>
    <t>Вес 1 пакета, гр</t>
  </si>
  <si>
    <t>Цена за кг, руб</t>
  </si>
  <si>
    <t>Цена в $</t>
  </si>
  <si>
    <t>стоимость ПВД, руб</t>
  </si>
  <si>
    <t>Голубой МВ 26095 BLUE (Кимовский)</t>
  </si>
  <si>
    <t>Синий МВ 7111 BLUE Кимовский</t>
  </si>
  <si>
    <t>Скользячка SLIP Антиблок 0074/SE</t>
  </si>
  <si>
    <t>Салатовый МВ 27 226</t>
  </si>
  <si>
    <t>САЛАТОВЫЙ</t>
  </si>
  <si>
    <t>салатовый</t>
  </si>
  <si>
    <t>розовый</t>
  </si>
  <si>
    <t>Счет</t>
  </si>
  <si>
    <t>Спорт</t>
  </si>
  <si>
    <t>клиент</t>
  </si>
  <si>
    <t>уп</t>
  </si>
  <si>
    <t>шт.</t>
  </si>
  <si>
    <t>"майка" 30+15*60 ПНД 14мкм п/э белый 1+0 тираж 20 000шт - 1.16р/шт</t>
  </si>
  <si>
    <t xml:space="preserve"> "майка" 44+18*70 ПНД 18мкм п/э белый 1+0 тираж 20 000шт - 2.30р/шт</t>
  </si>
  <si>
    <t xml:space="preserve"> "40*50+4 ПВД ВУР 55мкм п/э синий 1+0 тираж 10 000шт - 4.11р/шт</t>
  </si>
  <si>
    <t>светло- желтый</t>
  </si>
  <si>
    <t>макрос, при выполнении которого, ячейки, выделенные желтым цветом, перемещались на первую свободную строку в лист "в работе"</t>
  </si>
  <si>
    <t>Дата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</si>
</sst>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[$-419]d\ mmm\ yy;@"/>
    <numFmt numFmtId="167" formatCode="[$-419]d\ mmm;@"/>
  </numFmts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2" xfId="0" applyFont="1" applyBorder="1" applyAlignment="1">
      <alignment vertical="center"/>
    </xf>
    <xf numFmtId="1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2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2" fontId="0" fillId="0" borderId="2" xfId="0" applyNumberFormat="1" applyFill="1" applyBorder="1" applyAlignment="1">
      <alignment horizontal="center"/>
    </xf>
    <xf numFmtId="0" fontId="3" fillId="0" borderId="0" xfId="0" applyFont="1" applyAlignment="1">
      <alignment vertical="center"/>
    </xf>
    <xf numFmtId="2" fontId="0" fillId="0" borderId="0" xfId="0" applyNumberFormat="1"/>
    <xf numFmtId="0" fontId="2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4" fillId="0" borderId="0" xfId="2" applyFill="1" applyAlignment="1" applyProtection="1">
      <alignment horizontal="left"/>
    </xf>
    <xf numFmtId="0" fontId="5" fillId="0" borderId="0" xfId="0" applyFont="1"/>
    <xf numFmtId="0" fontId="5" fillId="0" borderId="7" xfId="0" applyFont="1" applyBorder="1"/>
    <xf numFmtId="0" fontId="5" fillId="0" borderId="0" xfId="0" applyFont="1" applyFill="1" applyBorder="1"/>
    <xf numFmtId="1" fontId="5" fillId="0" borderId="0" xfId="0" applyNumberFormat="1" applyFont="1"/>
    <xf numFmtId="0" fontId="5" fillId="2" borderId="0" xfId="0" applyFont="1" applyFill="1"/>
    <xf numFmtId="0" fontId="5" fillId="0" borderId="0" xfId="0" applyFont="1" applyAlignment="1">
      <alignment horizontal="center"/>
    </xf>
    <xf numFmtId="165" fontId="5" fillId="0" borderId="0" xfId="0" applyNumberFormat="1" applyFont="1"/>
    <xf numFmtId="0" fontId="7" fillId="0" borderId="0" xfId="0" applyFont="1"/>
    <xf numFmtId="0" fontId="5" fillId="0" borderId="2" xfId="0" applyFont="1" applyBorder="1" applyAlignment="1">
      <alignment vertical="center"/>
    </xf>
    <xf numFmtId="0" fontId="8" fillId="0" borderId="0" xfId="0" applyFont="1"/>
    <xf numFmtId="2" fontId="5" fillId="0" borderId="0" xfId="0" applyNumberFormat="1" applyFont="1"/>
    <xf numFmtId="0" fontId="5" fillId="3" borderId="2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2" applyFont="1" applyAlignment="1" applyProtection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2" fontId="0" fillId="0" borderId="0" xfId="0" applyNumberFormat="1" applyFill="1"/>
    <xf numFmtId="0" fontId="12" fillId="0" borderId="11" xfId="0" applyFont="1" applyBorder="1"/>
    <xf numFmtId="0" fontId="12" fillId="0" borderId="12" xfId="0" applyFont="1" applyBorder="1"/>
    <xf numFmtId="0" fontId="12" fillId="0" borderId="13" xfId="0" applyFont="1" applyBorder="1"/>
    <xf numFmtId="0" fontId="8" fillId="0" borderId="7" xfId="0" applyFont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0" fontId="8" fillId="4" borderId="14" xfId="0" applyFont="1" applyFill="1" applyBorder="1"/>
    <xf numFmtId="0" fontId="8" fillId="4" borderId="4" xfId="0" applyFont="1" applyFill="1" applyBorder="1"/>
    <xf numFmtId="0" fontId="8" fillId="4" borderId="15" xfId="0" applyFont="1" applyFill="1" applyBorder="1"/>
    <xf numFmtId="164" fontId="0" fillId="0" borderId="0" xfId="0" applyNumberFormat="1"/>
    <xf numFmtId="0" fontId="8" fillId="0" borderId="0" xfId="0" applyFont="1" applyBorder="1" applyAlignment="1">
      <alignment horizontal="left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2" xfId="0" applyNumberFormat="1" applyFont="1" applyFill="1" applyBorder="1" applyAlignment="1">
      <alignment horizontal="center" vertical="center"/>
    </xf>
    <xf numFmtId="166" fontId="8" fillId="2" borderId="0" xfId="0" applyNumberFormat="1" applyFont="1" applyFill="1"/>
    <xf numFmtId="0" fontId="8" fillId="0" borderId="0" xfId="0" applyFont="1" applyAlignment="1">
      <alignment wrapText="1"/>
    </xf>
    <xf numFmtId="0" fontId="6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2" fontId="8" fillId="0" borderId="0" xfId="0" applyNumberFormat="1" applyFont="1"/>
    <xf numFmtId="0" fontId="0" fillId="0" borderId="0" xfId="0" applyFont="1" applyFill="1" applyAlignment="1"/>
    <xf numFmtId="0" fontId="5" fillId="0" borderId="2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" fontId="8" fillId="0" borderId="0" xfId="0" applyNumberFormat="1" applyFont="1"/>
    <xf numFmtId="0" fontId="4" fillId="0" borderId="0" xfId="2" applyFill="1" applyBorder="1" applyAlignment="1" applyProtection="1">
      <alignment horizontal="left"/>
    </xf>
    <xf numFmtId="0" fontId="8" fillId="0" borderId="0" xfId="0" applyFont="1" applyAlignment="1"/>
    <xf numFmtId="0" fontId="9" fillId="0" borderId="0" xfId="0" applyFont="1" applyAlignment="1"/>
    <xf numFmtId="167" fontId="0" fillId="0" borderId="2" xfId="0" applyNumberFormat="1" applyFont="1" applyFill="1" applyBorder="1" applyAlignment="1">
      <alignment horizontal="center" vertical="center"/>
    </xf>
    <xf numFmtId="167" fontId="0" fillId="0" borderId="2" xfId="0" applyNumberFormat="1" applyFont="1" applyBorder="1" applyAlignment="1">
      <alignment horizontal="center" vertical="center"/>
    </xf>
    <xf numFmtId="167" fontId="0" fillId="0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</cellXfs>
  <cellStyles count="3">
    <cellStyle name="Excel Built-in Normal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34636</xdr:colOff>
      <xdr:row>0</xdr:row>
      <xdr:rowOff>34636</xdr:rowOff>
    </xdr:from>
    <xdr:to>
      <xdr:col>1</xdr:col>
      <xdr:colOff>1046018</xdr:colOff>
      <xdr:row>0</xdr:row>
      <xdr:rowOff>401782</xdr:rowOff>
    </xdr:to>
    <xdr:sp macro="[0]!MySave" textlink="">
      <xdr:nvSpPr>
        <xdr:cNvPr id="2" name="TextBox 1"/>
        <xdr:cNvSpPr txBox="1"/>
      </xdr:nvSpPr>
      <xdr:spPr>
        <a:xfrm>
          <a:off x="1143000" y="34636"/>
          <a:ext cx="1011382" cy="367146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25400" cmpd="thickThin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Сохранить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 работе"/>
      <sheetName val="просчет"/>
      <sheetName val="Суперы"/>
      <sheetName val="инф"/>
    </sheetNames>
    <sheetDataSet>
      <sheetData sheetId="0"/>
      <sheetData sheetId="1" refreshError="1"/>
      <sheetData sheetId="2" refreshError="1"/>
      <sheetData sheetId="3">
        <row r="92">
          <cell r="G92">
            <v>169.67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X103"/>
  <sheetViews>
    <sheetView tabSelected="1" zoomScale="110" zoomScaleNormal="110" workbookViewId="0">
      <selection activeCell="A4" sqref="A4"/>
    </sheetView>
  </sheetViews>
  <sheetFormatPr defaultColWidth="16.109375" defaultRowHeight="17.25" customHeight="1"/>
  <cols>
    <col min="1" max="7" width="16.109375" style="59"/>
    <col min="8" max="8" width="16" style="59" customWidth="1"/>
    <col min="9" max="9" width="22.109375" style="59" customWidth="1"/>
    <col min="10" max="10" width="8.33203125" style="59" customWidth="1"/>
    <col min="11" max="11" width="11.44140625" style="59" customWidth="1"/>
    <col min="12" max="16384" width="16.109375" style="59"/>
  </cols>
  <sheetData>
    <row r="1" spans="1:20" ht="35.25" customHeight="1" thickBot="1">
      <c r="A1" s="95">
        <v>42408</v>
      </c>
      <c r="B1" s="107" t="s">
        <v>129</v>
      </c>
      <c r="C1" s="106"/>
      <c r="D1" s="106"/>
      <c r="E1" s="106"/>
      <c r="F1" s="106"/>
      <c r="G1" s="106"/>
      <c r="H1" s="106"/>
      <c r="I1" s="106"/>
      <c r="K1" s="99"/>
    </row>
    <row r="2" spans="1:20" ht="17.25" customHeight="1" thickBot="1">
      <c r="A2" s="76" t="s">
        <v>106</v>
      </c>
      <c r="C2" s="73" t="s">
        <v>96</v>
      </c>
      <c r="D2" s="74" t="s">
        <v>112</v>
      </c>
      <c r="E2" s="74" t="s">
        <v>97</v>
      </c>
      <c r="F2" s="75" t="s">
        <v>98</v>
      </c>
      <c r="I2" s="91"/>
      <c r="K2" s="99"/>
    </row>
    <row r="3" spans="1:20" ht="17.25" customHeight="1" thickBot="1">
      <c r="A3" s="77">
        <v>20000</v>
      </c>
      <c r="C3" s="87">
        <v>109.6</v>
      </c>
      <c r="D3" s="88">
        <v>103.1</v>
      </c>
      <c r="E3" s="88">
        <v>80</v>
      </c>
      <c r="F3" s="89"/>
      <c r="H3" s="96"/>
      <c r="I3" s="91"/>
      <c r="K3" s="99"/>
    </row>
    <row r="5" spans="1:20" ht="17.25" customHeight="1" thickBot="1"/>
    <row r="6" spans="1:20" ht="17.25" customHeight="1" thickBot="1">
      <c r="A6" s="71" t="s">
        <v>80</v>
      </c>
      <c r="B6" s="63" t="s">
        <v>79</v>
      </c>
      <c r="C6" s="63" t="s">
        <v>78</v>
      </c>
      <c r="D6" s="63" t="s">
        <v>41</v>
      </c>
      <c r="E6" s="62" t="s">
        <v>104</v>
      </c>
    </row>
    <row r="7" spans="1:20" s="67" customFormat="1" ht="17.25" customHeight="1" thickBot="1">
      <c r="A7" s="78" t="s">
        <v>75</v>
      </c>
      <c r="B7" s="79" t="s">
        <v>69</v>
      </c>
      <c r="C7" s="79" t="s">
        <v>5</v>
      </c>
      <c r="D7" s="80" t="s">
        <v>33</v>
      </c>
      <c r="E7" s="81">
        <v>25</v>
      </c>
      <c r="Q7" s="70"/>
      <c r="S7" s="69"/>
      <c r="T7" s="68"/>
    </row>
    <row r="9" spans="1:20" ht="17.25" customHeight="1" thickBot="1">
      <c r="O9" s="64"/>
    </row>
    <row r="10" spans="1:20" ht="17.25" customHeight="1" thickBot="1">
      <c r="A10" s="71" t="s">
        <v>100</v>
      </c>
      <c r="B10" s="63" t="s">
        <v>101</v>
      </c>
      <c r="C10" s="63" t="s">
        <v>102</v>
      </c>
      <c r="D10" s="62" t="s">
        <v>103</v>
      </c>
      <c r="H10" s="76" t="s">
        <v>109</v>
      </c>
      <c r="O10" s="66"/>
    </row>
    <row r="11" spans="1:20" ht="17.25" customHeight="1" thickBot="1">
      <c r="A11" s="82">
        <v>30</v>
      </c>
      <c r="B11" s="80">
        <v>16</v>
      </c>
      <c r="C11" s="80">
        <v>60</v>
      </c>
      <c r="D11" s="81">
        <v>0</v>
      </c>
      <c r="H11" s="86">
        <f>IF(A7="рукав",1000,SUM(IF(A7="ВУР","3","0"),(PRODUCT(SUM(A11,B11),SUM(C11,D11),E7,SUM(IF(D7="ПНД","0,95","0"),IF(D7="ПВД","0,93","0"),IF(D7="ПСД","0,94","0")),2)/10000)))</f>
        <v>13.11</v>
      </c>
      <c r="O11" s="65"/>
    </row>
    <row r="12" spans="1:20" ht="17.25" customHeight="1">
      <c r="O12" s="64"/>
    </row>
    <row r="13" spans="1:20" ht="17.25" customHeight="1" thickBot="1"/>
    <row r="14" spans="1:20" ht="17.25" customHeight="1" thickBot="1">
      <c r="A14" s="76" t="s">
        <v>110</v>
      </c>
      <c r="C14" s="76" t="s">
        <v>99</v>
      </c>
      <c r="F14" s="76" t="s">
        <v>108</v>
      </c>
      <c r="H14" s="76" t="s">
        <v>105</v>
      </c>
    </row>
    <row r="15" spans="1:20" ht="17.25" customHeight="1" thickBot="1">
      <c r="A15" s="83">
        <f>[1]инф!G92</f>
        <v>169.67</v>
      </c>
      <c r="C15" s="84">
        <f>IF(A7="рукав",0,ROUND((A15*H11/1000),2))</f>
        <v>2.2200000000000002</v>
      </c>
      <c r="D15" s="59" t="s">
        <v>14</v>
      </c>
      <c r="F15" s="85">
        <f>IF(A7="рукав",PRODUCT(A3,A15),PRODUCT(A3,C15))</f>
        <v>44400.000000000007</v>
      </c>
      <c r="H15" s="84">
        <f>A3*H11/1000</f>
        <v>262.2</v>
      </c>
    </row>
    <row r="17" spans="1:9" ht="17.25" customHeight="1">
      <c r="A17" s="59" t="s">
        <v>77</v>
      </c>
      <c r="I17" s="104"/>
    </row>
    <row r="18" spans="1:9" ht="17.25" customHeight="1">
      <c r="I18" s="104"/>
    </row>
    <row r="19" spans="1:9" ht="17.25" customHeight="1">
      <c r="I19" s="104"/>
    </row>
    <row r="103" spans="24:24" ht="17.25" customHeight="1">
      <c r="X103" s="11" t="s">
        <v>54</v>
      </c>
    </row>
  </sheetData>
  <dataValidations count="1">
    <dataValidation allowBlank="1" showInputMessage="1" showErrorMessage="1" prompt="Если пакет с усиленной ручкой, ввести &quot;усил&quot; без кавычек" sqref="O11"/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135"/>
  <sheetViews>
    <sheetView workbookViewId="0">
      <pane ySplit="1" topLeftCell="A2" activePane="bottomLeft" state="frozen"/>
      <selection pane="bottomLeft" activeCell="B7" sqref="B7"/>
    </sheetView>
  </sheetViews>
  <sheetFormatPr defaultColWidth="9.109375" defaultRowHeight="14.4"/>
  <cols>
    <col min="1" max="1" width="8.109375" style="109" customWidth="1"/>
    <col min="2" max="2" width="11.88671875" style="44" customWidth="1"/>
    <col min="3" max="3" width="13.5546875" style="44" customWidth="1"/>
    <col min="4" max="4" width="10" style="44" customWidth="1"/>
    <col min="5" max="5" width="12.33203125" style="44" customWidth="1"/>
    <col min="6" max="6" width="6" style="17" customWidth="1"/>
    <col min="7" max="7" width="5.109375" style="14" customWidth="1"/>
    <col min="8" max="8" width="4.6640625" style="103" customWidth="1"/>
    <col min="9" max="9" width="5.109375" style="103" customWidth="1"/>
    <col min="10" max="10" width="4.109375" style="103" customWidth="1"/>
    <col min="11" max="11" width="5.109375" style="103" customWidth="1"/>
    <col min="12" max="12" width="6.6640625" style="103" customWidth="1"/>
    <col min="13" max="13" width="5.6640625" style="103" customWidth="1"/>
    <col min="14" max="14" width="7.6640625" style="28" customWidth="1"/>
    <col min="15" max="15" width="7.44140625" style="20" customWidth="1"/>
    <col min="16" max="16" width="6.44140625" style="34" customWidth="1"/>
    <col min="17" max="17" width="9.88671875" style="13" customWidth="1"/>
    <col min="18" max="18" width="7.6640625" style="28" customWidth="1"/>
    <col min="19" max="19" width="11.33203125" style="103" customWidth="1"/>
    <col min="20" max="20" width="4.33203125" style="29" customWidth="1"/>
    <col min="21" max="21" width="4.109375" style="33" customWidth="1"/>
    <col min="22" max="22" width="6.44140625" style="92" customWidth="1"/>
    <col min="23" max="23" width="5.6640625" style="93" customWidth="1"/>
    <col min="24" max="24" width="7.6640625" style="29" customWidth="1"/>
    <col min="25" max="25" width="9.109375" style="29"/>
    <col min="26" max="16384" width="9.109375" style="26"/>
  </cols>
  <sheetData>
    <row r="1" spans="1:25" s="32" customFormat="1">
      <c r="A1" s="108" t="s">
        <v>130</v>
      </c>
      <c r="B1" s="43" t="s">
        <v>27</v>
      </c>
      <c r="C1" s="43" t="s">
        <v>56</v>
      </c>
      <c r="D1" s="43" t="s">
        <v>57</v>
      </c>
      <c r="E1" s="43" t="s">
        <v>58</v>
      </c>
      <c r="F1" s="43" t="s">
        <v>59</v>
      </c>
      <c r="G1" s="14" t="s">
        <v>19</v>
      </c>
      <c r="H1" s="14" t="s">
        <v>20</v>
      </c>
      <c r="I1" s="14" t="s">
        <v>21</v>
      </c>
      <c r="J1" s="14" t="s">
        <v>25</v>
      </c>
      <c r="K1" s="14" t="s">
        <v>24</v>
      </c>
      <c r="L1" s="14" t="s">
        <v>22</v>
      </c>
      <c r="M1" s="15" t="s">
        <v>26</v>
      </c>
      <c r="N1" s="47" t="s">
        <v>28</v>
      </c>
      <c r="O1" s="48" t="s">
        <v>29</v>
      </c>
      <c r="P1" s="14" t="s">
        <v>32</v>
      </c>
      <c r="Q1" s="94" t="s">
        <v>23</v>
      </c>
      <c r="R1" s="31" t="s">
        <v>30</v>
      </c>
      <c r="S1" s="14" t="s">
        <v>31</v>
      </c>
      <c r="T1" s="33"/>
      <c r="U1" s="33" t="s">
        <v>120</v>
      </c>
      <c r="V1" s="92" t="s">
        <v>13</v>
      </c>
      <c r="W1" s="92" t="s">
        <v>38</v>
      </c>
      <c r="X1" s="33"/>
      <c r="Y1" s="33"/>
    </row>
    <row r="2" spans="1:25" s="32" customFormat="1">
      <c r="A2" s="108">
        <v>42408</v>
      </c>
      <c r="B2" s="43"/>
      <c r="C2" s="43"/>
      <c r="D2" s="43"/>
      <c r="E2" s="43"/>
      <c r="F2" s="43"/>
      <c r="G2" s="14"/>
      <c r="H2" s="14"/>
      <c r="I2" s="14"/>
      <c r="J2" s="14"/>
      <c r="K2" s="14"/>
      <c r="L2" s="14"/>
      <c r="M2" s="15"/>
      <c r="N2" s="47"/>
      <c r="O2" s="48"/>
      <c r="P2" s="14"/>
      <c r="Q2" s="94">
        <v>20000</v>
      </c>
      <c r="R2" s="31"/>
      <c r="S2" s="14"/>
      <c r="T2" s="33"/>
      <c r="U2" s="33"/>
      <c r="V2" s="92"/>
      <c r="W2" s="92"/>
      <c r="X2" s="33"/>
      <c r="Y2" s="33"/>
    </row>
    <row r="3" spans="1:25" ht="15" customHeight="1">
      <c r="A3" s="109">
        <v>42746</v>
      </c>
      <c r="C3" s="17"/>
      <c r="D3" s="17" t="s">
        <v>46</v>
      </c>
      <c r="E3" s="17" t="s">
        <v>37</v>
      </c>
      <c r="F3" s="17" t="s">
        <v>9</v>
      </c>
      <c r="G3" s="14">
        <v>20</v>
      </c>
      <c r="I3" s="103">
        <v>55</v>
      </c>
      <c r="L3" s="103" t="s">
        <v>33</v>
      </c>
      <c r="M3" s="103">
        <v>32</v>
      </c>
      <c r="N3" s="28">
        <f t="shared" ref="N3:N66" si="0">IF(D3="рукав",1000,SUM(IF(K3="усил","3","0"),(PRODUCT(SUM(G3,H3),SUM(I3,J3),M3,SUM(IF(L3="ПНД","0,95","0"),IF(L3="ПВД","0,93","0"),IF(L3="ПСД","0,94","0")),2)/10000)))</f>
        <v>6.6879999999999997</v>
      </c>
      <c r="O3" s="20">
        <f t="shared" ref="O3:O31" si="1">PRODUCT(1000,R3)/N3</f>
        <v>149.52153110047848</v>
      </c>
      <c r="P3" s="28">
        <f>IF(D3="рукав",1000,SUM(IF(K3="усил","0","0"),(PRODUCT(SUM(G3,H3),SUM(I3,J3),M3,SUM(IF(L3="ПНД","0,95","0"),IF(L3="ПВД","0,93","0"),IF(N3="ПСД","0,94","0")),2)/10000)))</f>
        <v>6.6879999999999997</v>
      </c>
      <c r="Q3" s="94">
        <v>150000</v>
      </c>
      <c r="R3" s="35"/>
      <c r="S3" s="6"/>
      <c r="T3" s="33"/>
      <c r="W3" s="92"/>
      <c r="X3" s="49"/>
      <c r="Y3" s="33"/>
    </row>
    <row r="4" spans="1:25" ht="15" customHeight="1">
      <c r="A4" s="108">
        <v>42750</v>
      </c>
      <c r="D4" s="44" t="s">
        <v>43</v>
      </c>
      <c r="E4" s="44" t="s">
        <v>37</v>
      </c>
      <c r="F4" s="17" t="s">
        <v>9</v>
      </c>
      <c r="G4" s="14">
        <v>40</v>
      </c>
      <c r="I4" s="103">
        <v>50</v>
      </c>
      <c r="L4" s="103" t="s">
        <v>18</v>
      </c>
      <c r="M4" s="103">
        <v>45</v>
      </c>
      <c r="N4" s="28">
        <f t="shared" si="0"/>
        <v>16.739999999999998</v>
      </c>
      <c r="O4" s="20">
        <f t="shared" si="1"/>
        <v>59.737156511350065</v>
      </c>
      <c r="P4" s="28">
        <f t="shared" ref="P4:P67" si="2">IF(D4="рукав",1000,SUM(IF(K4="усил","0","0"),(PRODUCT(SUM(G4,H4),SUM(I4,J4),M4,SUM(IF(L4="ПНД","0,95","0"),IF(L4="ПВД","0,93","0"),IF(L4="ПСД","0,94","0")),2)/10000)))</f>
        <v>16.739999999999998</v>
      </c>
      <c r="Q4" s="13">
        <v>30000</v>
      </c>
      <c r="R4" s="31"/>
      <c r="S4" s="6"/>
      <c r="T4" s="30"/>
      <c r="W4" s="92"/>
      <c r="X4" s="49"/>
      <c r="Y4" s="33"/>
    </row>
    <row r="5" spans="1:25" ht="15" customHeight="1">
      <c r="A5" s="108">
        <v>42750</v>
      </c>
      <c r="D5" s="44" t="s">
        <v>43</v>
      </c>
      <c r="E5" s="44" t="s">
        <v>37</v>
      </c>
      <c r="F5" s="17" t="s">
        <v>9</v>
      </c>
      <c r="G5" s="14">
        <v>40</v>
      </c>
      <c r="H5" s="103">
        <v>8</v>
      </c>
      <c r="I5" s="103">
        <v>50</v>
      </c>
      <c r="L5" s="103" t="s">
        <v>18</v>
      </c>
      <c r="M5" s="103">
        <v>45</v>
      </c>
      <c r="N5" s="28">
        <f t="shared" si="0"/>
        <v>20.088000000000001</v>
      </c>
      <c r="O5" s="20">
        <f t="shared" si="1"/>
        <v>49.78096375945838</v>
      </c>
      <c r="P5" s="28">
        <f t="shared" si="2"/>
        <v>20.088000000000001</v>
      </c>
      <c r="Q5" s="13">
        <v>30000</v>
      </c>
      <c r="R5" s="31"/>
      <c r="S5" s="6"/>
      <c r="T5" s="30"/>
      <c r="W5" s="92"/>
      <c r="X5" s="49"/>
      <c r="Y5" s="33"/>
    </row>
    <row r="6" spans="1:25" ht="15" customHeight="1">
      <c r="A6" s="108">
        <v>42750</v>
      </c>
      <c r="D6" s="44" t="s">
        <v>43</v>
      </c>
      <c r="E6" s="44" t="s">
        <v>37</v>
      </c>
      <c r="F6" s="17" t="s">
        <v>9</v>
      </c>
      <c r="G6" s="14">
        <v>50</v>
      </c>
      <c r="H6" s="103">
        <v>12</v>
      </c>
      <c r="I6" s="103">
        <v>58</v>
      </c>
      <c r="L6" s="103" t="s">
        <v>18</v>
      </c>
      <c r="M6" s="103">
        <v>45</v>
      </c>
      <c r="N6" s="28">
        <f t="shared" si="0"/>
        <v>30.098520000000001</v>
      </c>
      <c r="O6" s="20">
        <f t="shared" si="1"/>
        <v>33.224224978503926</v>
      </c>
      <c r="P6" s="28">
        <f t="shared" si="2"/>
        <v>30.098520000000001</v>
      </c>
      <c r="Q6" s="13">
        <v>15000</v>
      </c>
      <c r="R6" s="31"/>
      <c r="S6" s="6"/>
      <c r="T6" s="30"/>
      <c r="W6" s="92"/>
      <c r="X6" s="49"/>
      <c r="Y6" s="33"/>
    </row>
    <row r="7" spans="1:25" ht="15" customHeight="1">
      <c r="A7" s="108">
        <v>40928</v>
      </c>
      <c r="D7" s="17" t="s">
        <v>16</v>
      </c>
      <c r="E7" s="44" t="s">
        <v>40</v>
      </c>
      <c r="F7" s="17" t="s">
        <v>7</v>
      </c>
      <c r="G7" s="14">
        <v>42</v>
      </c>
      <c r="H7" s="103">
        <v>20</v>
      </c>
      <c r="I7" s="103">
        <v>54</v>
      </c>
      <c r="L7" s="21" t="s">
        <v>33</v>
      </c>
      <c r="M7" s="21">
        <v>13</v>
      </c>
      <c r="N7" s="28">
        <f t="shared" si="0"/>
        <v>8.2695599999999985</v>
      </c>
      <c r="O7" s="20">
        <f t="shared" si="1"/>
        <v>120.92541803917018</v>
      </c>
      <c r="P7" s="28">
        <f t="shared" si="2"/>
        <v>8.2695599999999985</v>
      </c>
      <c r="Q7" s="13">
        <v>19000</v>
      </c>
      <c r="R7" s="35"/>
      <c r="S7" s="6"/>
      <c r="T7" s="30"/>
      <c r="W7" s="92"/>
      <c r="X7" s="49"/>
      <c r="Y7" s="33"/>
    </row>
    <row r="8" spans="1:25" ht="15" customHeight="1">
      <c r="A8" s="108">
        <v>40928</v>
      </c>
      <c r="D8" s="17" t="s">
        <v>16</v>
      </c>
      <c r="E8" s="44" t="s">
        <v>40</v>
      </c>
      <c r="F8" s="17" t="s">
        <v>7</v>
      </c>
      <c r="G8" s="14">
        <v>25</v>
      </c>
      <c r="I8" s="103">
        <v>45</v>
      </c>
      <c r="L8" s="21" t="s">
        <v>33</v>
      </c>
      <c r="M8" s="21">
        <v>13</v>
      </c>
      <c r="N8" s="28">
        <f t="shared" si="0"/>
        <v>2.7787500000000001</v>
      </c>
      <c r="O8" s="20">
        <f t="shared" si="1"/>
        <v>359.87404408457041</v>
      </c>
      <c r="P8" s="28">
        <f t="shared" si="2"/>
        <v>2.7787500000000001</v>
      </c>
      <c r="Q8" s="13">
        <v>29000</v>
      </c>
      <c r="R8" s="35"/>
      <c r="S8" s="6"/>
      <c r="T8" s="30"/>
      <c r="W8" s="92"/>
      <c r="X8" s="49"/>
      <c r="Y8" s="33"/>
    </row>
    <row r="9" spans="1:25" ht="15" customHeight="1">
      <c r="A9" s="108">
        <v>40928</v>
      </c>
      <c r="D9" s="44" t="s">
        <v>16</v>
      </c>
      <c r="E9" s="44" t="s">
        <v>40</v>
      </c>
      <c r="F9" s="17" t="s">
        <v>5</v>
      </c>
      <c r="G9" s="14">
        <v>30</v>
      </c>
      <c r="I9" s="103">
        <v>40</v>
      </c>
      <c r="L9" s="103" t="s">
        <v>34</v>
      </c>
      <c r="M9" s="103">
        <v>30</v>
      </c>
      <c r="N9" s="28">
        <f t="shared" si="0"/>
        <v>6.7679999999999998</v>
      </c>
      <c r="O9" s="20">
        <f t="shared" si="1"/>
        <v>147.75413711583926</v>
      </c>
      <c r="P9" s="28">
        <f t="shared" si="2"/>
        <v>6.7679999999999998</v>
      </c>
      <c r="Q9" s="14">
        <v>100000</v>
      </c>
      <c r="R9" s="31"/>
      <c r="S9" s="6"/>
      <c r="T9" s="33"/>
      <c r="W9" s="92"/>
      <c r="X9" s="49"/>
      <c r="Y9" s="33"/>
    </row>
    <row r="10" spans="1:25" ht="15" customHeight="1">
      <c r="A10" s="108">
        <v>40928</v>
      </c>
      <c r="D10" s="44" t="s">
        <v>16</v>
      </c>
      <c r="E10" s="44" t="s">
        <v>40</v>
      </c>
      <c r="F10" s="17" t="s">
        <v>5</v>
      </c>
      <c r="G10" s="14">
        <v>30</v>
      </c>
      <c r="I10" s="103">
        <v>40</v>
      </c>
      <c r="L10" s="103" t="s">
        <v>34</v>
      </c>
      <c r="M10" s="103">
        <v>30</v>
      </c>
      <c r="N10" s="28">
        <f t="shared" si="0"/>
        <v>6.7679999999999998</v>
      </c>
      <c r="O10" s="20">
        <f t="shared" si="1"/>
        <v>147.75413711583926</v>
      </c>
      <c r="P10" s="28">
        <f t="shared" si="2"/>
        <v>6.7679999999999998</v>
      </c>
      <c r="Q10" s="14">
        <v>150000</v>
      </c>
      <c r="R10" s="31"/>
      <c r="S10" s="6"/>
      <c r="T10" s="33"/>
      <c r="W10" s="92"/>
      <c r="X10" s="49"/>
      <c r="Y10" s="33"/>
    </row>
    <row r="11" spans="1:25" ht="15" customHeight="1">
      <c r="A11" s="108">
        <v>40928</v>
      </c>
      <c r="D11" s="44" t="s">
        <v>42</v>
      </c>
      <c r="E11" s="44" t="s">
        <v>37</v>
      </c>
      <c r="F11" s="25" t="s">
        <v>7</v>
      </c>
      <c r="G11" s="14">
        <v>38</v>
      </c>
      <c r="I11" s="103">
        <v>50</v>
      </c>
      <c r="J11" s="103">
        <v>4</v>
      </c>
      <c r="K11" s="103" t="s">
        <v>24</v>
      </c>
      <c r="L11" s="103" t="s">
        <v>18</v>
      </c>
      <c r="M11" s="103">
        <v>70</v>
      </c>
      <c r="N11" s="28">
        <f t="shared" si="0"/>
        <v>29.717040000000001</v>
      </c>
      <c r="O11" s="20">
        <f t="shared" si="1"/>
        <v>33.650726990305898</v>
      </c>
      <c r="P11" s="28">
        <f t="shared" si="2"/>
        <v>26.717040000000001</v>
      </c>
      <c r="Q11" s="13">
        <v>5000</v>
      </c>
      <c r="R11" s="31"/>
      <c r="S11" s="6"/>
      <c r="T11" s="33"/>
      <c r="W11" s="92"/>
      <c r="X11" s="49"/>
      <c r="Y11" s="33"/>
    </row>
    <row r="12" spans="1:25" ht="15" customHeight="1">
      <c r="A12" s="108">
        <v>40928</v>
      </c>
      <c r="D12" s="44" t="s">
        <v>42</v>
      </c>
      <c r="E12" s="44" t="s">
        <v>37</v>
      </c>
      <c r="F12" s="25" t="s">
        <v>7</v>
      </c>
      <c r="G12" s="14">
        <v>60</v>
      </c>
      <c r="I12" s="103">
        <v>50</v>
      </c>
      <c r="J12" s="103">
        <v>4</v>
      </c>
      <c r="K12" s="103" t="s">
        <v>24</v>
      </c>
      <c r="L12" s="103" t="s">
        <v>18</v>
      </c>
      <c r="M12" s="103">
        <v>80</v>
      </c>
      <c r="N12" s="28">
        <f t="shared" si="0"/>
        <v>51.211199999999998</v>
      </c>
      <c r="O12" s="20">
        <f t="shared" si="1"/>
        <v>19.526978473458932</v>
      </c>
      <c r="P12" s="28">
        <f t="shared" si="2"/>
        <v>48.211199999999998</v>
      </c>
      <c r="Q12" s="13">
        <v>5000</v>
      </c>
      <c r="R12" s="31"/>
      <c r="S12" s="6"/>
      <c r="T12" s="33"/>
      <c r="W12" s="92"/>
      <c r="X12" s="49"/>
      <c r="Y12" s="33"/>
    </row>
    <row r="13" spans="1:25" ht="15" customHeight="1">
      <c r="A13" s="108">
        <v>40928</v>
      </c>
      <c r="D13" s="44" t="s">
        <v>42</v>
      </c>
      <c r="E13" s="44" t="s">
        <v>37</v>
      </c>
      <c r="F13" s="25" t="s">
        <v>7</v>
      </c>
      <c r="G13" s="14">
        <v>38</v>
      </c>
      <c r="I13" s="103">
        <v>50</v>
      </c>
      <c r="J13" s="103">
        <v>4</v>
      </c>
      <c r="K13" s="103" t="s">
        <v>24</v>
      </c>
      <c r="L13" s="103" t="s">
        <v>18</v>
      </c>
      <c r="M13" s="103">
        <v>70</v>
      </c>
      <c r="N13" s="28">
        <f t="shared" si="0"/>
        <v>29.717040000000001</v>
      </c>
      <c r="O13" s="20">
        <f t="shared" si="1"/>
        <v>33.650726990305898</v>
      </c>
      <c r="P13" s="28">
        <f t="shared" si="2"/>
        <v>26.717040000000001</v>
      </c>
      <c r="Q13" s="13">
        <v>5000</v>
      </c>
      <c r="R13" s="31"/>
      <c r="S13" s="6"/>
      <c r="T13" s="33"/>
      <c r="W13" s="92"/>
      <c r="X13" s="49"/>
      <c r="Y13" s="33"/>
    </row>
    <row r="14" spans="1:25" ht="15" customHeight="1">
      <c r="A14" s="108">
        <v>40928</v>
      </c>
      <c r="D14" s="44" t="s">
        <v>42</v>
      </c>
      <c r="E14" s="44" t="s">
        <v>37</v>
      </c>
      <c r="F14" s="25" t="s">
        <v>7</v>
      </c>
      <c r="G14" s="14">
        <v>60</v>
      </c>
      <c r="I14" s="103">
        <v>50</v>
      </c>
      <c r="J14" s="103">
        <v>4</v>
      </c>
      <c r="K14" s="103" t="s">
        <v>24</v>
      </c>
      <c r="L14" s="103" t="s">
        <v>18</v>
      </c>
      <c r="M14" s="103">
        <v>80</v>
      </c>
      <c r="N14" s="28">
        <f t="shared" si="0"/>
        <v>51.211199999999998</v>
      </c>
      <c r="O14" s="20">
        <f t="shared" si="1"/>
        <v>19.526978473458932</v>
      </c>
      <c r="P14" s="28">
        <f t="shared" si="2"/>
        <v>48.211199999999998</v>
      </c>
      <c r="Q14" s="13">
        <v>5000</v>
      </c>
      <c r="R14" s="31"/>
      <c r="S14" s="6"/>
      <c r="T14" s="33"/>
      <c r="W14" s="92"/>
      <c r="X14" s="49"/>
      <c r="Y14" s="33"/>
    </row>
    <row r="15" spans="1:25" ht="15" customHeight="1">
      <c r="A15" s="108">
        <v>40928</v>
      </c>
      <c r="D15" s="44" t="s">
        <v>46</v>
      </c>
      <c r="E15" s="44" t="s">
        <v>118</v>
      </c>
      <c r="F15" s="25" t="s">
        <v>5</v>
      </c>
      <c r="G15" s="14">
        <v>30</v>
      </c>
      <c r="H15" s="103">
        <v>14</v>
      </c>
      <c r="I15" s="103">
        <v>60</v>
      </c>
      <c r="L15" s="102" t="s">
        <v>33</v>
      </c>
      <c r="M15" s="103">
        <v>15</v>
      </c>
      <c r="N15" s="28">
        <f t="shared" si="0"/>
        <v>7.524</v>
      </c>
      <c r="O15" s="20">
        <f t="shared" si="1"/>
        <v>132.90802764486975</v>
      </c>
      <c r="P15" s="28">
        <f t="shared" si="2"/>
        <v>7.524</v>
      </c>
      <c r="Q15" s="14">
        <v>50000</v>
      </c>
      <c r="R15" s="31"/>
      <c r="S15" s="6"/>
      <c r="T15" s="33"/>
      <c r="W15" s="92"/>
      <c r="X15" s="49"/>
      <c r="Y15" s="33"/>
    </row>
    <row r="16" spans="1:25" ht="15" customHeight="1">
      <c r="A16" s="108">
        <v>40928</v>
      </c>
      <c r="D16" s="44" t="s">
        <v>46</v>
      </c>
      <c r="E16" s="44" t="s">
        <v>118</v>
      </c>
      <c r="F16" s="25" t="s">
        <v>5</v>
      </c>
      <c r="G16" s="14">
        <v>30</v>
      </c>
      <c r="H16" s="103">
        <v>14</v>
      </c>
      <c r="I16" s="103">
        <v>60</v>
      </c>
      <c r="L16" s="102" t="s">
        <v>33</v>
      </c>
      <c r="M16" s="103">
        <v>15</v>
      </c>
      <c r="N16" s="28">
        <f t="shared" si="0"/>
        <v>7.524</v>
      </c>
      <c r="O16" s="20">
        <f t="shared" si="1"/>
        <v>132.90802764486975</v>
      </c>
      <c r="P16" s="28">
        <f t="shared" si="2"/>
        <v>7.524</v>
      </c>
      <c r="Q16" s="14">
        <v>50000</v>
      </c>
      <c r="R16" s="31"/>
      <c r="S16" s="6"/>
      <c r="T16" s="33"/>
      <c r="W16" s="92"/>
      <c r="X16" s="49"/>
      <c r="Y16" s="33"/>
    </row>
    <row r="17" spans="1:25" ht="15" customHeight="1">
      <c r="A17" s="108">
        <v>40929</v>
      </c>
      <c r="B17" s="4"/>
      <c r="C17" s="43"/>
      <c r="D17" s="43" t="s">
        <v>44</v>
      </c>
      <c r="E17" s="43" t="s">
        <v>0</v>
      </c>
      <c r="F17" s="17" t="s">
        <v>3</v>
      </c>
      <c r="G17" s="39">
        <v>50</v>
      </c>
      <c r="H17" s="39"/>
      <c r="I17" s="39">
        <v>105</v>
      </c>
      <c r="J17" s="39"/>
      <c r="K17" s="40"/>
      <c r="L17" s="39" t="s">
        <v>33</v>
      </c>
      <c r="M17" s="46">
        <v>50</v>
      </c>
      <c r="N17" s="28">
        <f t="shared" si="0"/>
        <v>49.875</v>
      </c>
      <c r="O17" s="20">
        <f t="shared" si="1"/>
        <v>20.050125313283207</v>
      </c>
      <c r="P17" s="28">
        <f t="shared" si="2"/>
        <v>49.875</v>
      </c>
      <c r="Q17" s="39">
        <v>60000</v>
      </c>
      <c r="R17" s="40"/>
      <c r="S17" s="6"/>
      <c r="T17" s="33"/>
      <c r="W17" s="92"/>
      <c r="X17" s="49"/>
      <c r="Y17" s="33"/>
    </row>
    <row r="18" spans="1:25" ht="15" customHeight="1">
      <c r="A18" s="108">
        <v>40930</v>
      </c>
      <c r="B18" s="4"/>
      <c r="C18" s="43"/>
      <c r="D18" s="43" t="s">
        <v>46</v>
      </c>
      <c r="E18" s="43" t="s">
        <v>37</v>
      </c>
      <c r="F18" s="17" t="s">
        <v>6</v>
      </c>
      <c r="G18" s="39">
        <v>32</v>
      </c>
      <c r="H18" s="39">
        <v>24</v>
      </c>
      <c r="I18" s="39">
        <v>60</v>
      </c>
      <c r="J18" s="39"/>
      <c r="K18" s="40"/>
      <c r="L18" s="39" t="s">
        <v>33</v>
      </c>
      <c r="M18" s="46">
        <v>14</v>
      </c>
      <c r="N18" s="31">
        <f t="shared" si="0"/>
        <v>8.9375999999999998</v>
      </c>
      <c r="O18" s="27">
        <f t="shared" si="1"/>
        <v>111.88686000716076</v>
      </c>
      <c r="P18" s="28">
        <f t="shared" si="2"/>
        <v>8.9375999999999998</v>
      </c>
      <c r="Q18" s="39">
        <v>20000</v>
      </c>
      <c r="R18" s="40"/>
      <c r="S18" s="6"/>
      <c r="T18" s="33"/>
      <c r="W18" s="92"/>
      <c r="X18" s="49"/>
      <c r="Y18" s="33"/>
    </row>
    <row r="19" spans="1:25" ht="15" customHeight="1">
      <c r="A19" s="108">
        <v>40930</v>
      </c>
      <c r="B19" s="4"/>
      <c r="C19" s="43"/>
      <c r="D19" s="43" t="s">
        <v>46</v>
      </c>
      <c r="E19" s="43" t="s">
        <v>40</v>
      </c>
      <c r="F19" s="17" t="s">
        <v>3</v>
      </c>
      <c r="G19" s="39">
        <v>32</v>
      </c>
      <c r="H19" s="39">
        <v>24</v>
      </c>
      <c r="I19" s="39">
        <v>60</v>
      </c>
      <c r="J19" s="39"/>
      <c r="K19" s="40"/>
      <c r="L19" s="39" t="s">
        <v>33</v>
      </c>
      <c r="M19" s="46">
        <v>14</v>
      </c>
      <c r="N19" s="31">
        <f t="shared" si="0"/>
        <v>8.9375999999999998</v>
      </c>
      <c r="O19" s="27">
        <f t="shared" si="1"/>
        <v>111.88686000716076</v>
      </c>
      <c r="P19" s="28">
        <f t="shared" si="2"/>
        <v>8.9375999999999998</v>
      </c>
      <c r="Q19" s="39">
        <v>20000</v>
      </c>
      <c r="R19" s="40"/>
      <c r="S19" s="6"/>
      <c r="T19" s="33"/>
      <c r="W19" s="92"/>
      <c r="X19" s="49"/>
      <c r="Y19" s="33"/>
    </row>
    <row r="20" spans="1:25" ht="15" customHeight="1">
      <c r="A20" s="108">
        <v>40930</v>
      </c>
      <c r="B20" s="4"/>
      <c r="C20" s="43"/>
      <c r="D20" s="43" t="s">
        <v>46</v>
      </c>
      <c r="E20" s="43" t="s">
        <v>37</v>
      </c>
      <c r="F20" s="17" t="s">
        <v>6</v>
      </c>
      <c r="G20" s="39">
        <v>24</v>
      </c>
      <c r="H20" s="39">
        <v>18</v>
      </c>
      <c r="I20" s="39">
        <v>50</v>
      </c>
      <c r="J20" s="39"/>
      <c r="K20" s="40"/>
      <c r="L20" s="39" t="s">
        <v>33</v>
      </c>
      <c r="M20" s="46">
        <v>14</v>
      </c>
      <c r="N20" s="31">
        <f t="shared" si="0"/>
        <v>5.5860000000000003</v>
      </c>
      <c r="O20" s="27">
        <f t="shared" si="1"/>
        <v>179.0189760114572</v>
      </c>
      <c r="P20" s="28">
        <f t="shared" si="2"/>
        <v>5.5860000000000003</v>
      </c>
      <c r="Q20" s="39">
        <v>20000</v>
      </c>
      <c r="R20" s="40"/>
      <c r="S20" s="6"/>
      <c r="T20" s="33"/>
      <c r="W20" s="92"/>
      <c r="X20" s="49"/>
      <c r="Y20" s="33"/>
    </row>
    <row r="21" spans="1:25" ht="15" customHeight="1">
      <c r="A21" s="108">
        <v>40930</v>
      </c>
      <c r="B21" s="4"/>
      <c r="C21" s="43"/>
      <c r="D21" s="43" t="s">
        <v>46</v>
      </c>
      <c r="E21" s="43" t="s">
        <v>37</v>
      </c>
      <c r="F21" s="17" t="s">
        <v>7</v>
      </c>
      <c r="G21" s="39">
        <v>30</v>
      </c>
      <c r="H21" s="39">
        <v>15</v>
      </c>
      <c r="I21" s="39">
        <v>50</v>
      </c>
      <c r="J21" s="39"/>
      <c r="K21" s="40"/>
      <c r="L21" s="39" t="s">
        <v>33</v>
      </c>
      <c r="M21" s="46">
        <v>13</v>
      </c>
      <c r="N21" s="31">
        <f t="shared" si="0"/>
        <v>5.5575000000000001</v>
      </c>
      <c r="O21" s="27">
        <f t="shared" si="1"/>
        <v>179.93702204228521</v>
      </c>
      <c r="P21" s="28">
        <f t="shared" si="2"/>
        <v>5.5575000000000001</v>
      </c>
      <c r="Q21" s="39">
        <v>50000</v>
      </c>
      <c r="R21" s="40"/>
      <c r="S21" s="6"/>
      <c r="T21" s="33"/>
      <c r="W21" s="92"/>
      <c r="X21" s="49"/>
      <c r="Y21" s="33"/>
    </row>
    <row r="22" spans="1:25" ht="15" customHeight="1">
      <c r="A22" s="108">
        <v>40930</v>
      </c>
      <c r="B22" s="4"/>
      <c r="C22" s="43"/>
      <c r="D22" s="44" t="s">
        <v>46</v>
      </c>
      <c r="E22" s="44" t="s">
        <v>37</v>
      </c>
      <c r="F22" s="2" t="s">
        <v>5</v>
      </c>
      <c r="G22" s="39">
        <v>40</v>
      </c>
      <c r="H22" s="39">
        <v>20</v>
      </c>
      <c r="I22" s="39">
        <v>70</v>
      </c>
      <c r="J22" s="39"/>
      <c r="K22" s="40"/>
      <c r="L22" s="39" t="s">
        <v>33</v>
      </c>
      <c r="M22" s="46">
        <v>20</v>
      </c>
      <c r="N22" s="31">
        <f t="shared" si="0"/>
        <v>15.96</v>
      </c>
      <c r="O22" s="27">
        <f t="shared" si="1"/>
        <v>62.656641604010019</v>
      </c>
      <c r="P22" s="28">
        <f t="shared" si="2"/>
        <v>15.96</v>
      </c>
      <c r="Q22" s="39">
        <v>16000</v>
      </c>
      <c r="R22" s="40"/>
      <c r="S22" s="6"/>
      <c r="T22" s="30"/>
      <c r="W22" s="92"/>
      <c r="X22" s="49"/>
      <c r="Y22" s="33"/>
    </row>
    <row r="23" spans="1:25" ht="15" customHeight="1">
      <c r="A23" s="108">
        <v>40930</v>
      </c>
      <c r="B23" s="4"/>
      <c r="C23" s="43"/>
      <c r="D23" s="44" t="s">
        <v>46</v>
      </c>
      <c r="E23" s="44" t="s">
        <v>37</v>
      </c>
      <c r="F23" s="25" t="s">
        <v>5</v>
      </c>
      <c r="G23" s="39">
        <v>30</v>
      </c>
      <c r="H23" s="39">
        <v>16</v>
      </c>
      <c r="I23" s="39">
        <v>58</v>
      </c>
      <c r="J23" s="39"/>
      <c r="K23" s="40"/>
      <c r="L23" s="39" t="s">
        <v>33</v>
      </c>
      <c r="M23" s="46">
        <v>18</v>
      </c>
      <c r="N23" s="31">
        <f t="shared" si="0"/>
        <v>9.1245599999999989</v>
      </c>
      <c r="O23" s="27">
        <f t="shared" si="1"/>
        <v>109.59432564419546</v>
      </c>
      <c r="P23" s="28">
        <f t="shared" si="2"/>
        <v>9.1245599999999989</v>
      </c>
      <c r="Q23" s="39">
        <v>10000</v>
      </c>
      <c r="R23" s="40"/>
      <c r="S23" s="6"/>
      <c r="T23" s="30"/>
      <c r="W23" s="92"/>
      <c r="X23" s="49"/>
      <c r="Y23" s="33"/>
    </row>
    <row r="24" spans="1:25" ht="15" customHeight="1">
      <c r="A24" s="108">
        <v>40930</v>
      </c>
      <c r="B24" s="25"/>
      <c r="C24" s="25"/>
      <c r="D24" s="17" t="s">
        <v>46</v>
      </c>
      <c r="E24" s="17" t="s">
        <v>37</v>
      </c>
      <c r="F24" s="17" t="s">
        <v>6</v>
      </c>
      <c r="G24" s="14">
        <v>20</v>
      </c>
      <c r="I24" s="103">
        <v>65</v>
      </c>
      <c r="L24" s="103" t="s">
        <v>33</v>
      </c>
      <c r="M24" s="103">
        <v>30</v>
      </c>
      <c r="N24" s="31">
        <f t="shared" si="0"/>
        <v>7.41</v>
      </c>
      <c r="O24" s="27">
        <f t="shared" si="1"/>
        <v>134.95276653171391</v>
      </c>
      <c r="P24" s="28">
        <f t="shared" si="2"/>
        <v>7.41</v>
      </c>
      <c r="Q24" s="94">
        <v>14000</v>
      </c>
      <c r="R24" s="35"/>
      <c r="S24" s="6"/>
      <c r="T24" s="33"/>
      <c r="W24" s="92"/>
      <c r="X24" s="49"/>
      <c r="Y24" s="33"/>
    </row>
    <row r="25" spans="1:25" ht="15" customHeight="1">
      <c r="A25" s="108">
        <v>42394</v>
      </c>
      <c r="B25" s="43"/>
      <c r="C25" s="43"/>
      <c r="D25" s="43" t="s">
        <v>16</v>
      </c>
      <c r="E25" s="43" t="s">
        <v>37</v>
      </c>
      <c r="F25" s="17" t="s">
        <v>5</v>
      </c>
      <c r="G25" s="39">
        <v>20</v>
      </c>
      <c r="H25" s="39"/>
      <c r="I25" s="39">
        <v>25</v>
      </c>
      <c r="J25" s="39"/>
      <c r="K25" s="39"/>
      <c r="L25" s="39" t="s">
        <v>18</v>
      </c>
      <c r="M25" s="46">
        <v>50</v>
      </c>
      <c r="N25" s="31">
        <f t="shared" si="0"/>
        <v>4.6500000000000004</v>
      </c>
      <c r="O25" s="27">
        <f t="shared" si="1"/>
        <v>215.05376344086019</v>
      </c>
      <c r="P25" s="28">
        <f t="shared" si="2"/>
        <v>4.6500000000000004</v>
      </c>
      <c r="Q25" s="40">
        <v>25000</v>
      </c>
      <c r="R25" s="39"/>
      <c r="S25" s="24"/>
      <c r="T25" s="33"/>
      <c r="W25" s="92"/>
      <c r="X25" s="49"/>
      <c r="Y25" s="33"/>
    </row>
    <row r="26" spans="1:25" ht="15" customHeight="1">
      <c r="A26" s="108">
        <v>42394</v>
      </c>
      <c r="B26" s="43"/>
      <c r="C26" s="43"/>
      <c r="D26" s="43" t="s">
        <v>43</v>
      </c>
      <c r="E26" s="43" t="s">
        <v>37</v>
      </c>
      <c r="F26" s="17" t="s">
        <v>9</v>
      </c>
      <c r="G26" s="39">
        <v>39</v>
      </c>
      <c r="H26" s="39">
        <v>19</v>
      </c>
      <c r="I26" s="39">
        <v>50</v>
      </c>
      <c r="J26" s="39"/>
      <c r="K26" s="39"/>
      <c r="L26" s="39" t="s">
        <v>33</v>
      </c>
      <c r="M26" s="46">
        <v>50</v>
      </c>
      <c r="N26" s="31">
        <f t="shared" si="0"/>
        <v>27.55</v>
      </c>
      <c r="O26" s="27">
        <f t="shared" si="1"/>
        <v>36.297640653357533</v>
      </c>
      <c r="P26" s="28">
        <f t="shared" si="2"/>
        <v>27.55</v>
      </c>
      <c r="Q26" s="40">
        <v>5000</v>
      </c>
      <c r="R26" s="39"/>
      <c r="S26" s="24"/>
      <c r="T26" s="33"/>
      <c r="W26" s="92"/>
      <c r="X26" s="49"/>
      <c r="Y26" s="33"/>
    </row>
    <row r="27" spans="1:25" s="32" customFormat="1" ht="15" customHeight="1">
      <c r="A27" s="108">
        <v>42394</v>
      </c>
      <c r="B27" s="4"/>
      <c r="C27" s="4"/>
      <c r="D27" s="4" t="s">
        <v>46</v>
      </c>
      <c r="E27" s="4" t="s">
        <v>37</v>
      </c>
      <c r="F27" s="4" t="s">
        <v>6</v>
      </c>
      <c r="G27" s="23">
        <v>40</v>
      </c>
      <c r="H27" s="23">
        <v>20</v>
      </c>
      <c r="I27" s="23">
        <v>70</v>
      </c>
      <c r="J27" s="23"/>
      <c r="K27" s="23"/>
      <c r="L27" s="23" t="s">
        <v>33</v>
      </c>
      <c r="M27" s="23">
        <v>30</v>
      </c>
      <c r="N27" s="28">
        <f t="shared" si="0"/>
        <v>23.94</v>
      </c>
      <c r="O27" s="20">
        <f t="shared" si="1"/>
        <v>41.771094402673349</v>
      </c>
      <c r="P27" s="28">
        <f t="shared" si="2"/>
        <v>23.94</v>
      </c>
      <c r="Q27" s="23">
        <v>40000</v>
      </c>
      <c r="R27" s="23"/>
      <c r="S27" s="24"/>
      <c r="T27" s="38"/>
      <c r="U27" s="33"/>
      <c r="V27" s="92"/>
      <c r="W27" s="92"/>
      <c r="X27" s="33"/>
      <c r="Y27" s="33"/>
    </row>
    <row r="28" spans="1:25" ht="15" customHeight="1">
      <c r="A28" s="108">
        <v>42394</v>
      </c>
      <c r="B28" s="4"/>
      <c r="C28" s="43"/>
      <c r="D28" s="44" t="s">
        <v>42</v>
      </c>
      <c r="E28" s="44" t="s">
        <v>37</v>
      </c>
      <c r="F28" s="25" t="s">
        <v>5</v>
      </c>
      <c r="G28" s="39">
        <v>40</v>
      </c>
      <c r="H28" s="39"/>
      <c r="I28" s="39">
        <v>50</v>
      </c>
      <c r="J28" s="39">
        <v>3</v>
      </c>
      <c r="K28" s="39" t="s">
        <v>24</v>
      </c>
      <c r="L28" s="39" t="s">
        <v>18</v>
      </c>
      <c r="M28" s="46">
        <v>70</v>
      </c>
      <c r="N28" s="28">
        <f t="shared" si="0"/>
        <v>30.602399999999999</v>
      </c>
      <c r="O28" s="20">
        <f t="shared" si="1"/>
        <v>32.677175646354534</v>
      </c>
      <c r="P28" s="28">
        <f t="shared" si="2"/>
        <v>27.602399999999999</v>
      </c>
      <c r="Q28" s="39">
        <v>5000</v>
      </c>
      <c r="R28" s="40"/>
      <c r="S28" s="24"/>
      <c r="T28" s="38"/>
      <c r="W28" s="92"/>
      <c r="X28" s="49"/>
      <c r="Y28" s="100"/>
    </row>
    <row r="29" spans="1:25" ht="15" customHeight="1">
      <c r="A29" s="108">
        <v>42394</v>
      </c>
      <c r="B29" s="4"/>
      <c r="C29" s="43"/>
      <c r="D29" s="44" t="s">
        <v>42</v>
      </c>
      <c r="E29" s="44" t="s">
        <v>37</v>
      </c>
      <c r="F29" s="25" t="s">
        <v>5</v>
      </c>
      <c r="G29" s="39">
        <v>40</v>
      </c>
      <c r="H29" s="39"/>
      <c r="I29" s="39">
        <v>50</v>
      </c>
      <c r="J29" s="39">
        <v>3</v>
      </c>
      <c r="K29" s="39" t="s">
        <v>24</v>
      </c>
      <c r="L29" s="39" t="s">
        <v>18</v>
      </c>
      <c r="M29" s="46">
        <v>70</v>
      </c>
      <c r="N29" s="28">
        <f t="shared" si="0"/>
        <v>30.602399999999999</v>
      </c>
      <c r="O29" s="20">
        <f t="shared" si="1"/>
        <v>32.677175646354534</v>
      </c>
      <c r="P29" s="28">
        <f t="shared" si="2"/>
        <v>27.602399999999999</v>
      </c>
      <c r="Q29" s="39">
        <v>5000</v>
      </c>
      <c r="R29" s="40"/>
      <c r="S29" s="24"/>
      <c r="T29" s="38"/>
      <c r="W29" s="92"/>
      <c r="X29" s="49"/>
      <c r="Y29" s="100"/>
    </row>
    <row r="30" spans="1:25" ht="15" customHeight="1">
      <c r="A30" s="108">
        <v>42395</v>
      </c>
      <c r="D30" s="44" t="s">
        <v>43</v>
      </c>
      <c r="E30" s="58" t="s">
        <v>37</v>
      </c>
      <c r="F30" s="17" t="s">
        <v>5</v>
      </c>
      <c r="G30" s="14">
        <v>30</v>
      </c>
      <c r="I30" s="103">
        <v>40</v>
      </c>
      <c r="L30" s="103" t="s">
        <v>18</v>
      </c>
      <c r="M30" s="103">
        <v>70</v>
      </c>
      <c r="N30" s="28">
        <f t="shared" si="0"/>
        <v>15.624000000000001</v>
      </c>
      <c r="O30" s="20">
        <f t="shared" si="1"/>
        <v>64.004096262160772</v>
      </c>
      <c r="P30" s="28">
        <f t="shared" si="2"/>
        <v>15.624000000000001</v>
      </c>
      <c r="Q30" s="13">
        <v>5000</v>
      </c>
      <c r="R30" s="31"/>
      <c r="S30" s="14"/>
      <c r="T30" s="33"/>
      <c r="W30" s="92"/>
      <c r="X30" s="49"/>
      <c r="Y30" s="33"/>
    </row>
    <row r="31" spans="1:25" ht="15" customHeight="1">
      <c r="A31" s="108">
        <v>42395</v>
      </c>
      <c r="B31" s="1"/>
      <c r="C31" s="1"/>
      <c r="D31" s="1" t="s">
        <v>46</v>
      </c>
      <c r="E31" s="1" t="s">
        <v>1</v>
      </c>
      <c r="F31" s="12" t="s">
        <v>7</v>
      </c>
      <c r="G31" s="103">
        <v>28</v>
      </c>
      <c r="H31" s="103">
        <v>16</v>
      </c>
      <c r="I31" s="103">
        <v>54</v>
      </c>
      <c r="L31" s="103" t="s">
        <v>33</v>
      </c>
      <c r="M31" s="103">
        <v>18</v>
      </c>
      <c r="N31" s="28">
        <f t="shared" si="0"/>
        <v>8.1259199999999989</v>
      </c>
      <c r="O31" s="20">
        <f t="shared" si="1"/>
        <v>123.0629885600646</v>
      </c>
      <c r="P31" s="28">
        <f t="shared" si="2"/>
        <v>8.1259199999999989</v>
      </c>
      <c r="Q31" s="98">
        <v>30000</v>
      </c>
      <c r="R31" s="31"/>
      <c r="S31" s="14"/>
      <c r="T31" s="30"/>
      <c r="W31" s="92"/>
      <c r="X31" s="33"/>
      <c r="Y31" s="33"/>
    </row>
    <row r="32" spans="1:25" ht="15" customHeight="1">
      <c r="A32" s="108">
        <v>42395</v>
      </c>
      <c r="B32" s="1"/>
      <c r="C32" s="16"/>
      <c r="D32" s="12" t="s">
        <v>46</v>
      </c>
      <c r="E32" s="18" t="s">
        <v>37</v>
      </c>
      <c r="F32" s="16" t="s">
        <v>5</v>
      </c>
      <c r="G32" s="6">
        <v>30</v>
      </c>
      <c r="H32" s="6">
        <v>15</v>
      </c>
      <c r="I32" s="6">
        <v>60</v>
      </c>
      <c r="J32" s="6"/>
      <c r="K32" s="23"/>
      <c r="L32" s="6" t="s">
        <v>33</v>
      </c>
      <c r="M32" s="7">
        <v>23</v>
      </c>
      <c r="N32" s="28">
        <f t="shared" si="0"/>
        <v>11.798999999999999</v>
      </c>
      <c r="O32" s="20">
        <v>155.94541910331384</v>
      </c>
      <c r="P32" s="28">
        <f t="shared" si="2"/>
        <v>11.798999999999999</v>
      </c>
      <c r="Q32" s="6">
        <v>10000</v>
      </c>
      <c r="R32" s="23"/>
      <c r="S32" s="14"/>
      <c r="T32" s="33"/>
      <c r="W32" s="92"/>
      <c r="X32" s="49"/>
      <c r="Y32" s="33"/>
    </row>
    <row r="33" spans="1:25" s="32" customFormat="1" ht="15" customHeight="1">
      <c r="A33" s="108">
        <v>42395</v>
      </c>
      <c r="B33" s="45"/>
      <c r="C33" s="45"/>
      <c r="D33" s="45" t="s">
        <v>16</v>
      </c>
      <c r="E33" s="45" t="s">
        <v>40</v>
      </c>
      <c r="F33" s="18" t="s">
        <v>8</v>
      </c>
      <c r="G33" s="14">
        <v>15</v>
      </c>
      <c r="H33" s="14">
        <v>8</v>
      </c>
      <c r="I33" s="14">
        <v>30</v>
      </c>
      <c r="J33" s="14"/>
      <c r="K33" s="14"/>
      <c r="L33" s="14" t="s">
        <v>33</v>
      </c>
      <c r="M33" s="14">
        <v>15</v>
      </c>
      <c r="N33" s="28">
        <f t="shared" si="0"/>
        <v>1.9664999999999999</v>
      </c>
      <c r="O33" s="20">
        <f t="shared" ref="O33:O84" si="3">PRODUCT(1000,R33)/N33</f>
        <v>508.51767098906691</v>
      </c>
      <c r="P33" s="28">
        <f t="shared" si="2"/>
        <v>1.9664999999999999</v>
      </c>
      <c r="Q33" s="14">
        <v>200000</v>
      </c>
      <c r="R33" s="31"/>
      <c r="S33" s="14"/>
      <c r="T33" s="33"/>
      <c r="U33" s="33"/>
      <c r="V33" s="92"/>
      <c r="W33" s="92"/>
      <c r="X33" s="33"/>
      <c r="Y33" s="33"/>
    </row>
    <row r="34" spans="1:25" s="32" customFormat="1" ht="15" customHeight="1">
      <c r="A34" s="108">
        <v>42396</v>
      </c>
      <c r="B34" s="45"/>
      <c r="C34" s="45"/>
      <c r="D34" s="45" t="s">
        <v>42</v>
      </c>
      <c r="E34" s="45" t="s">
        <v>50</v>
      </c>
      <c r="F34" s="18" t="s">
        <v>6</v>
      </c>
      <c r="G34" s="14">
        <v>30</v>
      </c>
      <c r="H34" s="14"/>
      <c r="I34" s="14">
        <v>40</v>
      </c>
      <c r="J34" s="14">
        <v>4</v>
      </c>
      <c r="K34" s="14" t="s">
        <v>24</v>
      </c>
      <c r="L34" s="14" t="s">
        <v>34</v>
      </c>
      <c r="M34" s="14">
        <v>65</v>
      </c>
      <c r="N34" s="28">
        <f t="shared" si="0"/>
        <v>19.130400000000002</v>
      </c>
      <c r="O34" s="20">
        <f t="shared" si="3"/>
        <v>52.272822314222388</v>
      </c>
      <c r="P34" s="28">
        <f t="shared" si="2"/>
        <v>16.130400000000002</v>
      </c>
      <c r="Q34" s="14">
        <v>20000</v>
      </c>
      <c r="R34" s="31"/>
      <c r="S34" s="14"/>
      <c r="T34" s="33"/>
      <c r="U34" s="33"/>
      <c r="V34" s="92"/>
      <c r="W34" s="92"/>
      <c r="X34" s="49"/>
      <c r="Y34" s="33"/>
    </row>
    <row r="35" spans="1:25" s="32" customFormat="1" ht="15" customHeight="1">
      <c r="A35" s="108">
        <v>42396</v>
      </c>
      <c r="B35" s="45"/>
      <c r="C35" s="45"/>
      <c r="D35" s="12" t="s">
        <v>46</v>
      </c>
      <c r="E35" s="18" t="s">
        <v>37</v>
      </c>
      <c r="F35" s="16" t="s">
        <v>5</v>
      </c>
      <c r="G35" s="14">
        <v>25</v>
      </c>
      <c r="H35" s="14">
        <v>14</v>
      </c>
      <c r="I35" s="14">
        <v>45</v>
      </c>
      <c r="J35" s="14"/>
      <c r="K35" s="14"/>
      <c r="L35" s="14" t="s">
        <v>33</v>
      </c>
      <c r="M35" s="14">
        <v>15</v>
      </c>
      <c r="N35" s="28">
        <f t="shared" si="0"/>
        <v>5.0017500000000004</v>
      </c>
      <c r="O35" s="20">
        <f t="shared" si="3"/>
        <v>199.93002449142799</v>
      </c>
      <c r="P35" s="28">
        <f t="shared" si="2"/>
        <v>5.0017500000000004</v>
      </c>
      <c r="Q35" s="14">
        <v>15000</v>
      </c>
      <c r="R35" s="31"/>
      <c r="S35" s="14"/>
      <c r="T35" s="33"/>
      <c r="U35" s="33"/>
      <c r="V35" s="92"/>
      <c r="W35" s="92"/>
      <c r="X35" s="49"/>
      <c r="Y35" s="33"/>
    </row>
    <row r="36" spans="1:25" s="32" customFormat="1" ht="15" customHeight="1">
      <c r="A36" s="108">
        <v>42396</v>
      </c>
      <c r="B36" s="45"/>
      <c r="C36" s="45"/>
      <c r="D36" s="45" t="s">
        <v>46</v>
      </c>
      <c r="E36" s="45" t="s">
        <v>37</v>
      </c>
      <c r="F36" s="18" t="s">
        <v>7</v>
      </c>
      <c r="G36" s="14">
        <v>28</v>
      </c>
      <c r="H36" s="14">
        <v>14</v>
      </c>
      <c r="I36" s="14">
        <v>50</v>
      </c>
      <c r="J36" s="14"/>
      <c r="K36" s="14"/>
      <c r="L36" s="14" t="s">
        <v>33</v>
      </c>
      <c r="M36" s="14">
        <v>20</v>
      </c>
      <c r="N36" s="28">
        <f t="shared" si="0"/>
        <v>7.98</v>
      </c>
      <c r="O36" s="20">
        <f t="shared" si="3"/>
        <v>125.31328320802004</v>
      </c>
      <c r="P36" s="28">
        <f t="shared" si="2"/>
        <v>7.98</v>
      </c>
      <c r="Q36" s="14">
        <v>5000</v>
      </c>
      <c r="R36" s="31"/>
      <c r="S36" s="14"/>
      <c r="T36" s="33"/>
      <c r="U36" s="33"/>
      <c r="V36" s="92"/>
      <c r="W36" s="92"/>
      <c r="X36" s="49"/>
      <c r="Y36" s="33"/>
    </row>
    <row r="37" spans="1:25" s="32" customFormat="1" ht="15" customHeight="1">
      <c r="A37" s="108">
        <v>42396</v>
      </c>
      <c r="B37" s="45"/>
      <c r="C37" s="45"/>
      <c r="D37" s="45" t="s">
        <v>46</v>
      </c>
      <c r="E37" s="45" t="s">
        <v>37</v>
      </c>
      <c r="F37" s="18" t="s">
        <v>7</v>
      </c>
      <c r="G37" s="14">
        <v>38</v>
      </c>
      <c r="H37" s="14">
        <v>18</v>
      </c>
      <c r="I37" s="14">
        <v>60</v>
      </c>
      <c r="J37" s="14"/>
      <c r="K37" s="14"/>
      <c r="L37" s="14" t="s">
        <v>33</v>
      </c>
      <c r="M37" s="14">
        <v>18</v>
      </c>
      <c r="N37" s="28">
        <f t="shared" si="0"/>
        <v>11.491199999999999</v>
      </c>
      <c r="O37" s="20">
        <f t="shared" si="3"/>
        <v>87.023113338902817</v>
      </c>
      <c r="P37" s="28">
        <f t="shared" si="2"/>
        <v>11.491199999999999</v>
      </c>
      <c r="Q37" s="14">
        <v>10000</v>
      </c>
      <c r="R37" s="31"/>
      <c r="S37" s="14"/>
      <c r="T37" s="33"/>
      <c r="U37" s="33"/>
      <c r="V37" s="92"/>
      <c r="W37" s="92"/>
      <c r="X37" s="49"/>
      <c r="Y37" s="33"/>
    </row>
    <row r="38" spans="1:25" s="32" customFormat="1" ht="15" customHeight="1">
      <c r="A38" s="108">
        <v>42396</v>
      </c>
      <c r="B38" s="19"/>
      <c r="C38" s="19"/>
      <c r="D38" s="19" t="s">
        <v>43</v>
      </c>
      <c r="E38" s="19" t="s">
        <v>45</v>
      </c>
      <c r="F38" s="16" t="s">
        <v>2</v>
      </c>
      <c r="G38" s="8">
        <v>25</v>
      </c>
      <c r="H38" s="8"/>
      <c r="I38" s="8">
        <v>30</v>
      </c>
      <c r="J38" s="8"/>
      <c r="K38" s="8"/>
      <c r="L38" s="8" t="s">
        <v>33</v>
      </c>
      <c r="M38" s="9">
        <v>20</v>
      </c>
      <c r="N38" s="28">
        <f t="shared" si="0"/>
        <v>2.85</v>
      </c>
      <c r="O38" s="5">
        <f t="shared" si="3"/>
        <v>350.87719298245611</v>
      </c>
      <c r="P38" s="28">
        <f t="shared" si="2"/>
        <v>2.85</v>
      </c>
      <c r="Q38" s="6">
        <v>10000</v>
      </c>
      <c r="R38" s="8"/>
      <c r="S38" s="14"/>
      <c r="T38" s="33"/>
      <c r="U38" s="33"/>
      <c r="V38" s="92"/>
      <c r="W38" s="92"/>
      <c r="X38" s="49"/>
      <c r="Y38" s="33"/>
    </row>
    <row r="39" spans="1:25" s="32" customFormat="1" ht="15" customHeight="1">
      <c r="A39" s="108">
        <v>42396</v>
      </c>
      <c r="B39" s="45"/>
      <c r="C39" s="45"/>
      <c r="D39" s="45" t="s">
        <v>46</v>
      </c>
      <c r="E39" s="45" t="s">
        <v>37</v>
      </c>
      <c r="F39" s="18" t="s">
        <v>7</v>
      </c>
      <c r="G39" s="14">
        <v>30</v>
      </c>
      <c r="H39" s="14">
        <v>15</v>
      </c>
      <c r="I39" s="14">
        <v>60</v>
      </c>
      <c r="J39" s="14"/>
      <c r="K39" s="14"/>
      <c r="L39" s="14" t="s">
        <v>33</v>
      </c>
      <c r="M39" s="14">
        <v>17</v>
      </c>
      <c r="N39" s="28">
        <f t="shared" si="0"/>
        <v>8.7210000000000001</v>
      </c>
      <c r="O39" s="20">
        <f t="shared" si="3"/>
        <v>114.66574934067194</v>
      </c>
      <c r="P39" s="28">
        <f t="shared" si="2"/>
        <v>8.7210000000000001</v>
      </c>
      <c r="Q39" s="14">
        <v>80000</v>
      </c>
      <c r="R39" s="31"/>
      <c r="S39" s="14"/>
      <c r="T39" s="33"/>
      <c r="U39" s="33"/>
      <c r="V39" s="92"/>
      <c r="W39" s="92"/>
      <c r="X39" s="49"/>
      <c r="Y39" s="33"/>
    </row>
    <row r="40" spans="1:25" ht="15" customHeight="1">
      <c r="A40" s="108">
        <v>42396</v>
      </c>
      <c r="B40" s="4"/>
      <c r="C40" s="43"/>
      <c r="D40" s="4" t="s">
        <v>46</v>
      </c>
      <c r="E40" s="4" t="s">
        <v>37</v>
      </c>
      <c r="F40" s="25" t="s">
        <v>7</v>
      </c>
      <c r="G40" s="39">
        <v>30</v>
      </c>
      <c r="H40" s="39">
        <v>16</v>
      </c>
      <c r="I40" s="39">
        <v>54</v>
      </c>
      <c r="J40" s="39"/>
      <c r="K40" s="40"/>
      <c r="L40" s="39" t="s">
        <v>33</v>
      </c>
      <c r="M40" s="46">
        <v>20</v>
      </c>
      <c r="N40" s="28">
        <f t="shared" si="0"/>
        <v>9.4391999999999996</v>
      </c>
      <c r="O40" s="20">
        <f t="shared" si="3"/>
        <v>105.9411814560556</v>
      </c>
      <c r="P40" s="28">
        <f t="shared" si="2"/>
        <v>9.4391999999999996</v>
      </c>
      <c r="Q40" s="39">
        <v>4000</v>
      </c>
      <c r="R40" s="40"/>
      <c r="S40" s="24"/>
      <c r="T40" s="38"/>
      <c r="W40" s="92"/>
      <c r="X40" s="49"/>
      <c r="Y40" s="100"/>
    </row>
    <row r="41" spans="1:25" ht="15" customHeight="1">
      <c r="A41" s="108">
        <v>42396</v>
      </c>
      <c r="B41" s="4"/>
      <c r="C41" s="43"/>
      <c r="D41" s="4" t="s">
        <v>46</v>
      </c>
      <c r="E41" s="4" t="s">
        <v>37</v>
      </c>
      <c r="F41" s="25" t="s">
        <v>7</v>
      </c>
      <c r="G41" s="39">
        <v>30</v>
      </c>
      <c r="H41" s="39">
        <v>16</v>
      </c>
      <c r="I41" s="39">
        <v>54</v>
      </c>
      <c r="J41" s="39"/>
      <c r="K41" s="40"/>
      <c r="L41" s="39" t="s">
        <v>33</v>
      </c>
      <c r="M41" s="46">
        <v>20</v>
      </c>
      <c r="N41" s="28">
        <f t="shared" si="0"/>
        <v>9.4391999999999996</v>
      </c>
      <c r="O41" s="20">
        <f t="shared" si="3"/>
        <v>105.9411814560556</v>
      </c>
      <c r="P41" s="28">
        <f t="shared" si="2"/>
        <v>9.4391999999999996</v>
      </c>
      <c r="Q41" s="39">
        <v>4000</v>
      </c>
      <c r="R41" s="40"/>
      <c r="S41" s="24"/>
      <c r="T41" s="38"/>
      <c r="W41" s="92"/>
      <c r="X41" s="49"/>
      <c r="Y41" s="100"/>
    </row>
    <row r="42" spans="1:25" ht="15" customHeight="1">
      <c r="A42" s="108">
        <v>42396</v>
      </c>
      <c r="B42" s="4"/>
      <c r="C42" s="43"/>
      <c r="D42" s="4" t="s">
        <v>46</v>
      </c>
      <c r="E42" s="4" t="s">
        <v>37</v>
      </c>
      <c r="F42" s="25" t="s">
        <v>7</v>
      </c>
      <c r="G42" s="39">
        <v>30</v>
      </c>
      <c r="H42" s="39">
        <v>16</v>
      </c>
      <c r="I42" s="39">
        <v>54</v>
      </c>
      <c r="J42" s="39"/>
      <c r="K42" s="40"/>
      <c r="L42" s="39" t="s">
        <v>33</v>
      </c>
      <c r="M42" s="46">
        <v>20</v>
      </c>
      <c r="N42" s="28">
        <f t="shared" si="0"/>
        <v>9.4391999999999996</v>
      </c>
      <c r="O42" s="20">
        <f t="shared" si="3"/>
        <v>105.9411814560556</v>
      </c>
      <c r="P42" s="28">
        <f t="shared" si="2"/>
        <v>9.4391999999999996</v>
      </c>
      <c r="Q42" s="39">
        <v>4000</v>
      </c>
      <c r="R42" s="40"/>
      <c r="S42" s="24"/>
      <c r="T42" s="38"/>
      <c r="W42" s="92"/>
      <c r="X42" s="49"/>
      <c r="Y42" s="100"/>
    </row>
    <row r="43" spans="1:25" s="32" customFormat="1" ht="15" customHeight="1">
      <c r="A43" s="108">
        <v>42397</v>
      </c>
      <c r="B43" s="45"/>
      <c r="C43" s="45"/>
      <c r="D43" s="4" t="s">
        <v>46</v>
      </c>
      <c r="E43" s="4" t="s">
        <v>37</v>
      </c>
      <c r="F43" s="18" t="s">
        <v>5</v>
      </c>
      <c r="G43" s="14">
        <v>30</v>
      </c>
      <c r="H43" s="14">
        <v>15</v>
      </c>
      <c r="I43" s="14">
        <v>60</v>
      </c>
      <c r="J43" s="14"/>
      <c r="K43" s="14"/>
      <c r="L43" s="14" t="s">
        <v>33</v>
      </c>
      <c r="M43" s="14">
        <v>16</v>
      </c>
      <c r="N43" s="28">
        <f t="shared" si="0"/>
        <v>8.2080000000000002</v>
      </c>
      <c r="O43" s="20">
        <f t="shared" si="3"/>
        <v>121.83235867446393</v>
      </c>
      <c r="P43" s="28">
        <f t="shared" si="2"/>
        <v>8.2080000000000002</v>
      </c>
      <c r="Q43" s="14">
        <v>10000</v>
      </c>
      <c r="R43" s="31"/>
      <c r="S43" s="14"/>
      <c r="T43" s="38"/>
      <c r="U43" s="33"/>
      <c r="V43" s="92"/>
      <c r="W43" s="92"/>
      <c r="X43" s="49"/>
      <c r="Y43" s="33"/>
    </row>
    <row r="44" spans="1:25" s="32" customFormat="1" ht="15" customHeight="1">
      <c r="A44" s="108">
        <v>42397</v>
      </c>
      <c r="B44" s="45"/>
      <c r="C44" s="45"/>
      <c r="D44" s="4" t="s">
        <v>46</v>
      </c>
      <c r="E44" s="4" t="s">
        <v>40</v>
      </c>
      <c r="F44" s="18" t="s">
        <v>3</v>
      </c>
      <c r="G44" s="14">
        <v>32</v>
      </c>
      <c r="H44" s="14">
        <v>24</v>
      </c>
      <c r="I44" s="14">
        <v>60</v>
      </c>
      <c r="J44" s="14"/>
      <c r="K44" s="14"/>
      <c r="L44" s="14" t="s">
        <v>33</v>
      </c>
      <c r="M44" s="14">
        <v>20</v>
      </c>
      <c r="N44" s="28">
        <f t="shared" si="0"/>
        <v>12.768000000000001</v>
      </c>
      <c r="O44" s="20">
        <f t="shared" si="3"/>
        <v>78.320802005012524</v>
      </c>
      <c r="P44" s="28">
        <f t="shared" si="2"/>
        <v>12.768000000000001</v>
      </c>
      <c r="Q44" s="14">
        <v>50000</v>
      </c>
      <c r="R44" s="31"/>
      <c r="S44" s="14"/>
      <c r="T44" s="33"/>
      <c r="U44" s="33"/>
      <c r="V44" s="92"/>
      <c r="W44" s="92"/>
      <c r="X44" s="49"/>
      <c r="Y44" s="33"/>
    </row>
    <row r="45" spans="1:25" s="32" customFormat="1" ht="15" customHeight="1">
      <c r="A45" s="108">
        <v>42397</v>
      </c>
      <c r="B45" s="45"/>
      <c r="C45" s="45"/>
      <c r="D45" s="45" t="s">
        <v>42</v>
      </c>
      <c r="E45" s="45" t="s">
        <v>50</v>
      </c>
      <c r="F45" s="18" t="s">
        <v>5</v>
      </c>
      <c r="G45" s="14">
        <v>58</v>
      </c>
      <c r="H45" s="14"/>
      <c r="I45" s="14">
        <v>50</v>
      </c>
      <c r="J45" s="14"/>
      <c r="K45" s="14" t="s">
        <v>24</v>
      </c>
      <c r="L45" s="14" t="s">
        <v>18</v>
      </c>
      <c r="M45" s="14">
        <v>60</v>
      </c>
      <c r="N45" s="28">
        <f t="shared" si="0"/>
        <v>35.363999999999997</v>
      </c>
      <c r="O45" s="20">
        <f t="shared" si="3"/>
        <v>28.277344191833507</v>
      </c>
      <c r="P45" s="28">
        <f t="shared" si="2"/>
        <v>32.363999999999997</v>
      </c>
      <c r="Q45" s="14">
        <v>5000</v>
      </c>
      <c r="R45" s="31"/>
      <c r="S45" s="14"/>
      <c r="T45" s="33"/>
      <c r="U45" s="33"/>
      <c r="V45" s="92"/>
      <c r="W45" s="92"/>
      <c r="X45" s="49"/>
      <c r="Y45" s="33"/>
    </row>
    <row r="46" spans="1:25" s="32" customFormat="1" ht="15" customHeight="1">
      <c r="A46" s="108">
        <v>42397</v>
      </c>
      <c r="B46" s="45"/>
      <c r="C46" s="45"/>
      <c r="D46" s="45" t="s">
        <v>42</v>
      </c>
      <c r="E46" s="45" t="s">
        <v>50</v>
      </c>
      <c r="F46" s="18" t="s">
        <v>5</v>
      </c>
      <c r="G46" s="14">
        <v>30</v>
      </c>
      <c r="H46" s="14"/>
      <c r="I46" s="14">
        <v>40</v>
      </c>
      <c r="J46" s="14"/>
      <c r="K46" s="14" t="s">
        <v>24</v>
      </c>
      <c r="L46" s="14" t="s">
        <v>18</v>
      </c>
      <c r="M46" s="14">
        <v>60</v>
      </c>
      <c r="N46" s="28">
        <f t="shared" si="0"/>
        <v>16.391999999999999</v>
      </c>
      <c r="O46" s="20">
        <f t="shared" si="3"/>
        <v>61.005368472425573</v>
      </c>
      <c r="P46" s="28">
        <f t="shared" si="2"/>
        <v>13.391999999999999</v>
      </c>
      <c r="Q46" s="14">
        <v>10000</v>
      </c>
      <c r="R46" s="31"/>
      <c r="S46" s="14"/>
      <c r="T46" s="33"/>
      <c r="U46" s="33"/>
      <c r="V46" s="92"/>
      <c r="W46" s="92"/>
      <c r="X46" s="49"/>
      <c r="Y46" s="33"/>
    </row>
    <row r="47" spans="1:25" s="32" customFormat="1" ht="15" customHeight="1">
      <c r="A47" s="108">
        <v>42397</v>
      </c>
      <c r="B47" s="45"/>
      <c r="C47" s="45"/>
      <c r="D47" s="45" t="s">
        <v>42</v>
      </c>
      <c r="E47" s="45" t="s">
        <v>40</v>
      </c>
      <c r="F47" s="18" t="s">
        <v>3</v>
      </c>
      <c r="G47" s="14">
        <v>60</v>
      </c>
      <c r="H47" s="14"/>
      <c r="I47" s="14">
        <v>50</v>
      </c>
      <c r="J47" s="14">
        <v>5</v>
      </c>
      <c r="K47" s="14" t="s">
        <v>24</v>
      </c>
      <c r="L47" s="14" t="s">
        <v>18</v>
      </c>
      <c r="M47" s="14">
        <v>70</v>
      </c>
      <c r="N47" s="28">
        <f t="shared" si="0"/>
        <v>45.966000000000001</v>
      </c>
      <c r="O47" s="20">
        <f t="shared" si="3"/>
        <v>21.755210372884306</v>
      </c>
      <c r="P47" s="28">
        <f t="shared" si="2"/>
        <v>42.966000000000001</v>
      </c>
      <c r="Q47" s="14">
        <v>5000</v>
      </c>
      <c r="R47" s="31"/>
      <c r="S47" s="14"/>
      <c r="T47" s="33"/>
      <c r="U47" s="33"/>
      <c r="V47" s="92"/>
      <c r="W47" s="92"/>
      <c r="X47" s="49"/>
      <c r="Y47" s="33"/>
    </row>
    <row r="48" spans="1:25" ht="15" customHeight="1">
      <c r="A48" s="108">
        <v>42397</v>
      </c>
      <c r="B48" s="45"/>
      <c r="C48" s="45"/>
      <c r="D48" s="45" t="s">
        <v>46</v>
      </c>
      <c r="E48" s="45" t="s">
        <v>37</v>
      </c>
      <c r="F48" s="18" t="s">
        <v>5</v>
      </c>
      <c r="G48" s="14">
        <v>35</v>
      </c>
      <c r="H48" s="14">
        <v>17</v>
      </c>
      <c r="I48" s="14">
        <v>60</v>
      </c>
      <c r="J48" s="14"/>
      <c r="K48" s="14"/>
      <c r="L48" s="14" t="s">
        <v>33</v>
      </c>
      <c r="M48" s="14">
        <v>25</v>
      </c>
      <c r="N48" s="28">
        <f t="shared" si="0"/>
        <v>14.82</v>
      </c>
      <c r="O48" s="20">
        <f t="shared" si="3"/>
        <v>67.476383265856953</v>
      </c>
      <c r="P48" s="28">
        <f t="shared" si="2"/>
        <v>14.82</v>
      </c>
      <c r="Q48" s="39">
        <v>10000</v>
      </c>
      <c r="R48" s="31"/>
      <c r="S48" s="24"/>
      <c r="T48" s="33"/>
      <c r="W48" s="92"/>
      <c r="X48" s="49"/>
      <c r="Y48" s="33"/>
    </row>
    <row r="49" spans="1:25" ht="15" customHeight="1">
      <c r="A49" s="108">
        <v>42398</v>
      </c>
      <c r="B49" s="45"/>
      <c r="D49" s="44" t="s">
        <v>46</v>
      </c>
      <c r="E49" s="44" t="s">
        <v>37</v>
      </c>
      <c r="F49" s="18" t="s">
        <v>5</v>
      </c>
      <c r="G49" s="14">
        <v>30</v>
      </c>
      <c r="H49" s="103">
        <v>15</v>
      </c>
      <c r="I49" s="103">
        <v>54</v>
      </c>
      <c r="L49" s="103" t="s">
        <v>33</v>
      </c>
      <c r="M49" s="103">
        <v>15</v>
      </c>
      <c r="N49" s="28">
        <f t="shared" si="0"/>
        <v>6.9255000000000004</v>
      </c>
      <c r="O49" s="20">
        <f t="shared" si="3"/>
        <v>144.39390657714245</v>
      </c>
      <c r="P49" s="28">
        <f t="shared" si="2"/>
        <v>6.9255000000000004</v>
      </c>
      <c r="Q49" s="13">
        <v>10000</v>
      </c>
      <c r="R49" s="31"/>
      <c r="S49" s="24"/>
      <c r="T49" s="33"/>
      <c r="W49" s="92"/>
      <c r="X49" s="49"/>
      <c r="Y49" s="100"/>
    </row>
    <row r="50" spans="1:25" ht="15" customHeight="1">
      <c r="A50" s="108">
        <v>42398</v>
      </c>
      <c r="B50" s="45"/>
      <c r="D50" s="44" t="s">
        <v>36</v>
      </c>
      <c r="E50" s="44" t="s">
        <v>40</v>
      </c>
      <c r="F50" s="17" t="s">
        <v>6</v>
      </c>
      <c r="G50" s="14">
        <v>12</v>
      </c>
      <c r="L50" s="103" t="s">
        <v>18</v>
      </c>
      <c r="M50" s="103">
        <v>60</v>
      </c>
      <c r="N50" s="28">
        <f t="shared" si="0"/>
        <v>1000</v>
      </c>
      <c r="O50" s="20">
        <f t="shared" si="3"/>
        <v>1</v>
      </c>
      <c r="P50" s="28">
        <f t="shared" si="2"/>
        <v>1000</v>
      </c>
      <c r="Q50" s="13">
        <v>500</v>
      </c>
      <c r="R50" s="31"/>
      <c r="S50" s="24"/>
      <c r="T50" s="33"/>
      <c r="W50" s="92"/>
      <c r="X50" s="49"/>
      <c r="Y50" s="100"/>
    </row>
    <row r="51" spans="1:25" ht="15" customHeight="1">
      <c r="A51" s="108">
        <v>42398</v>
      </c>
      <c r="B51" s="45"/>
      <c r="D51" s="45" t="s">
        <v>16</v>
      </c>
      <c r="E51" s="4" t="s">
        <v>40</v>
      </c>
      <c r="F51" s="18" t="s">
        <v>3</v>
      </c>
      <c r="G51" s="14">
        <v>25</v>
      </c>
      <c r="I51" s="103">
        <v>55</v>
      </c>
      <c r="L51" s="103" t="s">
        <v>33</v>
      </c>
      <c r="M51" s="103">
        <v>16</v>
      </c>
      <c r="N51" s="28">
        <f t="shared" si="0"/>
        <v>4.18</v>
      </c>
      <c r="O51" s="20">
        <f t="shared" si="3"/>
        <v>239.23444976076556</v>
      </c>
      <c r="P51" s="28">
        <f t="shared" si="2"/>
        <v>4.18</v>
      </c>
      <c r="Q51" s="13">
        <v>30000</v>
      </c>
      <c r="R51" s="31"/>
      <c r="S51" s="24"/>
      <c r="T51" s="33"/>
      <c r="W51" s="92"/>
      <c r="X51" s="49"/>
      <c r="Y51" s="33"/>
    </row>
    <row r="52" spans="1:25" ht="15" customHeight="1">
      <c r="A52" s="108">
        <v>42398</v>
      </c>
      <c r="B52" s="45"/>
      <c r="D52" s="45" t="s">
        <v>16</v>
      </c>
      <c r="E52" s="4" t="s">
        <v>40</v>
      </c>
      <c r="F52" s="18" t="s">
        <v>3</v>
      </c>
      <c r="G52" s="14">
        <v>17</v>
      </c>
      <c r="I52" s="103">
        <v>13</v>
      </c>
      <c r="L52" s="103" t="s">
        <v>18</v>
      </c>
      <c r="M52" s="103">
        <v>50</v>
      </c>
      <c r="N52" s="28">
        <f t="shared" si="0"/>
        <v>2.0552999999999999</v>
      </c>
      <c r="O52" s="20">
        <f t="shared" si="3"/>
        <v>486.54697611054348</v>
      </c>
      <c r="P52" s="28">
        <f t="shared" si="2"/>
        <v>2.0552999999999999</v>
      </c>
      <c r="Q52" s="13">
        <v>120000</v>
      </c>
      <c r="R52" s="31"/>
      <c r="S52" s="24"/>
      <c r="T52" s="33"/>
      <c r="W52" s="92"/>
      <c r="X52" s="49"/>
      <c r="Y52" s="33"/>
    </row>
    <row r="53" spans="1:25" ht="15" customHeight="1">
      <c r="A53" s="108">
        <v>42398</v>
      </c>
      <c r="B53" s="45"/>
      <c r="D53" s="45" t="s">
        <v>43</v>
      </c>
      <c r="E53" s="4" t="s">
        <v>37</v>
      </c>
      <c r="F53" s="18" t="s">
        <v>3</v>
      </c>
      <c r="G53" s="14">
        <v>38</v>
      </c>
      <c r="I53" s="103">
        <v>50</v>
      </c>
      <c r="L53" s="103" t="s">
        <v>33</v>
      </c>
      <c r="M53" s="103">
        <v>40</v>
      </c>
      <c r="N53" s="28">
        <f t="shared" si="0"/>
        <v>14.44</v>
      </c>
      <c r="O53" s="20">
        <f t="shared" si="3"/>
        <v>69.252077562326875</v>
      </c>
      <c r="P53" s="28">
        <f t="shared" si="2"/>
        <v>14.44</v>
      </c>
      <c r="Q53" s="13">
        <v>10000</v>
      </c>
      <c r="R53" s="31"/>
      <c r="S53" s="24"/>
      <c r="T53" s="33"/>
      <c r="W53" s="92"/>
      <c r="X53" s="49"/>
      <c r="Y53" s="33"/>
    </row>
    <row r="54" spans="1:25" ht="15" customHeight="1">
      <c r="A54" s="108">
        <v>42398</v>
      </c>
      <c r="B54" s="45"/>
      <c r="D54" s="45" t="s">
        <v>46</v>
      </c>
      <c r="E54" s="4" t="s">
        <v>37</v>
      </c>
      <c r="F54" s="18"/>
      <c r="G54" s="14">
        <v>28</v>
      </c>
      <c r="H54" s="103">
        <v>14</v>
      </c>
      <c r="I54" s="103">
        <v>50</v>
      </c>
      <c r="L54" s="103" t="s">
        <v>33</v>
      </c>
      <c r="M54" s="103">
        <v>17</v>
      </c>
      <c r="N54" s="28">
        <f t="shared" si="0"/>
        <v>6.7830000000000004</v>
      </c>
      <c r="O54" s="20">
        <f t="shared" si="3"/>
        <v>147.42739200943535</v>
      </c>
      <c r="P54" s="28">
        <f t="shared" si="2"/>
        <v>6.7830000000000004</v>
      </c>
      <c r="Q54" s="13">
        <v>20000</v>
      </c>
      <c r="R54" s="31"/>
      <c r="S54" s="24"/>
      <c r="T54" s="33"/>
      <c r="W54" s="92"/>
      <c r="X54" s="49"/>
      <c r="Y54" s="33"/>
    </row>
    <row r="55" spans="1:25" ht="15" customHeight="1">
      <c r="A55" s="108">
        <v>42398</v>
      </c>
      <c r="B55" s="45"/>
      <c r="D55" s="45" t="s">
        <v>43</v>
      </c>
      <c r="E55" s="4" t="s">
        <v>119</v>
      </c>
      <c r="F55" s="18" t="s">
        <v>6</v>
      </c>
      <c r="G55" s="14">
        <v>20</v>
      </c>
      <c r="I55" s="103">
        <v>30</v>
      </c>
      <c r="L55" s="103" t="s">
        <v>33</v>
      </c>
      <c r="M55" s="103">
        <v>30</v>
      </c>
      <c r="N55" s="28">
        <f t="shared" si="0"/>
        <v>3.42</v>
      </c>
      <c r="O55" s="20">
        <f t="shared" si="3"/>
        <v>292.39766081871346</v>
      </c>
      <c r="P55" s="28">
        <f t="shared" si="2"/>
        <v>3.42</v>
      </c>
      <c r="Q55" s="13">
        <v>50000</v>
      </c>
      <c r="R55" s="31"/>
      <c r="S55" s="24"/>
      <c r="T55" s="33"/>
      <c r="W55" s="92"/>
      <c r="X55" s="49"/>
      <c r="Y55" s="33"/>
    </row>
    <row r="56" spans="1:25" ht="15" customHeight="1">
      <c r="A56" s="108">
        <v>42398</v>
      </c>
      <c r="B56" s="45"/>
      <c r="D56" s="45" t="s">
        <v>42</v>
      </c>
      <c r="E56" s="4" t="s">
        <v>119</v>
      </c>
      <c r="F56" s="18" t="s">
        <v>5</v>
      </c>
      <c r="G56" s="14">
        <v>30</v>
      </c>
      <c r="I56" s="103">
        <v>40</v>
      </c>
      <c r="J56" s="103">
        <v>3</v>
      </c>
      <c r="K56" s="103" t="s">
        <v>24</v>
      </c>
      <c r="L56" s="103" t="s">
        <v>18</v>
      </c>
      <c r="M56" s="103">
        <v>60</v>
      </c>
      <c r="N56" s="28">
        <f t="shared" si="0"/>
        <v>17.3964</v>
      </c>
      <c r="O56" s="20">
        <f t="shared" si="3"/>
        <v>57.483157434871586</v>
      </c>
      <c r="P56" s="28">
        <f t="shared" si="2"/>
        <v>14.3964</v>
      </c>
      <c r="Q56" s="13">
        <v>10000</v>
      </c>
      <c r="R56" s="31"/>
      <c r="S56" s="24"/>
      <c r="T56" s="33"/>
      <c r="W56" s="92"/>
      <c r="X56" s="49"/>
      <c r="Y56" s="33"/>
    </row>
    <row r="57" spans="1:25" ht="15" customHeight="1">
      <c r="A57" s="108">
        <v>42398</v>
      </c>
      <c r="B57" s="45"/>
      <c r="D57" s="45" t="s">
        <v>16</v>
      </c>
      <c r="E57" s="4" t="s">
        <v>48</v>
      </c>
      <c r="F57" s="18" t="s">
        <v>3</v>
      </c>
      <c r="G57" s="14">
        <v>47</v>
      </c>
      <c r="I57" s="103">
        <v>50</v>
      </c>
      <c r="L57" s="103" t="s">
        <v>34</v>
      </c>
      <c r="M57" s="103">
        <v>28</v>
      </c>
      <c r="N57" s="28">
        <f t="shared" si="0"/>
        <v>12.3704</v>
      </c>
      <c r="O57" s="20">
        <f t="shared" si="3"/>
        <v>80.838129729030584</v>
      </c>
      <c r="P57" s="28">
        <f t="shared" si="2"/>
        <v>12.3704</v>
      </c>
      <c r="Q57" s="13">
        <v>40000</v>
      </c>
      <c r="R57" s="31"/>
      <c r="S57" s="24"/>
      <c r="T57" s="33"/>
      <c r="W57" s="92"/>
      <c r="X57" s="49"/>
      <c r="Y57" s="33"/>
    </row>
    <row r="58" spans="1:25" ht="15" customHeight="1">
      <c r="A58" s="108">
        <v>42398</v>
      </c>
      <c r="B58" s="45"/>
      <c r="D58" s="45" t="s">
        <v>16</v>
      </c>
      <c r="E58" s="4" t="s">
        <v>40</v>
      </c>
      <c r="F58" s="18" t="s">
        <v>3</v>
      </c>
      <c r="G58" s="14">
        <v>65</v>
      </c>
      <c r="I58" s="103">
        <v>95</v>
      </c>
      <c r="L58" s="103" t="s">
        <v>34</v>
      </c>
      <c r="M58" s="103">
        <v>38</v>
      </c>
      <c r="N58" s="28">
        <f t="shared" si="0"/>
        <v>44.114199999999997</v>
      </c>
      <c r="O58" s="20">
        <f t="shared" si="3"/>
        <v>22.668437827275572</v>
      </c>
      <c r="P58" s="28">
        <f t="shared" si="2"/>
        <v>44.114199999999997</v>
      </c>
      <c r="Q58" s="13">
        <v>40000</v>
      </c>
      <c r="R58" s="31"/>
      <c r="S58" s="24"/>
      <c r="T58" s="33"/>
      <c r="W58" s="92"/>
      <c r="X58" s="49"/>
      <c r="Y58" s="33"/>
    </row>
    <row r="59" spans="1:25" ht="15" customHeight="1">
      <c r="A59" s="108">
        <v>42398</v>
      </c>
      <c r="B59" s="45"/>
      <c r="D59" s="45" t="s">
        <v>46</v>
      </c>
      <c r="E59" s="4" t="s">
        <v>37</v>
      </c>
      <c r="F59" s="18" t="s">
        <v>7</v>
      </c>
      <c r="G59" s="14">
        <v>55</v>
      </c>
      <c r="H59" s="103">
        <v>25</v>
      </c>
      <c r="I59" s="103">
        <v>80</v>
      </c>
      <c r="L59" s="103" t="s">
        <v>33</v>
      </c>
      <c r="M59" s="103">
        <v>23</v>
      </c>
      <c r="N59" s="28">
        <f t="shared" si="0"/>
        <v>27.968</v>
      </c>
      <c r="O59" s="20">
        <f t="shared" si="3"/>
        <v>35.755148741418765</v>
      </c>
      <c r="P59" s="28">
        <f t="shared" si="2"/>
        <v>27.968</v>
      </c>
      <c r="Q59" s="13">
        <v>60000</v>
      </c>
      <c r="R59" s="31"/>
      <c r="S59" s="24"/>
      <c r="T59" s="33"/>
      <c r="W59" s="92"/>
      <c r="X59" s="49"/>
      <c r="Y59" s="33"/>
    </row>
    <row r="60" spans="1:25" ht="15" customHeight="1">
      <c r="A60" s="108">
        <v>42398</v>
      </c>
      <c r="B60" s="45"/>
      <c r="D60" s="45" t="s">
        <v>16</v>
      </c>
      <c r="E60" s="4" t="s">
        <v>40</v>
      </c>
      <c r="F60" s="18" t="s">
        <v>5</v>
      </c>
      <c r="G60" s="14">
        <v>55</v>
      </c>
      <c r="H60" s="103">
        <v>30</v>
      </c>
      <c r="I60" s="103">
        <v>92</v>
      </c>
      <c r="L60" s="103" t="s">
        <v>33</v>
      </c>
      <c r="M60" s="103">
        <v>30</v>
      </c>
      <c r="N60" s="28">
        <f t="shared" si="0"/>
        <v>44.573999999999998</v>
      </c>
      <c r="O60" s="20">
        <f t="shared" si="3"/>
        <v>22.434603131870599</v>
      </c>
      <c r="P60" s="28">
        <f t="shared" si="2"/>
        <v>44.573999999999998</v>
      </c>
      <c r="Q60" s="13">
        <v>12000</v>
      </c>
      <c r="R60" s="31"/>
      <c r="S60" s="24"/>
      <c r="T60" s="33"/>
      <c r="W60" s="92"/>
      <c r="X60" s="49"/>
      <c r="Y60" s="33"/>
    </row>
    <row r="61" spans="1:25" ht="15" customHeight="1">
      <c r="A61" s="108">
        <v>42401</v>
      </c>
      <c r="B61" s="1"/>
      <c r="C61" s="19"/>
      <c r="D61" s="19" t="s">
        <v>46</v>
      </c>
      <c r="E61" s="19" t="s">
        <v>37</v>
      </c>
      <c r="F61" s="19" t="s">
        <v>7</v>
      </c>
      <c r="G61" s="14">
        <v>30</v>
      </c>
      <c r="H61" s="14">
        <v>16</v>
      </c>
      <c r="I61" s="14">
        <v>58</v>
      </c>
      <c r="J61" s="14"/>
      <c r="K61" s="8"/>
      <c r="L61" s="8" t="s">
        <v>33</v>
      </c>
      <c r="M61" s="14">
        <v>18</v>
      </c>
      <c r="N61" s="31">
        <f t="shared" si="0"/>
        <v>9.1245599999999989</v>
      </c>
      <c r="O61" s="5">
        <f t="shared" si="3"/>
        <v>109.59432564419546</v>
      </c>
      <c r="P61" s="28">
        <f t="shared" si="2"/>
        <v>9.1245599999999989</v>
      </c>
      <c r="Q61" s="14">
        <v>50000</v>
      </c>
      <c r="R61" s="31"/>
      <c r="S61" s="41"/>
      <c r="T61" s="33"/>
      <c r="W61" s="92"/>
      <c r="X61" s="49"/>
      <c r="Y61" s="33"/>
    </row>
    <row r="62" spans="1:25" ht="15" customHeight="1">
      <c r="A62" s="108">
        <v>42401</v>
      </c>
      <c r="B62" s="45"/>
      <c r="D62" s="45" t="s">
        <v>46</v>
      </c>
      <c r="E62" s="4" t="s">
        <v>37</v>
      </c>
      <c r="F62" s="18" t="s">
        <v>5</v>
      </c>
      <c r="G62" s="14">
        <v>40</v>
      </c>
      <c r="H62" s="103">
        <v>20</v>
      </c>
      <c r="I62" s="103">
        <v>70</v>
      </c>
      <c r="L62" s="103" t="s">
        <v>33</v>
      </c>
      <c r="M62" s="103">
        <v>19</v>
      </c>
      <c r="N62" s="31">
        <f t="shared" si="0"/>
        <v>15.162000000000001</v>
      </c>
      <c r="O62" s="20">
        <f t="shared" si="3"/>
        <v>65.95435958316844</v>
      </c>
      <c r="P62" s="28">
        <f t="shared" si="2"/>
        <v>15.162000000000001</v>
      </c>
      <c r="Q62" s="13">
        <v>5000</v>
      </c>
      <c r="R62" s="31"/>
      <c r="S62" s="24"/>
      <c r="T62" s="33"/>
      <c r="W62" s="92"/>
      <c r="X62" s="49"/>
      <c r="Y62" s="33"/>
    </row>
    <row r="63" spans="1:25" ht="15" customHeight="1">
      <c r="A63" s="108">
        <v>42401</v>
      </c>
      <c r="B63" s="45"/>
      <c r="C63" s="45"/>
      <c r="D63" s="45" t="s">
        <v>16</v>
      </c>
      <c r="E63" s="45" t="s">
        <v>40</v>
      </c>
      <c r="F63" s="18" t="s">
        <v>3</v>
      </c>
      <c r="G63" s="14">
        <v>16</v>
      </c>
      <c r="H63" s="14"/>
      <c r="I63" s="14">
        <v>24</v>
      </c>
      <c r="L63" s="14" t="s">
        <v>18</v>
      </c>
      <c r="M63" s="14">
        <v>40</v>
      </c>
      <c r="N63" s="31">
        <f t="shared" si="0"/>
        <v>2.8569600000000004</v>
      </c>
      <c r="O63" s="20">
        <f t="shared" si="3"/>
        <v>350.0224014336917</v>
      </c>
      <c r="P63" s="28">
        <f t="shared" si="2"/>
        <v>2.8569600000000004</v>
      </c>
      <c r="Q63" s="13">
        <v>100000</v>
      </c>
      <c r="R63" s="31"/>
      <c r="S63" s="14"/>
      <c r="T63" s="33"/>
      <c r="W63" s="92"/>
      <c r="X63" s="49"/>
      <c r="Y63" s="33"/>
    </row>
    <row r="64" spans="1:25" ht="15" customHeight="1">
      <c r="A64" s="108">
        <v>42401</v>
      </c>
      <c r="B64" s="45"/>
      <c r="D64" s="45" t="s">
        <v>16</v>
      </c>
      <c r="E64" s="45" t="s">
        <v>37</v>
      </c>
      <c r="F64" s="18" t="s">
        <v>3</v>
      </c>
      <c r="G64" s="14">
        <v>40</v>
      </c>
      <c r="I64" s="103">
        <v>60</v>
      </c>
      <c r="L64" s="103" t="s">
        <v>18</v>
      </c>
      <c r="M64" s="103">
        <v>50</v>
      </c>
      <c r="N64" s="31">
        <f t="shared" si="0"/>
        <v>22.32</v>
      </c>
      <c r="O64" s="20">
        <f t="shared" si="3"/>
        <v>44.802867383512542</v>
      </c>
      <c r="P64" s="28">
        <f t="shared" si="2"/>
        <v>22.32</v>
      </c>
      <c r="Q64" s="13">
        <v>5000</v>
      </c>
      <c r="R64" s="31"/>
      <c r="S64" s="14"/>
      <c r="T64" s="33"/>
      <c r="W64" s="92"/>
      <c r="X64" s="49"/>
      <c r="Y64" s="33"/>
    </row>
    <row r="65" spans="1:25" ht="15" customHeight="1">
      <c r="A65" s="108">
        <v>42401</v>
      </c>
      <c r="B65" s="45"/>
      <c r="D65" s="44" t="s">
        <v>46</v>
      </c>
      <c r="E65" s="44" t="s">
        <v>37</v>
      </c>
      <c r="F65" s="17" t="s">
        <v>7</v>
      </c>
      <c r="G65" s="14">
        <v>58</v>
      </c>
      <c r="H65" s="103">
        <v>28</v>
      </c>
      <c r="I65" s="103">
        <v>80</v>
      </c>
      <c r="L65" s="103" t="s">
        <v>33</v>
      </c>
      <c r="M65" s="103">
        <v>35</v>
      </c>
      <c r="N65" s="31">
        <f t="shared" si="0"/>
        <v>45.752000000000002</v>
      </c>
      <c r="O65" s="20">
        <f t="shared" si="3"/>
        <v>21.856968001398844</v>
      </c>
      <c r="P65" s="28">
        <f t="shared" si="2"/>
        <v>45.752000000000002</v>
      </c>
      <c r="Q65" s="13">
        <v>3000</v>
      </c>
      <c r="R65" s="31"/>
      <c r="S65" s="14"/>
      <c r="T65" s="33"/>
      <c r="W65" s="92"/>
      <c r="X65" s="33"/>
      <c r="Y65" s="33"/>
    </row>
    <row r="66" spans="1:25" ht="15" customHeight="1">
      <c r="A66" s="108">
        <v>42401</v>
      </c>
      <c r="B66" s="45"/>
      <c r="D66" s="44" t="s">
        <v>42</v>
      </c>
      <c r="E66" s="44" t="s">
        <v>37</v>
      </c>
      <c r="F66" s="17" t="s">
        <v>7</v>
      </c>
      <c r="G66" s="14">
        <v>50</v>
      </c>
      <c r="I66" s="103">
        <v>58</v>
      </c>
      <c r="J66" s="103">
        <v>6</v>
      </c>
      <c r="K66" s="103" t="s">
        <v>24</v>
      </c>
      <c r="L66" s="103" t="s">
        <v>18</v>
      </c>
      <c r="M66" s="103">
        <v>80</v>
      </c>
      <c r="N66" s="31">
        <f t="shared" si="0"/>
        <v>50.616</v>
      </c>
      <c r="O66" s="20">
        <f t="shared" si="3"/>
        <v>19.756598703967125</v>
      </c>
      <c r="P66" s="28">
        <f t="shared" si="2"/>
        <v>47.616</v>
      </c>
      <c r="Q66" s="13">
        <v>5000</v>
      </c>
      <c r="R66" s="31"/>
      <c r="S66" s="14"/>
      <c r="T66" s="33"/>
      <c r="W66" s="92"/>
      <c r="X66" s="49"/>
      <c r="Y66" s="33"/>
    </row>
    <row r="67" spans="1:25" ht="15" customHeight="1">
      <c r="A67" s="108">
        <v>42401</v>
      </c>
      <c r="B67" s="45"/>
      <c r="D67" s="44" t="s">
        <v>42</v>
      </c>
      <c r="E67" s="44" t="s">
        <v>37</v>
      </c>
      <c r="F67" s="17" t="s">
        <v>3</v>
      </c>
      <c r="G67" s="14">
        <v>40</v>
      </c>
      <c r="I67" s="103">
        <v>50</v>
      </c>
      <c r="J67" s="103">
        <v>3</v>
      </c>
      <c r="K67" s="103" t="s">
        <v>24</v>
      </c>
      <c r="L67" s="103" t="s">
        <v>18</v>
      </c>
      <c r="M67" s="103">
        <v>50</v>
      </c>
      <c r="N67" s="31">
        <f t="shared" ref="N67:N84" si="4">IF(D67="рукав",1000,SUM(IF(K67="усил","3","0"),(PRODUCT(SUM(G67,H67),SUM(I67,J67),M67,SUM(IF(L67="ПНД","0,95","0"),IF(L67="ПВД","0,93","0"),IF(L67="ПСД","0,94","0")),2)/10000)))</f>
        <v>22.716000000000001</v>
      </c>
      <c r="O67" s="20">
        <f t="shared" si="3"/>
        <v>44.021834830075719</v>
      </c>
      <c r="P67" s="28">
        <f t="shared" si="2"/>
        <v>19.716000000000001</v>
      </c>
      <c r="Q67" s="13">
        <v>10000</v>
      </c>
      <c r="R67" s="31"/>
      <c r="S67" s="14"/>
      <c r="T67" s="33"/>
      <c r="W67" s="92"/>
      <c r="X67" s="33"/>
      <c r="Y67" s="33"/>
    </row>
    <row r="68" spans="1:25" ht="15" customHeight="1">
      <c r="A68" s="108">
        <v>42401</v>
      </c>
      <c r="B68" s="45"/>
      <c r="D68" s="44" t="s">
        <v>42</v>
      </c>
      <c r="E68" s="44" t="s">
        <v>37</v>
      </c>
      <c r="F68" s="17" t="s">
        <v>3</v>
      </c>
      <c r="G68" s="14">
        <v>60</v>
      </c>
      <c r="I68" s="103">
        <v>60</v>
      </c>
      <c r="J68" s="103">
        <v>4</v>
      </c>
      <c r="K68" s="103" t="s">
        <v>24</v>
      </c>
      <c r="L68" s="103" t="s">
        <v>18</v>
      </c>
      <c r="M68" s="103">
        <v>50</v>
      </c>
      <c r="N68" s="31">
        <f t="shared" si="4"/>
        <v>38.712000000000003</v>
      </c>
      <c r="O68" s="20">
        <f t="shared" si="3"/>
        <v>25.83178342632775</v>
      </c>
      <c r="P68" s="28">
        <f t="shared" ref="P68:P116" si="5">IF(D68="рукав",1000,SUM(IF(K68="усил","0","0"),(PRODUCT(SUM(G68,H68),SUM(I68,J68),M68,SUM(IF(L68="ПНД","0,95","0"),IF(L68="ПВД","0,93","0"),IF(L68="ПСД","0,94","0")),2)/10000)))</f>
        <v>35.712000000000003</v>
      </c>
      <c r="Q68" s="13">
        <v>5000</v>
      </c>
      <c r="R68" s="31"/>
      <c r="S68" s="14"/>
      <c r="T68" s="33"/>
      <c r="W68" s="92"/>
      <c r="X68" s="33"/>
      <c r="Y68" s="33"/>
    </row>
    <row r="69" spans="1:25" ht="15" customHeight="1">
      <c r="A69" s="108">
        <v>42401</v>
      </c>
      <c r="B69" s="45"/>
      <c r="D69" s="44" t="s">
        <v>42</v>
      </c>
      <c r="E69" s="44" t="s">
        <v>37</v>
      </c>
      <c r="F69" s="17" t="s">
        <v>6</v>
      </c>
      <c r="G69" s="14">
        <v>60</v>
      </c>
      <c r="I69" s="103">
        <v>50</v>
      </c>
      <c r="J69" s="103">
        <v>5</v>
      </c>
      <c r="K69" s="103" t="s">
        <v>24</v>
      </c>
      <c r="L69" s="103" t="s">
        <v>18</v>
      </c>
      <c r="M69" s="103">
        <v>60</v>
      </c>
      <c r="N69" s="28">
        <f t="shared" si="4"/>
        <v>39.828000000000003</v>
      </c>
      <c r="O69" s="20">
        <f t="shared" si="3"/>
        <v>25.107964246258913</v>
      </c>
      <c r="P69" s="28">
        <f t="shared" si="5"/>
        <v>36.828000000000003</v>
      </c>
      <c r="Q69" s="13">
        <v>4000</v>
      </c>
      <c r="R69" s="31"/>
      <c r="S69" s="14"/>
      <c r="T69" s="33"/>
      <c r="W69" s="92"/>
      <c r="X69" s="49"/>
      <c r="Y69" s="33"/>
    </row>
    <row r="70" spans="1:25" ht="15" customHeight="1">
      <c r="A70" s="109">
        <v>42317</v>
      </c>
      <c r="B70" s="1"/>
      <c r="C70" s="1"/>
      <c r="D70" s="1" t="s">
        <v>46</v>
      </c>
      <c r="E70" s="1" t="s">
        <v>37</v>
      </c>
      <c r="F70" s="18" t="s">
        <v>7</v>
      </c>
      <c r="G70" s="14">
        <v>34</v>
      </c>
      <c r="H70" s="14">
        <v>16</v>
      </c>
      <c r="I70" s="14">
        <v>54</v>
      </c>
      <c r="J70" s="14"/>
      <c r="K70" s="14"/>
      <c r="L70" s="14" t="s">
        <v>33</v>
      </c>
      <c r="M70" s="14">
        <v>20</v>
      </c>
      <c r="N70" s="28">
        <f t="shared" si="4"/>
        <v>10.26</v>
      </c>
      <c r="O70" s="20">
        <f t="shared" si="3"/>
        <v>97.465886939571149</v>
      </c>
      <c r="P70" s="28">
        <f t="shared" si="5"/>
        <v>10.26</v>
      </c>
      <c r="Q70" s="14">
        <v>15000</v>
      </c>
      <c r="R70" s="35"/>
      <c r="S70" s="14"/>
      <c r="T70" s="33"/>
      <c r="W70" s="92"/>
      <c r="X70" s="33"/>
      <c r="Y70" s="33"/>
    </row>
    <row r="71" spans="1:25" ht="15" customHeight="1">
      <c r="A71" s="108">
        <v>42402</v>
      </c>
      <c r="B71" s="45"/>
      <c r="C71" s="45"/>
      <c r="D71" s="44" t="s">
        <v>42</v>
      </c>
      <c r="E71" s="44" t="s">
        <v>45</v>
      </c>
      <c r="F71" s="17" t="s">
        <v>7</v>
      </c>
      <c r="G71" s="14">
        <v>38</v>
      </c>
      <c r="I71" s="103">
        <v>48</v>
      </c>
      <c r="J71" s="103">
        <v>3</v>
      </c>
      <c r="K71" s="103" t="s">
        <v>24</v>
      </c>
      <c r="L71" s="14" t="s">
        <v>33</v>
      </c>
      <c r="M71" s="103">
        <v>50</v>
      </c>
      <c r="N71" s="28">
        <f t="shared" si="4"/>
        <v>21.411000000000001</v>
      </c>
      <c r="O71" s="20">
        <f t="shared" si="3"/>
        <v>46.704964737751617</v>
      </c>
      <c r="P71" s="28">
        <f t="shared" si="5"/>
        <v>18.411000000000001</v>
      </c>
      <c r="Q71" s="13">
        <v>5000</v>
      </c>
      <c r="R71" s="31"/>
      <c r="S71" s="14"/>
      <c r="T71" s="33"/>
      <c r="W71" s="92"/>
      <c r="X71" s="33"/>
      <c r="Y71" s="33"/>
    </row>
    <row r="72" spans="1:25" ht="15" customHeight="1">
      <c r="A72" s="108">
        <v>42402</v>
      </c>
      <c r="B72" s="45"/>
      <c r="C72" s="45"/>
      <c r="D72" s="44" t="s">
        <v>42</v>
      </c>
      <c r="E72" s="44" t="s">
        <v>1</v>
      </c>
      <c r="F72" s="17" t="s">
        <v>5</v>
      </c>
      <c r="G72" s="14">
        <v>38</v>
      </c>
      <c r="I72" s="103">
        <v>48</v>
      </c>
      <c r="J72" s="103">
        <v>3</v>
      </c>
      <c r="K72" s="103" t="s">
        <v>24</v>
      </c>
      <c r="L72" s="14" t="s">
        <v>33</v>
      </c>
      <c r="M72" s="103">
        <v>50</v>
      </c>
      <c r="N72" s="28">
        <f t="shared" si="4"/>
        <v>21.411000000000001</v>
      </c>
      <c r="O72" s="20">
        <f t="shared" si="3"/>
        <v>46.704964737751617</v>
      </c>
      <c r="P72" s="28">
        <f t="shared" si="5"/>
        <v>18.411000000000001</v>
      </c>
      <c r="Q72" s="13">
        <v>5000</v>
      </c>
      <c r="R72" s="31"/>
      <c r="S72" s="14"/>
      <c r="T72" s="33"/>
      <c r="W72" s="92"/>
      <c r="X72" s="33"/>
      <c r="Y72" s="33"/>
    </row>
    <row r="73" spans="1:25" ht="15" customHeight="1">
      <c r="A73" s="108">
        <v>42402</v>
      </c>
      <c r="B73" s="45"/>
      <c r="D73" s="44" t="s">
        <v>43</v>
      </c>
      <c r="E73" s="44" t="s">
        <v>48</v>
      </c>
      <c r="F73" s="17" t="s">
        <v>6</v>
      </c>
      <c r="G73" s="14">
        <v>40</v>
      </c>
      <c r="I73" s="103">
        <v>50</v>
      </c>
      <c r="L73" s="14" t="s">
        <v>33</v>
      </c>
      <c r="M73" s="103">
        <v>60</v>
      </c>
      <c r="N73" s="28">
        <f t="shared" si="4"/>
        <v>22.8</v>
      </c>
      <c r="O73" s="20">
        <f t="shared" si="3"/>
        <v>43.859649122807014</v>
      </c>
      <c r="P73" s="28">
        <f t="shared" si="5"/>
        <v>22.8</v>
      </c>
      <c r="Q73" s="13">
        <v>6000</v>
      </c>
      <c r="R73" s="31"/>
      <c r="S73" s="14"/>
      <c r="T73" s="33"/>
      <c r="W73" s="92"/>
      <c r="X73" s="49"/>
      <c r="Y73" s="33"/>
    </row>
    <row r="74" spans="1:25" ht="15" customHeight="1">
      <c r="A74" s="108">
        <v>42402</v>
      </c>
      <c r="B74" s="45"/>
      <c r="C74" s="17"/>
      <c r="D74" s="17" t="s">
        <v>46</v>
      </c>
      <c r="E74" s="17" t="s">
        <v>37</v>
      </c>
      <c r="F74" s="17" t="s">
        <v>3</v>
      </c>
      <c r="G74" s="14">
        <v>20</v>
      </c>
      <c r="I74" s="103">
        <v>55</v>
      </c>
      <c r="L74" s="103" t="s">
        <v>33</v>
      </c>
      <c r="M74" s="103">
        <v>32</v>
      </c>
      <c r="N74" s="28">
        <f t="shared" si="4"/>
        <v>6.6879999999999997</v>
      </c>
      <c r="O74" s="20">
        <f t="shared" si="3"/>
        <v>149.52153110047848</v>
      </c>
      <c r="P74" s="28">
        <f t="shared" si="5"/>
        <v>6.6879999999999997</v>
      </c>
      <c r="Q74" s="94">
        <v>20000</v>
      </c>
      <c r="R74" s="35"/>
      <c r="S74" s="6"/>
      <c r="T74" s="33"/>
      <c r="W74" s="92"/>
      <c r="X74" s="49"/>
      <c r="Y74" s="33"/>
    </row>
    <row r="75" spans="1:25" ht="15" customHeight="1">
      <c r="A75" s="108">
        <v>42402</v>
      </c>
      <c r="B75" s="45"/>
      <c r="D75" s="44" t="s">
        <v>42</v>
      </c>
      <c r="E75" s="44" t="s">
        <v>37</v>
      </c>
      <c r="F75" s="17" t="s">
        <v>5</v>
      </c>
      <c r="G75" s="14">
        <v>30</v>
      </c>
      <c r="I75" s="103">
        <v>40</v>
      </c>
      <c r="K75" s="103" t="s">
        <v>24</v>
      </c>
      <c r="L75" s="103" t="s">
        <v>34</v>
      </c>
      <c r="M75" s="103">
        <v>40</v>
      </c>
      <c r="N75" s="28">
        <f t="shared" si="4"/>
        <v>12.023999999999999</v>
      </c>
      <c r="O75" s="20">
        <f t="shared" si="3"/>
        <v>83.166999334664013</v>
      </c>
      <c r="P75" s="28">
        <f t="shared" si="5"/>
        <v>9.0239999999999991</v>
      </c>
      <c r="Q75" s="13">
        <v>15000</v>
      </c>
      <c r="R75" s="31"/>
      <c r="S75" s="14"/>
      <c r="T75" s="33"/>
      <c r="W75" s="92"/>
      <c r="X75" s="49"/>
      <c r="Y75" s="33"/>
    </row>
    <row r="76" spans="1:25" ht="15" customHeight="1">
      <c r="A76" s="108">
        <v>42402</v>
      </c>
      <c r="B76" s="45"/>
      <c r="D76" s="44" t="s">
        <v>46</v>
      </c>
      <c r="E76" s="44" t="s">
        <v>37</v>
      </c>
      <c r="G76" s="14">
        <v>40</v>
      </c>
      <c r="H76" s="103">
        <v>20</v>
      </c>
      <c r="I76" s="103">
        <v>65</v>
      </c>
      <c r="L76" s="103" t="s">
        <v>33</v>
      </c>
      <c r="M76" s="103">
        <v>20</v>
      </c>
      <c r="N76" s="28">
        <f t="shared" si="4"/>
        <v>14.82</v>
      </c>
      <c r="O76" s="20">
        <f t="shared" si="3"/>
        <v>67.476383265856953</v>
      </c>
      <c r="P76" s="28">
        <f t="shared" si="5"/>
        <v>14.82</v>
      </c>
      <c r="Q76" s="13">
        <v>30000</v>
      </c>
      <c r="R76" s="31"/>
      <c r="S76" s="14"/>
      <c r="T76" s="33"/>
      <c r="W76" s="92"/>
      <c r="X76" s="49"/>
      <c r="Y76" s="33"/>
    </row>
    <row r="77" spans="1:25" ht="15" customHeight="1">
      <c r="A77" s="110">
        <v>42402</v>
      </c>
      <c r="C77" s="101"/>
      <c r="D77" s="101" t="s">
        <v>42</v>
      </c>
      <c r="E77" s="101" t="s">
        <v>37</v>
      </c>
      <c r="F77" s="17" t="s">
        <v>6</v>
      </c>
      <c r="G77" s="14">
        <v>40</v>
      </c>
      <c r="I77" s="103">
        <v>50</v>
      </c>
      <c r="J77" s="103">
        <v>4</v>
      </c>
      <c r="K77" s="103" t="s">
        <v>24</v>
      </c>
      <c r="L77" s="103" t="s">
        <v>18</v>
      </c>
      <c r="M77" s="103">
        <v>70</v>
      </c>
      <c r="N77" s="28">
        <f t="shared" si="4"/>
        <v>31.123200000000001</v>
      </c>
      <c r="O77" s="20">
        <f t="shared" si="3"/>
        <v>32.130372198231541</v>
      </c>
      <c r="P77" s="28">
        <f t="shared" si="5"/>
        <v>28.123200000000001</v>
      </c>
      <c r="Q77" s="13">
        <v>5000</v>
      </c>
      <c r="R77" s="31"/>
      <c r="S77" s="14"/>
      <c r="T77" s="33"/>
      <c r="W77" s="92"/>
      <c r="X77" s="105"/>
      <c r="Y77" s="33"/>
    </row>
    <row r="78" spans="1:25" ht="15" customHeight="1">
      <c r="A78" s="108">
        <v>42402</v>
      </c>
      <c r="B78" s="45"/>
      <c r="D78" s="44" t="s">
        <v>16</v>
      </c>
      <c r="E78" s="44" t="s">
        <v>40</v>
      </c>
      <c r="F78" s="44" t="s">
        <v>5</v>
      </c>
      <c r="G78" s="14">
        <v>25</v>
      </c>
      <c r="H78" s="103">
        <v>10</v>
      </c>
      <c r="I78" s="103">
        <v>40</v>
      </c>
      <c r="L78" s="103" t="s">
        <v>33</v>
      </c>
      <c r="M78" s="103">
        <v>15</v>
      </c>
      <c r="N78" s="28">
        <f t="shared" si="4"/>
        <v>3.99</v>
      </c>
      <c r="O78" s="20">
        <f t="shared" si="3"/>
        <v>250.62656641604008</v>
      </c>
      <c r="P78" s="28">
        <f t="shared" si="5"/>
        <v>3.99</v>
      </c>
      <c r="Q78" s="13">
        <v>25000</v>
      </c>
      <c r="R78" s="31"/>
      <c r="S78" s="14"/>
      <c r="T78" s="33"/>
      <c r="W78" s="92"/>
      <c r="X78" s="49"/>
      <c r="Y78" s="33"/>
    </row>
    <row r="79" spans="1:25" ht="15" customHeight="1">
      <c r="A79" s="108">
        <v>42402</v>
      </c>
      <c r="B79" s="45"/>
      <c r="D79" s="44" t="s">
        <v>16</v>
      </c>
      <c r="E79" s="44" t="s">
        <v>40</v>
      </c>
      <c r="F79" s="44" t="s">
        <v>5</v>
      </c>
      <c r="G79" s="14">
        <v>37</v>
      </c>
      <c r="H79" s="103">
        <v>16</v>
      </c>
      <c r="I79" s="103">
        <v>70</v>
      </c>
      <c r="L79" s="103" t="s">
        <v>33</v>
      </c>
      <c r="M79" s="103">
        <v>15</v>
      </c>
      <c r="N79" s="28">
        <f t="shared" si="4"/>
        <v>10.573499999999999</v>
      </c>
      <c r="O79" s="20">
        <f t="shared" si="3"/>
        <v>94.576062798505703</v>
      </c>
      <c r="P79" s="28">
        <f t="shared" si="5"/>
        <v>10.573499999999999</v>
      </c>
      <c r="Q79" s="13">
        <v>15000</v>
      </c>
      <c r="R79" s="31"/>
      <c r="S79" s="14"/>
      <c r="T79" s="33"/>
      <c r="W79" s="92"/>
      <c r="X79" s="49"/>
      <c r="Y79" s="33"/>
    </row>
    <row r="80" spans="1:25" ht="15" customHeight="1">
      <c r="A80" s="108">
        <v>42402</v>
      </c>
      <c r="B80" s="45"/>
      <c r="D80" s="44" t="s">
        <v>16</v>
      </c>
      <c r="E80" s="44" t="s">
        <v>40</v>
      </c>
      <c r="F80" s="44" t="s">
        <v>5</v>
      </c>
      <c r="G80" s="14">
        <v>34</v>
      </c>
      <c r="H80" s="103">
        <v>15</v>
      </c>
      <c r="I80" s="103">
        <v>54</v>
      </c>
      <c r="L80" s="103" t="s">
        <v>33</v>
      </c>
      <c r="M80" s="103">
        <v>15</v>
      </c>
      <c r="N80" s="28">
        <f t="shared" si="4"/>
        <v>7.5411000000000001</v>
      </c>
      <c r="O80" s="20">
        <f t="shared" si="3"/>
        <v>132.60664889737572</v>
      </c>
      <c r="P80" s="28">
        <f t="shared" si="5"/>
        <v>7.5411000000000001</v>
      </c>
      <c r="Q80" s="13">
        <v>15000</v>
      </c>
      <c r="R80" s="31"/>
      <c r="S80" s="14"/>
      <c r="T80" s="33"/>
      <c r="W80" s="92"/>
      <c r="X80" s="49"/>
      <c r="Y80" s="33"/>
    </row>
    <row r="81" spans="1:25" ht="15" customHeight="1">
      <c r="A81" s="108">
        <v>42402</v>
      </c>
      <c r="B81" s="45"/>
      <c r="D81" s="44" t="s">
        <v>42</v>
      </c>
      <c r="E81" s="44" t="s">
        <v>37</v>
      </c>
      <c r="F81" s="44" t="s">
        <v>5</v>
      </c>
      <c r="G81" s="14">
        <v>40</v>
      </c>
      <c r="I81" s="103">
        <v>50</v>
      </c>
      <c r="J81" s="103">
        <v>4</v>
      </c>
      <c r="K81" s="103" t="s">
        <v>24</v>
      </c>
      <c r="L81" s="103" t="s">
        <v>18</v>
      </c>
      <c r="M81" s="103">
        <v>70</v>
      </c>
      <c r="N81" s="28">
        <f t="shared" si="4"/>
        <v>31.123200000000001</v>
      </c>
      <c r="O81" s="20">
        <f t="shared" si="3"/>
        <v>32.130372198231541</v>
      </c>
      <c r="P81" s="28">
        <f t="shared" si="5"/>
        <v>28.123200000000001</v>
      </c>
      <c r="Q81" s="13">
        <v>25000</v>
      </c>
      <c r="R81" s="31"/>
      <c r="S81" s="14"/>
      <c r="T81" s="33"/>
      <c r="W81" s="92"/>
      <c r="X81" s="49"/>
      <c r="Y81" s="33"/>
    </row>
    <row r="82" spans="1:25" ht="15" customHeight="1">
      <c r="A82" s="108">
        <v>42402</v>
      </c>
      <c r="B82" s="45"/>
      <c r="D82" s="44" t="s">
        <v>42</v>
      </c>
      <c r="E82" s="44" t="s">
        <v>37</v>
      </c>
      <c r="F82" s="44" t="s">
        <v>6</v>
      </c>
      <c r="G82" s="14">
        <v>30</v>
      </c>
      <c r="I82" s="103">
        <v>40</v>
      </c>
      <c r="K82" s="103" t="s">
        <v>24</v>
      </c>
      <c r="L82" s="103" t="s">
        <v>18</v>
      </c>
      <c r="M82" s="103">
        <v>70</v>
      </c>
      <c r="N82" s="28">
        <f t="shared" si="4"/>
        <v>18.624000000000002</v>
      </c>
      <c r="O82" s="20">
        <f t="shared" si="3"/>
        <v>53.694158075601365</v>
      </c>
      <c r="P82" s="28">
        <f t="shared" si="5"/>
        <v>15.624000000000001</v>
      </c>
      <c r="Q82" s="13">
        <v>15000</v>
      </c>
      <c r="R82" s="31"/>
      <c r="S82" s="14"/>
      <c r="T82" s="33"/>
      <c r="W82" s="92"/>
      <c r="X82" s="49"/>
      <c r="Y82" s="33"/>
    </row>
    <row r="83" spans="1:25" ht="15" customHeight="1">
      <c r="A83" s="108">
        <v>42402</v>
      </c>
      <c r="B83" s="45"/>
      <c r="D83" s="44" t="s">
        <v>46</v>
      </c>
      <c r="E83" s="44" t="s">
        <v>37</v>
      </c>
      <c r="F83" s="44" t="s">
        <v>5</v>
      </c>
      <c r="G83" s="14" t="s">
        <v>32</v>
      </c>
      <c r="H83" s="103">
        <v>14</v>
      </c>
      <c r="I83" s="103">
        <v>50</v>
      </c>
      <c r="L83" s="103" t="s">
        <v>33</v>
      </c>
      <c r="M83" s="103">
        <v>20</v>
      </c>
      <c r="N83" s="28">
        <f t="shared" si="4"/>
        <v>2.66</v>
      </c>
      <c r="O83" s="20">
        <f t="shared" si="3"/>
        <v>375.93984962406012</v>
      </c>
      <c r="P83" s="28">
        <f t="shared" si="5"/>
        <v>2.66</v>
      </c>
      <c r="Q83" s="13">
        <v>17000</v>
      </c>
      <c r="R83" s="31"/>
      <c r="S83" s="14"/>
      <c r="T83" s="33"/>
      <c r="W83" s="92"/>
      <c r="X83" s="49"/>
      <c r="Y83" s="33"/>
    </row>
    <row r="84" spans="1:25" ht="15" customHeight="1">
      <c r="A84" s="108">
        <v>42402</v>
      </c>
      <c r="B84" s="45"/>
      <c r="D84" s="44" t="s">
        <v>43</v>
      </c>
      <c r="E84" s="44" t="s">
        <v>37</v>
      </c>
      <c r="F84" s="17" t="s">
        <v>7</v>
      </c>
      <c r="G84" s="14">
        <v>20</v>
      </c>
      <c r="I84" s="103">
        <v>30</v>
      </c>
      <c r="J84" s="103">
        <v>3</v>
      </c>
      <c r="L84" s="103" t="s">
        <v>34</v>
      </c>
      <c r="M84" s="103">
        <v>30</v>
      </c>
      <c r="N84" s="28">
        <f t="shared" si="4"/>
        <v>3.7223999999999999</v>
      </c>
      <c r="O84" s="20">
        <f t="shared" si="3"/>
        <v>268.64388566516226</v>
      </c>
      <c r="P84" s="28">
        <f t="shared" si="5"/>
        <v>3.7223999999999999</v>
      </c>
      <c r="Q84" s="13">
        <v>30000</v>
      </c>
      <c r="R84" s="31"/>
      <c r="S84" s="14"/>
      <c r="T84" s="33"/>
      <c r="W84" s="92"/>
      <c r="X84" s="49"/>
      <c r="Y84" s="33"/>
    </row>
    <row r="85" spans="1:25" ht="15" customHeight="1">
      <c r="A85" s="110">
        <v>42403</v>
      </c>
      <c r="B85" s="45"/>
      <c r="D85" s="44" t="s">
        <v>16</v>
      </c>
      <c r="E85" s="44" t="s">
        <v>40</v>
      </c>
      <c r="F85" s="17" t="s">
        <v>3</v>
      </c>
      <c r="G85" s="14">
        <v>50</v>
      </c>
      <c r="H85" s="103">
        <v>18</v>
      </c>
      <c r="I85" s="103">
        <v>80</v>
      </c>
      <c r="L85" s="103" t="s">
        <v>33</v>
      </c>
      <c r="M85" s="103">
        <v>30</v>
      </c>
      <c r="N85" s="28">
        <f>IF(D85="рукав",1000,SUM(IF(K85="усил","3","0"),(PRODUCT(SUM(G85,H85),SUM(I85,J85),M85,SUM(IF(L85="ПНД","0,95","0"),IF(L85="ПВД","0,93","0"),IF(L85="ПСД","0,94","0")),2)/10000)))</f>
        <v>31.007999999999999</v>
      </c>
      <c r="O85" s="20">
        <f>PRODUCT(1000,R85)/N85</f>
        <v>32.249742002063982</v>
      </c>
      <c r="P85" s="28">
        <f t="shared" si="5"/>
        <v>31.007999999999999</v>
      </c>
      <c r="Q85" s="13">
        <v>10000</v>
      </c>
      <c r="R85" s="31"/>
      <c r="S85" s="14"/>
      <c r="T85" s="33"/>
      <c r="W85" s="92"/>
      <c r="X85" s="49"/>
      <c r="Y85" s="33"/>
    </row>
    <row r="86" spans="1:25" ht="15" customHeight="1">
      <c r="A86" s="110">
        <v>42403</v>
      </c>
      <c r="B86" s="58"/>
      <c r="C86" s="58"/>
      <c r="D86" s="58" t="s">
        <v>16</v>
      </c>
      <c r="E86" s="58" t="s">
        <v>40</v>
      </c>
      <c r="F86" s="18" t="s">
        <v>3</v>
      </c>
      <c r="G86" s="14">
        <v>50</v>
      </c>
      <c r="H86" s="103">
        <v>20</v>
      </c>
      <c r="I86" s="103">
        <v>110</v>
      </c>
      <c r="L86" s="103" t="s">
        <v>33</v>
      </c>
      <c r="M86" s="103">
        <v>20</v>
      </c>
      <c r="N86" s="31">
        <f>IF(D86="рукав",1000,SUM(IF(K86="усил","3","0"),(PRODUCT(SUM(G86,H86),SUM(I86,J86),M86,SUM(IF(L86="ПНД","0,95","0"),IF(L86="ПВД","0,93","0"),IF(L86="ПСД","0,94","0")),2)/10000)))</f>
        <v>29.26</v>
      </c>
      <c r="O86" s="27">
        <f>PRODUCT(1000,R86)/N86</f>
        <v>34.176349965823647</v>
      </c>
      <c r="P86" s="28">
        <f t="shared" si="5"/>
        <v>29.26</v>
      </c>
      <c r="Q86" s="39">
        <v>10000</v>
      </c>
      <c r="R86" s="31"/>
      <c r="S86" s="22"/>
      <c r="T86" s="33"/>
      <c r="W86" s="92"/>
      <c r="X86" s="49"/>
      <c r="Y86" s="33"/>
    </row>
    <row r="87" spans="1:25" ht="15" customHeight="1">
      <c r="A87" s="110">
        <v>42404</v>
      </c>
      <c r="D87" s="44" t="s">
        <v>42</v>
      </c>
      <c r="E87" s="44" t="s">
        <v>50</v>
      </c>
      <c r="F87" s="17" t="s">
        <v>3</v>
      </c>
      <c r="G87" s="14">
        <v>40</v>
      </c>
      <c r="I87" s="103">
        <v>50</v>
      </c>
      <c r="J87" s="103">
        <v>3</v>
      </c>
      <c r="K87" s="103" t="s">
        <v>24</v>
      </c>
      <c r="L87" s="103" t="s">
        <v>18</v>
      </c>
      <c r="M87" s="103">
        <v>50</v>
      </c>
      <c r="N87" s="31">
        <f t="shared" ref="N87:N95" si="6">IF(D87="рукав",1000,SUM(IF(K87="усил","3","0"),(PRODUCT(SUM(G87,H87),SUM(I87,J87),M87,SUM(IF(L87="ПНД","0,95","0"),IF(L87="ПВД","0,93","0"),IF(L87="ПСД","0,94","0")),2)/10000)))</f>
        <v>22.716000000000001</v>
      </c>
      <c r="O87" s="27">
        <f t="shared" ref="O87:O95" si="7">PRODUCT(1000,R87)/N87</f>
        <v>44.021834830075719</v>
      </c>
      <c r="P87" s="28">
        <f t="shared" si="5"/>
        <v>19.716000000000001</v>
      </c>
      <c r="Q87" s="13">
        <v>3000</v>
      </c>
      <c r="R87" s="31"/>
      <c r="S87" s="22"/>
      <c r="T87" s="33"/>
      <c r="W87" s="92"/>
      <c r="X87" s="49"/>
      <c r="Y87" s="33"/>
    </row>
    <row r="88" spans="1:25" ht="15" customHeight="1">
      <c r="A88" s="110">
        <v>42404</v>
      </c>
      <c r="D88" s="44" t="s">
        <v>42</v>
      </c>
      <c r="E88" s="44" t="s">
        <v>37</v>
      </c>
      <c r="F88" s="18" t="s">
        <v>3</v>
      </c>
      <c r="G88" s="14">
        <v>40</v>
      </c>
      <c r="I88" s="103">
        <v>50</v>
      </c>
      <c r="J88" s="103">
        <v>3</v>
      </c>
      <c r="K88" s="103" t="s">
        <v>24</v>
      </c>
      <c r="L88" s="103" t="s">
        <v>18</v>
      </c>
      <c r="M88" s="103">
        <v>50</v>
      </c>
      <c r="N88" s="31">
        <f t="shared" si="6"/>
        <v>22.716000000000001</v>
      </c>
      <c r="O88" s="27">
        <f t="shared" si="7"/>
        <v>44.021834830075719</v>
      </c>
      <c r="P88" s="28">
        <f t="shared" si="5"/>
        <v>19.716000000000001</v>
      </c>
      <c r="Q88" s="13">
        <v>3000</v>
      </c>
      <c r="R88" s="31"/>
      <c r="S88" s="22"/>
      <c r="T88" s="33"/>
      <c r="W88" s="92"/>
      <c r="X88" s="49"/>
      <c r="Y88" s="33"/>
    </row>
    <row r="89" spans="1:25" ht="15" customHeight="1">
      <c r="A89" s="110">
        <v>42404</v>
      </c>
      <c r="D89" s="44" t="s">
        <v>46</v>
      </c>
      <c r="E89" s="44" t="s">
        <v>37</v>
      </c>
      <c r="F89" s="17" t="s">
        <v>5</v>
      </c>
      <c r="G89" s="14">
        <v>28</v>
      </c>
      <c r="H89" s="103">
        <v>14</v>
      </c>
      <c r="I89" s="103">
        <v>50</v>
      </c>
      <c r="L89" s="103" t="s">
        <v>33</v>
      </c>
      <c r="M89" s="103">
        <v>15</v>
      </c>
      <c r="N89" s="31">
        <f t="shared" si="6"/>
        <v>5.9850000000000003</v>
      </c>
      <c r="O89" s="27">
        <f t="shared" si="7"/>
        <v>167.08437761069339</v>
      </c>
      <c r="P89" s="28">
        <f t="shared" si="5"/>
        <v>5.9850000000000003</v>
      </c>
      <c r="Q89" s="13">
        <v>10000</v>
      </c>
      <c r="R89" s="31"/>
      <c r="S89" s="22"/>
      <c r="T89" s="33"/>
      <c r="W89" s="92"/>
      <c r="X89" s="49"/>
      <c r="Y89" s="33"/>
    </row>
    <row r="90" spans="1:25" ht="15" customHeight="1">
      <c r="A90" s="110">
        <v>42404</v>
      </c>
      <c r="D90" s="44" t="s">
        <v>46</v>
      </c>
      <c r="E90" s="44" t="s">
        <v>37</v>
      </c>
      <c r="F90" s="17" t="s">
        <v>7</v>
      </c>
      <c r="G90" s="14">
        <v>30</v>
      </c>
      <c r="H90" s="103">
        <v>15</v>
      </c>
      <c r="I90" s="103">
        <v>60</v>
      </c>
      <c r="L90" s="103" t="s">
        <v>33</v>
      </c>
      <c r="M90" s="103">
        <v>18</v>
      </c>
      <c r="N90" s="31">
        <f t="shared" si="6"/>
        <v>9.234</v>
      </c>
      <c r="O90" s="27">
        <f t="shared" si="7"/>
        <v>108.29542993285683</v>
      </c>
      <c r="P90" s="28">
        <f t="shared" si="5"/>
        <v>9.234</v>
      </c>
      <c r="Q90" s="13">
        <v>5000</v>
      </c>
      <c r="R90" s="31"/>
      <c r="S90" s="14"/>
      <c r="T90" s="33"/>
      <c r="W90" s="92"/>
      <c r="X90" s="49"/>
      <c r="Y90" s="33"/>
    </row>
    <row r="91" spans="1:25" ht="15" customHeight="1">
      <c r="A91" s="110">
        <v>42404</v>
      </c>
      <c r="D91" s="44" t="s">
        <v>42</v>
      </c>
      <c r="E91" s="44" t="s">
        <v>37</v>
      </c>
      <c r="F91" s="17" t="s">
        <v>5</v>
      </c>
      <c r="G91" s="14">
        <v>20</v>
      </c>
      <c r="I91" s="103">
        <v>30</v>
      </c>
      <c r="J91" s="103">
        <v>3</v>
      </c>
      <c r="K91" s="103" t="s">
        <v>24</v>
      </c>
      <c r="L91" s="103" t="s">
        <v>18</v>
      </c>
      <c r="M91" s="103">
        <v>50</v>
      </c>
      <c r="N91" s="31">
        <f t="shared" si="6"/>
        <v>9.1379999999999999</v>
      </c>
      <c r="O91" s="27">
        <f t="shared" si="7"/>
        <v>109.4331363536879</v>
      </c>
      <c r="P91" s="28">
        <f t="shared" si="5"/>
        <v>6.1379999999999999</v>
      </c>
      <c r="Q91" s="13">
        <v>5000</v>
      </c>
      <c r="R91" s="31"/>
      <c r="S91" s="14"/>
      <c r="T91" s="33"/>
      <c r="W91" s="92"/>
      <c r="X91" s="49"/>
      <c r="Y91" s="33"/>
    </row>
    <row r="92" spans="1:25" ht="15" customHeight="1">
      <c r="A92" s="110">
        <v>42404</v>
      </c>
      <c r="D92" s="44" t="s">
        <v>44</v>
      </c>
      <c r="E92" s="44" t="s">
        <v>40</v>
      </c>
      <c r="F92" s="17" t="s">
        <v>7</v>
      </c>
      <c r="G92" s="14">
        <v>40</v>
      </c>
      <c r="I92" s="103">
        <v>75</v>
      </c>
      <c r="L92" s="103" t="s">
        <v>18</v>
      </c>
      <c r="M92" s="103">
        <v>50</v>
      </c>
      <c r="N92" s="31">
        <f t="shared" si="6"/>
        <v>27.9</v>
      </c>
      <c r="O92" s="27">
        <f t="shared" si="7"/>
        <v>35.842293906810035</v>
      </c>
      <c r="P92" s="28">
        <f t="shared" si="5"/>
        <v>27.9</v>
      </c>
      <c r="Q92" s="13">
        <v>5000</v>
      </c>
      <c r="R92" s="31"/>
      <c r="S92" s="14"/>
      <c r="T92" s="33"/>
      <c r="W92" s="92"/>
      <c r="X92" s="49"/>
      <c r="Y92" s="33"/>
    </row>
    <row r="93" spans="1:25" ht="15" customHeight="1">
      <c r="A93" s="110">
        <v>42404</v>
      </c>
      <c r="B93" s="45"/>
      <c r="C93" s="16"/>
      <c r="D93" s="16" t="s">
        <v>46</v>
      </c>
      <c r="E93" s="16" t="s">
        <v>37</v>
      </c>
      <c r="F93" s="17" t="s">
        <v>5</v>
      </c>
      <c r="G93" s="24">
        <v>20</v>
      </c>
      <c r="H93" s="24">
        <v>10</v>
      </c>
      <c r="I93" s="24">
        <v>40</v>
      </c>
      <c r="J93" s="24"/>
      <c r="K93" s="24"/>
      <c r="L93" s="24" t="s">
        <v>33</v>
      </c>
      <c r="M93" s="24">
        <v>18</v>
      </c>
      <c r="N93" s="31">
        <f t="shared" si="6"/>
        <v>4.1040000000000001</v>
      </c>
      <c r="O93" s="27">
        <f t="shared" si="7"/>
        <v>243.66471734892787</v>
      </c>
      <c r="P93" s="28">
        <f t="shared" si="5"/>
        <v>4.1040000000000001</v>
      </c>
      <c r="Q93" s="13">
        <v>25000</v>
      </c>
      <c r="R93" s="31"/>
      <c r="S93" s="14"/>
      <c r="T93" s="33"/>
      <c r="W93" s="92"/>
      <c r="X93" s="49"/>
      <c r="Y93" s="33"/>
    </row>
    <row r="94" spans="1:25" ht="15" customHeight="1">
      <c r="A94" s="110">
        <v>42404</v>
      </c>
      <c r="B94" s="45"/>
      <c r="C94" s="16"/>
      <c r="D94" s="16" t="s">
        <v>46</v>
      </c>
      <c r="E94" s="16" t="s">
        <v>37</v>
      </c>
      <c r="F94" s="17" t="s">
        <v>5</v>
      </c>
      <c r="G94" s="14">
        <v>40</v>
      </c>
      <c r="H94" s="14">
        <v>20</v>
      </c>
      <c r="I94" s="14">
        <v>60</v>
      </c>
      <c r="J94" s="14"/>
      <c r="K94" s="14"/>
      <c r="L94" s="14" t="s">
        <v>33</v>
      </c>
      <c r="M94" s="14">
        <v>18</v>
      </c>
      <c r="N94" s="31">
        <f t="shared" si="6"/>
        <v>12.311999999999999</v>
      </c>
      <c r="O94" s="27">
        <f t="shared" si="7"/>
        <v>81.221572449642636</v>
      </c>
      <c r="P94" s="28">
        <f t="shared" si="5"/>
        <v>12.311999999999999</v>
      </c>
      <c r="Q94" s="13">
        <v>20000</v>
      </c>
      <c r="R94" s="31"/>
      <c r="S94" s="14"/>
      <c r="T94" s="33"/>
      <c r="W94" s="92"/>
      <c r="X94" s="49"/>
      <c r="Y94" s="33"/>
    </row>
    <row r="95" spans="1:25" ht="15" customHeight="1">
      <c r="A95" s="110">
        <v>42404</v>
      </c>
      <c r="B95" s="45"/>
      <c r="D95" s="44" t="s">
        <v>36</v>
      </c>
      <c r="E95" s="44" t="s">
        <v>40</v>
      </c>
      <c r="F95" s="17" t="s">
        <v>3</v>
      </c>
      <c r="G95" s="14">
        <v>9</v>
      </c>
      <c r="L95" s="103" t="s">
        <v>33</v>
      </c>
      <c r="M95" s="103">
        <v>20</v>
      </c>
      <c r="N95" s="31">
        <f t="shared" si="6"/>
        <v>1000</v>
      </c>
      <c r="O95" s="27">
        <f t="shared" si="7"/>
        <v>1</v>
      </c>
      <c r="P95" s="28">
        <f t="shared" si="5"/>
        <v>1000</v>
      </c>
      <c r="Q95" s="13">
        <v>100</v>
      </c>
      <c r="R95" s="31"/>
      <c r="S95" s="14"/>
      <c r="T95" s="33"/>
      <c r="W95" s="92"/>
      <c r="X95" s="49"/>
      <c r="Y95" s="33"/>
    </row>
    <row r="96" spans="1:25" ht="15" customHeight="1">
      <c r="A96" s="110">
        <v>42404</v>
      </c>
      <c r="B96" s="45"/>
      <c r="D96" s="44" t="s">
        <v>46</v>
      </c>
      <c r="E96" s="44" t="s">
        <v>37</v>
      </c>
      <c r="F96" s="17" t="s">
        <v>11</v>
      </c>
      <c r="G96" s="14">
        <v>28</v>
      </c>
      <c r="H96" s="103">
        <v>14</v>
      </c>
      <c r="I96" s="103">
        <v>50</v>
      </c>
      <c r="L96" s="103" t="s">
        <v>33</v>
      </c>
      <c r="M96" s="103">
        <v>15</v>
      </c>
      <c r="N96" s="28">
        <f>IF(D96="рукав",1000,SUM(IF(K96="усил","3","0"),(PRODUCT(SUM(G96,H96),SUM(I96,J96),M96,SUM(IF(L96="ПНД","0,95","0"),IF(L96="ПВД","0,93","0"),IF(L96="ПСД","0,94","0")),2)/10000)))</f>
        <v>5.9850000000000003</v>
      </c>
      <c r="O96" s="20">
        <f>PRODUCT(1000,R96)/N96</f>
        <v>167.08437761069339</v>
      </c>
      <c r="P96" s="28">
        <f t="shared" si="5"/>
        <v>5.9850000000000003</v>
      </c>
      <c r="Q96" s="13">
        <v>20000</v>
      </c>
      <c r="R96" s="31"/>
      <c r="S96" s="14"/>
      <c r="T96" s="33"/>
      <c r="W96" s="92"/>
      <c r="X96" s="49"/>
      <c r="Y96" s="33"/>
    </row>
    <row r="97" spans="1:30" ht="15" customHeight="1">
      <c r="A97" s="110">
        <v>42404</v>
      </c>
      <c r="B97" s="45"/>
      <c r="D97" s="44" t="s">
        <v>46</v>
      </c>
      <c r="E97" s="44" t="s">
        <v>37</v>
      </c>
      <c r="F97" s="17" t="s">
        <v>5</v>
      </c>
      <c r="G97" s="14">
        <v>30</v>
      </c>
      <c r="H97" s="103">
        <v>16</v>
      </c>
      <c r="I97" s="103">
        <v>58</v>
      </c>
      <c r="L97" s="103" t="s">
        <v>33</v>
      </c>
      <c r="M97" s="103">
        <v>18</v>
      </c>
      <c r="N97" s="28">
        <f>IF(D97="рукав",1000,SUM(IF(K97="усил","3","0"),(PRODUCT(SUM(G97,H97),SUM(I97,J97),M97,SUM(IF(L97="ПНД","0,95","0"),IF(L97="ПВД","0,93","0"),IF(L97="ПСД","0,94","0")),2)/10000)))</f>
        <v>9.1245599999999989</v>
      </c>
      <c r="O97" s="20">
        <f>PRODUCT(1000,R97)/N97</f>
        <v>109.59432564419546</v>
      </c>
      <c r="P97" s="28">
        <f t="shared" si="5"/>
        <v>9.1245599999999989</v>
      </c>
      <c r="Q97" s="13">
        <v>10000</v>
      </c>
      <c r="R97" s="31"/>
      <c r="S97" s="14"/>
      <c r="T97" s="33"/>
      <c r="W97" s="92"/>
      <c r="X97" s="49"/>
      <c r="Y97" s="33"/>
    </row>
    <row r="98" spans="1:30" ht="15" customHeight="1">
      <c r="A98" s="110">
        <v>42404</v>
      </c>
      <c r="B98" s="45"/>
      <c r="D98" s="44" t="s">
        <v>46</v>
      </c>
      <c r="E98" s="44" t="s">
        <v>128</v>
      </c>
      <c r="F98" s="17" t="s">
        <v>8</v>
      </c>
      <c r="G98" s="14">
        <v>30</v>
      </c>
      <c r="H98" s="103">
        <v>16</v>
      </c>
      <c r="I98" s="103">
        <v>54</v>
      </c>
      <c r="L98" s="103" t="s">
        <v>33</v>
      </c>
      <c r="M98" s="103">
        <v>16</v>
      </c>
      <c r="N98" s="28">
        <f>IF(D98="рукав",1000,SUM(IF(K98="усил","3","0"),(PRODUCT(SUM(G98,H98),SUM(I98,J98),M98,SUM(IF(L98="ПНД","0,95","0"),IF(L98="ПВД","0,93","0"),IF(L98="ПСД","0,94","0")),2)/10000)))</f>
        <v>7.551359999999999</v>
      </c>
      <c r="O98" s="20">
        <f>PRODUCT(1000,R98)/N98</f>
        <v>132.42647682006952</v>
      </c>
      <c r="P98" s="28">
        <f t="shared" si="5"/>
        <v>7.551359999999999</v>
      </c>
      <c r="Q98" s="13">
        <v>10000</v>
      </c>
      <c r="R98" s="31"/>
      <c r="S98" s="14"/>
      <c r="T98" s="33"/>
      <c r="W98" s="92"/>
      <c r="X98" s="49"/>
      <c r="Y98" s="33"/>
    </row>
    <row r="99" spans="1:30" ht="15" customHeight="1">
      <c r="A99" s="110">
        <v>42404</v>
      </c>
      <c r="B99" s="45"/>
      <c r="D99" s="44" t="s">
        <v>16</v>
      </c>
      <c r="E99" s="44" t="s">
        <v>37</v>
      </c>
      <c r="F99" s="17" t="s">
        <v>5</v>
      </c>
      <c r="G99" s="14">
        <v>22</v>
      </c>
      <c r="I99" s="103">
        <v>48</v>
      </c>
      <c r="L99" s="103" t="s">
        <v>34</v>
      </c>
      <c r="M99" s="103">
        <v>30</v>
      </c>
      <c r="N99" s="28">
        <f t="shared" ref="N99:N124" si="8">IF(D99="рукав",1000,SUM(IF(K99="усил","3","0"),(PRODUCT(SUM(G99,H99),SUM(I99,J99),M99,SUM(IF(L99="ПНД","0,95","0"),IF(L99="ПВД","0,93","0"),IF(L99="ПСД","0,94","0")),2)/10000)))</f>
        <v>5.9558399999999994</v>
      </c>
      <c r="O99" s="20">
        <f t="shared" ref="O99:O128" si="9">PRODUCT(1000,R99)/N99</f>
        <v>167.90242854072642</v>
      </c>
      <c r="P99" s="28">
        <f t="shared" si="5"/>
        <v>5.9558399999999994</v>
      </c>
      <c r="Q99" s="14">
        <v>7000</v>
      </c>
      <c r="R99" s="14"/>
      <c r="S99" s="14"/>
      <c r="T99" s="33"/>
      <c r="W99" s="92"/>
      <c r="X99" s="49"/>
      <c r="Y99" s="33"/>
      <c r="AB99" s="26" t="s">
        <v>123</v>
      </c>
      <c r="AD99" s="26">
        <v>1.23</v>
      </c>
    </row>
    <row r="100" spans="1:30" ht="15" customHeight="1">
      <c r="A100" s="110">
        <v>42404</v>
      </c>
      <c r="B100" s="45"/>
      <c r="D100" s="44" t="s">
        <v>16</v>
      </c>
      <c r="E100" s="44" t="s">
        <v>37</v>
      </c>
      <c r="F100" s="17" t="s">
        <v>7</v>
      </c>
      <c r="G100" s="14">
        <v>30</v>
      </c>
      <c r="I100" s="103">
        <v>50</v>
      </c>
      <c r="L100" s="103" t="s">
        <v>34</v>
      </c>
      <c r="M100" s="103">
        <v>30</v>
      </c>
      <c r="N100" s="28">
        <f t="shared" si="8"/>
        <v>8.4600000000000009</v>
      </c>
      <c r="O100" s="20">
        <f t="shared" si="9"/>
        <v>118.20330969267138</v>
      </c>
      <c r="P100" s="28">
        <f t="shared" si="5"/>
        <v>8.4600000000000009</v>
      </c>
      <c r="Q100" s="14">
        <v>15000</v>
      </c>
      <c r="R100" s="14"/>
      <c r="S100" s="14"/>
      <c r="T100" s="33"/>
      <c r="W100" s="92"/>
      <c r="X100" s="49"/>
      <c r="Y100" s="33"/>
      <c r="AB100" s="26" t="s">
        <v>124</v>
      </c>
      <c r="AD100" s="26">
        <v>0.86</v>
      </c>
    </row>
    <row r="101" spans="1:30" ht="15" customHeight="1">
      <c r="A101" s="110">
        <v>42404</v>
      </c>
      <c r="B101" s="45"/>
      <c r="D101" s="44" t="s">
        <v>16</v>
      </c>
      <c r="E101" s="44" t="s">
        <v>37</v>
      </c>
      <c r="F101" s="17" t="s">
        <v>7</v>
      </c>
      <c r="G101" s="14">
        <v>31</v>
      </c>
      <c r="I101" s="103">
        <v>48</v>
      </c>
      <c r="L101" s="103" t="s">
        <v>34</v>
      </c>
      <c r="M101" s="103">
        <v>30</v>
      </c>
      <c r="N101" s="28">
        <f t="shared" si="8"/>
        <v>8.3923199999999998</v>
      </c>
      <c r="O101" s="20">
        <f t="shared" si="9"/>
        <v>119.15656219019294</v>
      </c>
      <c r="P101" s="28">
        <f t="shared" si="5"/>
        <v>8.3923199999999998</v>
      </c>
      <c r="Q101" s="14">
        <v>15000</v>
      </c>
      <c r="R101" s="14"/>
      <c r="S101" s="14"/>
      <c r="T101" s="33"/>
      <c r="W101" s="92"/>
      <c r="X101" s="49"/>
      <c r="Y101" s="33"/>
      <c r="AB101" s="26" t="s">
        <v>123</v>
      </c>
      <c r="AD101" s="26">
        <v>1.22</v>
      </c>
    </row>
    <row r="102" spans="1:30" ht="15" customHeight="1">
      <c r="A102" s="110">
        <v>42404</v>
      </c>
      <c r="B102" s="45"/>
      <c r="D102" s="44" t="s">
        <v>42</v>
      </c>
      <c r="E102" s="44" t="s">
        <v>37</v>
      </c>
      <c r="F102" s="17" t="s">
        <v>5</v>
      </c>
      <c r="G102" s="14">
        <v>30</v>
      </c>
      <c r="I102" s="103">
        <v>40</v>
      </c>
      <c r="J102" s="103">
        <v>3</v>
      </c>
      <c r="K102" s="103" t="s">
        <v>24</v>
      </c>
      <c r="L102" s="103" t="s">
        <v>18</v>
      </c>
      <c r="M102" s="103">
        <v>50</v>
      </c>
      <c r="N102" s="28">
        <f t="shared" si="8"/>
        <v>14.997</v>
      </c>
      <c r="O102" s="20">
        <f t="shared" si="9"/>
        <v>66.680002667200114</v>
      </c>
      <c r="P102" s="28">
        <f t="shared" si="5"/>
        <v>11.997</v>
      </c>
      <c r="Q102" s="13">
        <v>7000</v>
      </c>
      <c r="R102" s="31"/>
      <c r="S102" s="14"/>
      <c r="T102" s="33"/>
      <c r="W102" s="92"/>
      <c r="X102" s="49"/>
      <c r="Y102" s="33"/>
    </row>
    <row r="103" spans="1:30" ht="15" customHeight="1">
      <c r="A103" s="110">
        <v>42404</v>
      </c>
      <c r="B103" s="45"/>
      <c r="D103" s="44" t="s">
        <v>46</v>
      </c>
      <c r="E103" s="44" t="s">
        <v>37</v>
      </c>
      <c r="F103" s="17" t="s">
        <v>7</v>
      </c>
      <c r="G103" s="14">
        <v>44</v>
      </c>
      <c r="H103" s="103">
        <v>18</v>
      </c>
      <c r="I103" s="103">
        <v>70</v>
      </c>
      <c r="L103" s="103" t="s">
        <v>33</v>
      </c>
      <c r="M103" s="103">
        <v>18</v>
      </c>
      <c r="N103" s="28">
        <f t="shared" si="8"/>
        <v>14.8428</v>
      </c>
      <c r="O103" s="20">
        <f t="shared" si="9"/>
        <v>67.372732907537653</v>
      </c>
      <c r="P103" s="28">
        <f t="shared" si="5"/>
        <v>14.8428</v>
      </c>
      <c r="Q103" s="13">
        <v>10000</v>
      </c>
      <c r="R103" s="31"/>
      <c r="S103" s="14"/>
      <c r="T103" s="33"/>
      <c r="W103" s="92"/>
      <c r="X103" s="49"/>
      <c r="Y103" s="33"/>
    </row>
    <row r="104" spans="1:30" ht="15" customHeight="1">
      <c r="A104" s="110">
        <v>42404</v>
      </c>
      <c r="B104" s="45"/>
      <c r="D104" s="44" t="s">
        <v>46</v>
      </c>
      <c r="E104" s="44" t="s">
        <v>37</v>
      </c>
      <c r="F104" s="17" t="s">
        <v>3</v>
      </c>
      <c r="G104" s="14">
        <v>30</v>
      </c>
      <c r="H104" s="103">
        <v>16</v>
      </c>
      <c r="I104" s="103">
        <v>58</v>
      </c>
      <c r="L104" s="103" t="s">
        <v>33</v>
      </c>
      <c r="M104" s="103">
        <v>18</v>
      </c>
      <c r="N104" s="28">
        <f t="shared" si="8"/>
        <v>9.1245599999999989</v>
      </c>
      <c r="O104" s="20">
        <f t="shared" si="9"/>
        <v>109.59432564419546</v>
      </c>
      <c r="P104" s="28">
        <f t="shared" si="5"/>
        <v>9.1245599999999989</v>
      </c>
      <c r="Q104" s="13">
        <v>5000</v>
      </c>
      <c r="R104" s="31"/>
      <c r="S104" s="14"/>
      <c r="T104" s="33"/>
      <c r="W104" s="92"/>
      <c r="X104" s="49"/>
      <c r="Y104" s="33"/>
    </row>
    <row r="105" spans="1:30" ht="15" customHeight="1">
      <c r="A105" s="110">
        <v>42404</v>
      </c>
      <c r="B105" s="45"/>
      <c r="D105" s="44" t="s">
        <v>44</v>
      </c>
      <c r="E105" s="44" t="s">
        <v>40</v>
      </c>
      <c r="F105" s="17" t="s">
        <v>3</v>
      </c>
      <c r="G105" s="14">
        <v>42</v>
      </c>
      <c r="I105" s="103">
        <v>58</v>
      </c>
      <c r="L105" s="103" t="s">
        <v>33</v>
      </c>
      <c r="M105" s="103">
        <v>25</v>
      </c>
      <c r="N105" s="28">
        <f t="shared" si="8"/>
        <v>11.571</v>
      </c>
      <c r="O105" s="20">
        <f t="shared" si="9"/>
        <v>86.422953936565548</v>
      </c>
      <c r="P105" s="28">
        <f t="shared" si="5"/>
        <v>11.571</v>
      </c>
      <c r="Q105" s="13">
        <v>12000</v>
      </c>
      <c r="R105" s="31"/>
      <c r="S105" s="14"/>
      <c r="T105" s="33"/>
      <c r="W105" s="92"/>
      <c r="X105" s="49"/>
      <c r="Y105" s="33"/>
    </row>
    <row r="106" spans="1:30" ht="15" customHeight="1">
      <c r="A106" s="110">
        <v>42404</v>
      </c>
      <c r="B106" s="45"/>
      <c r="D106" s="44" t="s">
        <v>46</v>
      </c>
      <c r="E106" s="44" t="s">
        <v>37</v>
      </c>
      <c r="F106" s="17" t="s">
        <v>8</v>
      </c>
      <c r="G106" s="14">
        <v>38</v>
      </c>
      <c r="H106" s="103">
        <v>18</v>
      </c>
      <c r="I106" s="103">
        <v>70</v>
      </c>
      <c r="L106" s="103" t="s">
        <v>33</v>
      </c>
      <c r="M106" s="103">
        <v>18</v>
      </c>
      <c r="N106" s="28">
        <f t="shared" si="8"/>
        <v>13.4064</v>
      </c>
      <c r="O106" s="20">
        <f t="shared" si="9"/>
        <v>74.591240004773837</v>
      </c>
      <c r="P106" s="28">
        <f t="shared" si="5"/>
        <v>13.4064</v>
      </c>
      <c r="Q106" s="13">
        <v>10000</v>
      </c>
      <c r="R106" s="31"/>
      <c r="S106" s="14"/>
      <c r="T106" s="33"/>
      <c r="W106" s="92"/>
      <c r="X106" s="49"/>
      <c r="Y106" s="33"/>
    </row>
    <row r="107" spans="1:30" ht="15" customHeight="1">
      <c r="A107" s="110">
        <v>42404</v>
      </c>
      <c r="B107" s="45"/>
      <c r="D107" s="44" t="s">
        <v>46</v>
      </c>
      <c r="E107" s="44" t="s">
        <v>37</v>
      </c>
      <c r="F107" s="17" t="s">
        <v>7</v>
      </c>
      <c r="G107" s="14">
        <v>38</v>
      </c>
      <c r="H107" s="103">
        <v>18</v>
      </c>
      <c r="I107" s="103">
        <v>70</v>
      </c>
      <c r="L107" s="103" t="s">
        <v>33</v>
      </c>
      <c r="M107" s="103">
        <v>18</v>
      </c>
      <c r="N107" s="28">
        <f t="shared" si="8"/>
        <v>13.4064</v>
      </c>
      <c r="O107" s="20">
        <f t="shared" si="9"/>
        <v>74.591240004773837</v>
      </c>
      <c r="P107" s="28">
        <f t="shared" si="5"/>
        <v>13.4064</v>
      </c>
      <c r="Q107" s="13">
        <v>10000</v>
      </c>
      <c r="R107" s="31"/>
      <c r="S107" s="14"/>
      <c r="T107" s="33"/>
      <c r="W107" s="92"/>
      <c r="X107" s="49"/>
      <c r="Y107" s="33"/>
    </row>
    <row r="108" spans="1:30" ht="15" customHeight="1">
      <c r="A108" s="110">
        <v>42405</v>
      </c>
      <c r="B108" s="43"/>
      <c r="C108" s="43"/>
      <c r="D108" s="43" t="s">
        <v>42</v>
      </c>
      <c r="E108" s="43" t="s">
        <v>37</v>
      </c>
      <c r="F108" s="17" t="s">
        <v>6</v>
      </c>
      <c r="G108" s="39">
        <v>40</v>
      </c>
      <c r="H108" s="39"/>
      <c r="I108" s="39">
        <v>50</v>
      </c>
      <c r="J108" s="39">
        <v>3.5</v>
      </c>
      <c r="K108" s="39" t="s">
        <v>24</v>
      </c>
      <c r="L108" s="39" t="s">
        <v>18</v>
      </c>
      <c r="M108" s="46">
        <v>50</v>
      </c>
      <c r="N108" s="28">
        <f t="shared" si="8"/>
        <v>22.902000000000001</v>
      </c>
      <c r="O108" s="20">
        <f t="shared" si="9"/>
        <v>43.664308793991786</v>
      </c>
      <c r="P108" s="28">
        <f t="shared" si="5"/>
        <v>19.902000000000001</v>
      </c>
      <c r="Q108" s="40">
        <v>5000</v>
      </c>
      <c r="R108" s="39"/>
      <c r="S108" s="14"/>
      <c r="T108" s="33"/>
      <c r="W108" s="92"/>
      <c r="X108" s="49"/>
      <c r="Y108" s="33"/>
    </row>
    <row r="109" spans="1:30" ht="15" customHeight="1">
      <c r="A109" s="110">
        <v>42405</v>
      </c>
      <c r="B109" s="45"/>
      <c r="D109" s="44" t="s">
        <v>46</v>
      </c>
      <c r="E109" s="43" t="s">
        <v>37</v>
      </c>
      <c r="F109" s="17" t="s">
        <v>8</v>
      </c>
      <c r="G109" s="14">
        <v>40</v>
      </c>
      <c r="H109" s="103">
        <v>20</v>
      </c>
      <c r="I109" s="103">
        <v>70</v>
      </c>
      <c r="L109" s="103" t="s">
        <v>33</v>
      </c>
      <c r="M109" s="103">
        <v>20</v>
      </c>
      <c r="N109" s="28">
        <f t="shared" si="8"/>
        <v>15.96</v>
      </c>
      <c r="O109" s="20">
        <f t="shared" si="9"/>
        <v>62.656641604010019</v>
      </c>
      <c r="P109" s="28">
        <f t="shared" si="5"/>
        <v>15.96</v>
      </c>
      <c r="Q109" s="13">
        <v>10000</v>
      </c>
      <c r="R109" s="31"/>
      <c r="S109" s="14"/>
      <c r="T109" s="33"/>
      <c r="W109" s="92"/>
      <c r="X109" s="49"/>
      <c r="Y109" s="33"/>
    </row>
    <row r="110" spans="1:30" ht="15" customHeight="1">
      <c r="A110" s="110">
        <v>42405</v>
      </c>
      <c r="B110" s="45"/>
      <c r="D110" s="43" t="s">
        <v>42</v>
      </c>
      <c r="E110" s="43" t="s">
        <v>37</v>
      </c>
      <c r="F110" s="17" t="s">
        <v>6</v>
      </c>
      <c r="G110" s="103">
        <v>38</v>
      </c>
      <c r="I110" s="103">
        <v>50</v>
      </c>
      <c r="J110" s="103">
        <v>3</v>
      </c>
      <c r="K110" s="102" t="s">
        <v>24</v>
      </c>
      <c r="L110" s="102" t="s">
        <v>34</v>
      </c>
      <c r="M110" s="103">
        <v>50</v>
      </c>
      <c r="N110" s="28">
        <f t="shared" si="8"/>
        <v>21.9316</v>
      </c>
      <c r="O110" s="20">
        <f t="shared" si="9"/>
        <v>45.596308522861989</v>
      </c>
      <c r="P110" s="28">
        <f t="shared" si="5"/>
        <v>18.9316</v>
      </c>
      <c r="Q110" s="13">
        <v>5000</v>
      </c>
      <c r="R110" s="31"/>
      <c r="S110" s="14"/>
      <c r="T110" s="33"/>
      <c r="W110" s="92"/>
      <c r="X110" s="49"/>
      <c r="Y110" s="33"/>
    </row>
    <row r="111" spans="1:30" ht="15" customHeight="1">
      <c r="A111" s="110">
        <v>42405</v>
      </c>
      <c r="B111" s="45"/>
      <c r="D111" s="43" t="s">
        <v>42</v>
      </c>
      <c r="E111" s="43" t="s">
        <v>37</v>
      </c>
      <c r="F111" s="17" t="s">
        <v>6</v>
      </c>
      <c r="G111" s="103">
        <v>30</v>
      </c>
      <c r="I111" s="103">
        <v>40</v>
      </c>
      <c r="J111" s="103">
        <v>3</v>
      </c>
      <c r="K111" s="102" t="s">
        <v>24</v>
      </c>
      <c r="L111" s="102" t="s">
        <v>34</v>
      </c>
      <c r="M111" s="103">
        <v>50</v>
      </c>
      <c r="N111" s="28">
        <f t="shared" si="8"/>
        <v>15.125999999999999</v>
      </c>
      <c r="O111" s="20">
        <f t="shared" si="9"/>
        <v>66.111331482216059</v>
      </c>
      <c r="P111" s="28">
        <f t="shared" si="5"/>
        <v>12.125999999999999</v>
      </c>
      <c r="Q111" s="13">
        <v>7000</v>
      </c>
      <c r="R111" s="31"/>
      <c r="S111" s="14"/>
      <c r="T111" s="33"/>
      <c r="W111" s="92"/>
      <c r="X111" s="49"/>
      <c r="Y111" s="33"/>
    </row>
    <row r="112" spans="1:30" ht="15" customHeight="1">
      <c r="A112" s="110">
        <v>42405</v>
      </c>
      <c r="B112" s="43"/>
      <c r="C112" s="43"/>
      <c r="D112" s="43" t="s">
        <v>16</v>
      </c>
      <c r="E112" s="43" t="s">
        <v>40</v>
      </c>
      <c r="F112" s="25" t="s">
        <v>7</v>
      </c>
      <c r="G112" s="14">
        <v>26</v>
      </c>
      <c r="H112" s="14"/>
      <c r="I112" s="14">
        <v>40</v>
      </c>
      <c r="J112" s="14"/>
      <c r="K112" s="14"/>
      <c r="L112" s="8" t="s">
        <v>18</v>
      </c>
      <c r="M112" s="14">
        <v>50</v>
      </c>
      <c r="N112" s="28">
        <f t="shared" si="8"/>
        <v>9.6720000000000006</v>
      </c>
      <c r="O112" s="20">
        <f t="shared" si="9"/>
        <v>103.39123242349048</v>
      </c>
      <c r="P112" s="28">
        <f t="shared" si="5"/>
        <v>9.6720000000000006</v>
      </c>
      <c r="Q112" s="94">
        <v>20000</v>
      </c>
      <c r="R112" s="31"/>
      <c r="S112" s="14"/>
      <c r="T112" s="33"/>
      <c r="W112" s="92"/>
      <c r="X112" s="49"/>
      <c r="Y112" s="33"/>
    </row>
    <row r="113" spans="1:25" ht="15" customHeight="1">
      <c r="A113" s="110">
        <v>42405</v>
      </c>
      <c r="B113" s="45"/>
      <c r="D113" s="44" t="s">
        <v>42</v>
      </c>
      <c r="E113" s="44" t="s">
        <v>37</v>
      </c>
      <c r="F113" s="17" t="s">
        <v>5</v>
      </c>
      <c r="G113" s="14">
        <v>30</v>
      </c>
      <c r="I113" s="103">
        <v>40</v>
      </c>
      <c r="J113" s="103">
        <v>3</v>
      </c>
      <c r="K113" s="103" t="s">
        <v>24</v>
      </c>
      <c r="L113" s="103" t="s">
        <v>18</v>
      </c>
      <c r="M113" s="103">
        <v>80</v>
      </c>
      <c r="N113" s="28">
        <f t="shared" si="8"/>
        <v>22.1952</v>
      </c>
      <c r="O113" s="20">
        <f t="shared" si="9"/>
        <v>45.054786620530564</v>
      </c>
      <c r="P113" s="28">
        <f t="shared" si="5"/>
        <v>19.1952</v>
      </c>
      <c r="Q113" s="13">
        <v>5000</v>
      </c>
      <c r="R113" s="31"/>
      <c r="S113" s="14"/>
      <c r="T113" s="33"/>
      <c r="W113" s="92"/>
      <c r="X113" s="49"/>
      <c r="Y113" s="33"/>
    </row>
    <row r="114" spans="1:25">
      <c r="A114" s="110">
        <v>42405</v>
      </c>
      <c r="D114" s="44" t="s">
        <v>46</v>
      </c>
      <c r="E114" s="44" t="s">
        <v>48</v>
      </c>
      <c r="F114" s="17" t="s">
        <v>6</v>
      </c>
      <c r="G114" s="14">
        <v>30</v>
      </c>
      <c r="H114" s="103">
        <v>16</v>
      </c>
      <c r="I114" s="103">
        <v>60</v>
      </c>
      <c r="L114" s="103" t="s">
        <v>34</v>
      </c>
      <c r="M114" s="103">
        <v>25</v>
      </c>
      <c r="N114" s="28">
        <f t="shared" si="8"/>
        <v>12.971999999999998</v>
      </c>
      <c r="O114" s="20">
        <f t="shared" si="9"/>
        <v>77.089115016959624</v>
      </c>
      <c r="P114" s="28">
        <f t="shared" si="5"/>
        <v>12.971999999999998</v>
      </c>
      <c r="Q114" s="13">
        <v>10000</v>
      </c>
      <c r="R114" s="31"/>
      <c r="S114" s="14"/>
      <c r="T114" s="33"/>
      <c r="W114" s="92"/>
      <c r="X114" s="49"/>
      <c r="Y114" s="33"/>
    </row>
    <row r="115" spans="1:25" ht="15" customHeight="1">
      <c r="A115" s="110">
        <v>42405</v>
      </c>
      <c r="B115" s="45"/>
      <c r="C115" s="19"/>
      <c r="D115" s="19" t="s">
        <v>42</v>
      </c>
      <c r="E115" s="16" t="s">
        <v>37</v>
      </c>
      <c r="F115" s="19" t="s">
        <v>5</v>
      </c>
      <c r="G115" s="22">
        <v>38</v>
      </c>
      <c r="H115" s="22"/>
      <c r="I115" s="22">
        <v>50</v>
      </c>
      <c r="J115" s="22">
        <v>3</v>
      </c>
      <c r="K115" s="22" t="s">
        <v>24</v>
      </c>
      <c r="L115" s="22" t="s">
        <v>18</v>
      </c>
      <c r="M115" s="22">
        <v>50</v>
      </c>
      <c r="N115" s="28">
        <f t="shared" si="8"/>
        <v>21.7302</v>
      </c>
      <c r="O115" s="20">
        <f t="shared" si="9"/>
        <v>46.018904565995712</v>
      </c>
      <c r="P115" s="28">
        <f t="shared" si="5"/>
        <v>18.7302</v>
      </c>
      <c r="Q115" s="22">
        <v>1500</v>
      </c>
      <c r="R115" s="35"/>
      <c r="S115" s="14"/>
      <c r="T115" s="33"/>
      <c r="W115" s="92"/>
      <c r="X115" s="49"/>
      <c r="Y115" s="33"/>
    </row>
    <row r="116" spans="1:25" ht="15" customHeight="1">
      <c r="A116" s="109">
        <v>42209</v>
      </c>
      <c r="B116" s="19"/>
      <c r="C116" s="19"/>
      <c r="D116" s="19" t="s">
        <v>44</v>
      </c>
      <c r="E116" s="19" t="s">
        <v>37</v>
      </c>
      <c r="F116" s="19" t="s">
        <v>8</v>
      </c>
      <c r="G116" s="14">
        <v>29</v>
      </c>
      <c r="I116" s="103">
        <v>48</v>
      </c>
      <c r="L116" s="102" t="s">
        <v>34</v>
      </c>
      <c r="M116" s="103">
        <v>30</v>
      </c>
      <c r="N116" s="5">
        <f>SUM(IF(K116="усил","3","0"),(PRODUCT(SUM(G116,H116),SUM(I116,J116),M116,SUM(IF(L116="ПНД","0,95","0"),IF(L116="ПВД","0,93","0"),IF(L116="ПСД","0,94","0")),2)/10000))</f>
        <v>7.8508799999999992</v>
      </c>
      <c r="O116" s="5">
        <f>PRODUCT(1000,R116)/N116</f>
        <v>127.37425613434419</v>
      </c>
      <c r="P116" s="28">
        <f t="shared" si="5"/>
        <v>7.8508799999999992</v>
      </c>
      <c r="Q116" s="14">
        <v>15000</v>
      </c>
      <c r="R116" s="31"/>
      <c r="S116" s="6"/>
      <c r="T116" s="30"/>
      <c r="U116" s="30"/>
      <c r="W116" s="92"/>
      <c r="X116" s="33"/>
      <c r="Y116" s="32"/>
    </row>
    <row r="117" spans="1:25" ht="15" customHeight="1">
      <c r="B117" s="19"/>
      <c r="C117" s="19"/>
      <c r="D117" s="19"/>
      <c r="E117" s="19"/>
      <c r="F117" s="19"/>
      <c r="L117" s="102"/>
      <c r="N117" s="5"/>
      <c r="O117" s="5"/>
      <c r="R117" s="31"/>
      <c r="S117" s="14"/>
      <c r="T117" s="33"/>
      <c r="W117" s="92"/>
      <c r="X117" s="33"/>
      <c r="Y117" s="33"/>
    </row>
    <row r="118" spans="1:25" ht="15" customHeight="1">
      <c r="A118" s="110"/>
      <c r="B118" s="45"/>
      <c r="R118" s="31"/>
      <c r="S118" s="14"/>
      <c r="T118" s="33"/>
      <c r="W118" s="92"/>
      <c r="X118" s="33"/>
      <c r="Y118" s="33"/>
    </row>
    <row r="119" spans="1:25" ht="15" customHeight="1">
      <c r="A119" s="110"/>
      <c r="B119" s="45"/>
      <c r="R119" s="31"/>
      <c r="S119" s="14"/>
      <c r="T119" s="33"/>
      <c r="W119" s="92"/>
      <c r="X119" s="33"/>
      <c r="Y119" s="33"/>
    </row>
    <row r="120" spans="1:25" ht="15" customHeight="1">
      <c r="A120" s="110"/>
      <c r="B120" s="45"/>
      <c r="R120" s="31"/>
      <c r="S120" s="14"/>
      <c r="T120" s="33"/>
      <c r="W120" s="92"/>
      <c r="X120" s="33"/>
      <c r="Y120" s="33"/>
    </row>
    <row r="121" spans="1:25" ht="15" customHeight="1">
      <c r="A121" s="110"/>
      <c r="B121" s="45"/>
      <c r="R121" s="31"/>
      <c r="S121" s="14"/>
      <c r="T121" s="33"/>
      <c r="W121" s="92"/>
      <c r="X121" s="33"/>
      <c r="Y121" s="33"/>
    </row>
    <row r="122" spans="1:25" ht="15" customHeight="1">
      <c r="A122" s="110"/>
      <c r="B122" s="45"/>
      <c r="R122" s="31"/>
      <c r="S122" s="14"/>
      <c r="T122" s="33"/>
      <c r="W122" s="92"/>
      <c r="X122" s="33"/>
      <c r="Y122" s="33"/>
    </row>
    <row r="123" spans="1:25" ht="15" customHeight="1">
      <c r="A123" s="110"/>
      <c r="B123" s="45"/>
      <c r="R123" s="31"/>
      <c r="S123" s="14"/>
      <c r="T123" s="33"/>
      <c r="W123" s="92"/>
      <c r="X123" s="33"/>
      <c r="Y123" s="33"/>
    </row>
    <row r="124" spans="1:25" ht="15" customHeight="1">
      <c r="A124" s="110">
        <v>42405</v>
      </c>
      <c r="B124" s="3" t="s">
        <v>17</v>
      </c>
      <c r="C124" s="3" t="s">
        <v>55</v>
      </c>
      <c r="D124" s="3" t="s">
        <v>46</v>
      </c>
      <c r="E124" s="3" t="s">
        <v>37</v>
      </c>
      <c r="F124" s="97" t="s">
        <v>9</v>
      </c>
      <c r="G124" s="14">
        <v>30</v>
      </c>
      <c r="H124" s="103">
        <v>15</v>
      </c>
      <c r="I124" s="103">
        <v>60</v>
      </c>
      <c r="L124" s="103" t="s">
        <v>33</v>
      </c>
      <c r="M124" s="103">
        <v>16</v>
      </c>
      <c r="N124" s="28">
        <f t="shared" si="8"/>
        <v>8.2080000000000002</v>
      </c>
      <c r="O124" s="20">
        <f t="shared" si="9"/>
        <v>121.83235867446393</v>
      </c>
      <c r="P124" s="10"/>
      <c r="Q124" s="94">
        <v>15000</v>
      </c>
      <c r="R124" s="31"/>
      <c r="S124" s="14"/>
      <c r="T124" s="33"/>
      <c r="W124" s="92"/>
      <c r="X124" s="49"/>
      <c r="Y124" s="33"/>
    </row>
    <row r="125" spans="1:25" ht="15" customHeight="1">
      <c r="A125" s="110">
        <v>42405</v>
      </c>
      <c r="B125" s="45" t="s">
        <v>35</v>
      </c>
      <c r="C125" s="44" t="s">
        <v>121</v>
      </c>
      <c r="D125" s="44" t="s">
        <v>46</v>
      </c>
      <c r="E125" s="44" t="s">
        <v>37</v>
      </c>
      <c r="F125" s="17" t="s">
        <v>5</v>
      </c>
      <c r="G125" s="14">
        <v>32</v>
      </c>
      <c r="H125" s="103">
        <v>16</v>
      </c>
      <c r="I125" s="103">
        <v>60</v>
      </c>
      <c r="L125" s="103" t="s">
        <v>33</v>
      </c>
      <c r="M125" s="103">
        <v>15</v>
      </c>
      <c r="N125" s="28">
        <f>IF(D125="рукав",1000,SUM(IF(K125="усил","3","0"),(PRODUCT(SUM(G125,H125),SUM(I125,J125),M125,SUM(IF(L125="ПНД","0,95","0"),IF(L125="ПВД","0,93","0"),IF(L125="ПСД","0,94","0")),2)/10000)))</f>
        <v>8.2080000000000002</v>
      </c>
      <c r="O125" s="20">
        <f t="shared" si="9"/>
        <v>121.83235867446393</v>
      </c>
      <c r="Q125" s="13">
        <v>10000</v>
      </c>
      <c r="R125" s="31"/>
      <c r="S125" s="14"/>
      <c r="T125" s="33"/>
      <c r="W125" s="92"/>
      <c r="X125" s="49"/>
      <c r="Y125" s="33"/>
    </row>
    <row r="126" spans="1:25" ht="15" customHeight="1">
      <c r="A126" s="110">
        <v>42405</v>
      </c>
      <c r="B126" s="45" t="s">
        <v>4</v>
      </c>
      <c r="C126" s="44" t="s">
        <v>125</v>
      </c>
      <c r="D126" s="44" t="s">
        <v>46</v>
      </c>
      <c r="E126" s="44" t="s">
        <v>37</v>
      </c>
      <c r="F126" s="17" t="s">
        <v>5</v>
      </c>
      <c r="G126" s="14">
        <v>30</v>
      </c>
      <c r="H126" s="103">
        <v>15</v>
      </c>
      <c r="I126" s="103">
        <v>60</v>
      </c>
      <c r="L126" s="103" t="s">
        <v>33</v>
      </c>
      <c r="M126" s="103">
        <v>14</v>
      </c>
      <c r="N126" s="28">
        <f t="shared" ref="N126:N128" si="10">IF(D126="рукав",1000,SUM(IF(K126="усил","3","0"),(PRODUCT(SUM(G126,H126),SUM(I126,J126),M126,SUM(IF(L126="ПНД","0,95","0"),IF(L126="ПВД","0,93","0"),IF(L126="ПСД","0,94","0")),2)/10000)))</f>
        <v>7.1820000000000004</v>
      </c>
      <c r="O126" s="20">
        <f t="shared" si="9"/>
        <v>139.23698134224449</v>
      </c>
      <c r="Q126" s="13">
        <v>20000</v>
      </c>
      <c r="R126" s="31"/>
      <c r="S126" s="14"/>
      <c r="T126" s="33"/>
      <c r="W126" s="92"/>
      <c r="X126" s="49"/>
      <c r="Y126" s="33"/>
    </row>
    <row r="127" spans="1:25" ht="15" customHeight="1">
      <c r="A127" s="110">
        <v>42405</v>
      </c>
      <c r="B127" s="45" t="s">
        <v>4</v>
      </c>
      <c r="C127" s="44" t="s">
        <v>126</v>
      </c>
      <c r="D127" s="44" t="s">
        <v>46</v>
      </c>
      <c r="E127" s="44" t="s">
        <v>37</v>
      </c>
      <c r="F127" s="17" t="s">
        <v>5</v>
      </c>
      <c r="G127" s="14">
        <v>44</v>
      </c>
      <c r="H127" s="103">
        <v>18</v>
      </c>
      <c r="I127" s="103">
        <v>70</v>
      </c>
      <c r="L127" s="103" t="s">
        <v>33</v>
      </c>
      <c r="M127" s="103">
        <v>18</v>
      </c>
      <c r="N127" s="28">
        <f t="shared" si="10"/>
        <v>14.8428</v>
      </c>
      <c r="O127" s="20">
        <f t="shared" si="9"/>
        <v>67.372732907537653</v>
      </c>
      <c r="Q127" s="13">
        <v>20000</v>
      </c>
      <c r="R127" s="31"/>
      <c r="S127" s="14"/>
      <c r="T127" s="33"/>
      <c r="W127" s="92"/>
      <c r="X127" s="49"/>
      <c r="Y127" s="33"/>
    </row>
    <row r="128" spans="1:25" ht="15" customHeight="1">
      <c r="A128" s="110">
        <v>42405</v>
      </c>
      <c r="B128" s="45" t="s">
        <v>4</v>
      </c>
      <c r="C128" s="44" t="s">
        <v>127</v>
      </c>
      <c r="D128" s="44" t="s">
        <v>42</v>
      </c>
      <c r="E128" s="44" t="s">
        <v>60</v>
      </c>
      <c r="F128" s="17" t="s">
        <v>5</v>
      </c>
      <c r="G128" s="14">
        <v>40</v>
      </c>
      <c r="I128" s="103">
        <v>50</v>
      </c>
      <c r="J128" s="103">
        <v>4</v>
      </c>
      <c r="K128" s="103" t="s">
        <v>24</v>
      </c>
      <c r="L128" s="103" t="s">
        <v>18</v>
      </c>
      <c r="M128" s="103">
        <v>55</v>
      </c>
      <c r="N128" s="28">
        <f t="shared" si="10"/>
        <v>25.096800000000002</v>
      </c>
      <c r="O128" s="20">
        <f t="shared" si="9"/>
        <v>39.845717382295746</v>
      </c>
      <c r="Q128" s="13">
        <v>10000</v>
      </c>
      <c r="R128" s="31"/>
      <c r="S128" s="14"/>
      <c r="T128" s="33"/>
      <c r="W128" s="92"/>
      <c r="X128" s="49"/>
      <c r="Y128" s="33"/>
    </row>
    <row r="129" spans="1:27" ht="15" customHeight="1">
      <c r="A129" s="110">
        <v>42405</v>
      </c>
      <c r="R129" s="31"/>
      <c r="S129" s="14"/>
      <c r="T129" s="33"/>
      <c r="W129" s="92"/>
      <c r="X129" s="33"/>
      <c r="Y129" s="33"/>
    </row>
    <row r="130" spans="1:27" ht="15" customHeight="1">
      <c r="A130" s="110">
        <v>42405</v>
      </c>
      <c r="Y130" s="29" t="s">
        <v>32</v>
      </c>
    </row>
    <row r="131" spans="1:27" ht="15" customHeight="1">
      <c r="A131" s="110">
        <v>42405</v>
      </c>
      <c r="Y131" s="29" t="s">
        <v>32</v>
      </c>
    </row>
    <row r="132" spans="1:27" ht="15" customHeight="1">
      <c r="A132" s="110">
        <v>42405</v>
      </c>
      <c r="Y132" s="29" t="s">
        <v>32</v>
      </c>
    </row>
    <row r="133" spans="1:27" ht="15" customHeight="1">
      <c r="A133" s="110">
        <v>42405</v>
      </c>
      <c r="Y133" s="29" t="s">
        <v>32</v>
      </c>
    </row>
    <row r="134" spans="1:27">
      <c r="AA134" s="26" t="e">
        <f>#REF!-#REF!*0.09</f>
        <v>#REF!</v>
      </c>
    </row>
    <row r="135" spans="1:27">
      <c r="AA135" s="26">
        <v>-9000</v>
      </c>
    </row>
  </sheetData>
  <autoFilter ref="A1:X135"/>
  <pageMargins left="0.19685039370078741" right="0.31496062992125984" top="0.15748031496062992" bottom="0.15748031496062992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A1:D19"/>
  <sheetViews>
    <sheetView topLeftCell="A4" workbookViewId="0">
      <selection activeCell="C1" sqref="C1:E1"/>
    </sheetView>
  </sheetViews>
  <sheetFormatPr defaultRowHeight="14.4"/>
  <cols>
    <col min="1" max="1" width="43.109375" customWidth="1"/>
    <col min="2" max="2" width="10.5546875" style="37" bestFit="1" customWidth="1"/>
    <col min="3" max="3" width="14.44140625" customWidth="1"/>
  </cols>
  <sheetData>
    <row r="1" spans="1:4">
      <c r="B1" s="37" t="s">
        <v>111</v>
      </c>
    </row>
    <row r="2" spans="1:4">
      <c r="A2" s="36" t="s">
        <v>85</v>
      </c>
      <c r="B2" s="72">
        <v>6.1</v>
      </c>
      <c r="C2" s="90" t="e">
        <f>(B2*инф!$K$10-инф!$K$14)*5%</f>
        <v>#REF!</v>
      </c>
      <c r="D2" s="90" t="e">
        <f>C2-4.5</f>
        <v>#REF!</v>
      </c>
    </row>
    <row r="3" spans="1:4">
      <c r="A3" s="36" t="s">
        <v>91</v>
      </c>
      <c r="B3" s="72">
        <v>4.59</v>
      </c>
      <c r="C3" s="90" t="e">
        <f>(B3*инф!$K$10-инф!$K$14)*5%</f>
        <v>#REF!</v>
      </c>
      <c r="D3" s="90" t="e">
        <f>C3-4.5</f>
        <v>#REF!</v>
      </c>
    </row>
    <row r="4" spans="1:4">
      <c r="A4" s="36" t="s">
        <v>113</v>
      </c>
      <c r="B4" s="72">
        <v>4.9000000000000004</v>
      </c>
      <c r="C4" s="90" t="e">
        <f>(B4*инф!$K$10-инф!$K$14)*5%</f>
        <v>#REF!</v>
      </c>
      <c r="D4" s="90" t="e">
        <f t="shared" ref="D4:D14" si="0">C4-4.5</f>
        <v>#REF!</v>
      </c>
    </row>
    <row r="5" spans="1:4">
      <c r="A5" s="36" t="s">
        <v>88</v>
      </c>
      <c r="B5" s="72">
        <v>5.85</v>
      </c>
      <c r="C5" s="90" t="e">
        <f>(B5*инф!$K$10-инф!$K$14)*5%</f>
        <v>#REF!</v>
      </c>
      <c r="D5" s="90" t="e">
        <f t="shared" si="0"/>
        <v>#REF!</v>
      </c>
    </row>
    <row r="6" spans="1:4">
      <c r="A6" s="36" t="s">
        <v>87</v>
      </c>
      <c r="B6" s="72">
        <v>4.68</v>
      </c>
      <c r="C6" s="90" t="e">
        <f>(B6*инф!$K$10-инф!$K$14)*5%</f>
        <v>#REF!</v>
      </c>
      <c r="D6" s="90" t="e">
        <f t="shared" si="0"/>
        <v>#REF!</v>
      </c>
    </row>
    <row r="7" spans="1:4">
      <c r="A7" s="36" t="s">
        <v>83</v>
      </c>
      <c r="B7" s="72">
        <v>4.87</v>
      </c>
      <c r="C7" s="90" t="e">
        <f>(B7*инф!$K$10-инф!$K$14)*5%</f>
        <v>#REF!</v>
      </c>
      <c r="D7" s="90" t="e">
        <f t="shared" si="0"/>
        <v>#REF!</v>
      </c>
    </row>
    <row r="8" spans="1:4">
      <c r="A8" s="36" t="s">
        <v>92</v>
      </c>
      <c r="B8" s="72">
        <v>4.2</v>
      </c>
      <c r="C8" s="90" t="e">
        <f>(B8*инф!$K$10-инф!$K$14)*5%</f>
        <v>#REF!</v>
      </c>
      <c r="D8" s="90" t="e">
        <f t="shared" si="0"/>
        <v>#REF!</v>
      </c>
    </row>
    <row r="9" spans="1:4">
      <c r="A9" s="36" t="s">
        <v>84</v>
      </c>
      <c r="B9" s="72">
        <v>4.3600000000000003</v>
      </c>
      <c r="C9" s="90" t="e">
        <f>(B9*инф!$K$10-инф!$K$14)*5%</f>
        <v>#REF!</v>
      </c>
      <c r="D9" s="90" t="e">
        <f t="shared" si="0"/>
        <v>#REF!</v>
      </c>
    </row>
    <row r="10" spans="1:4">
      <c r="A10" t="s">
        <v>89</v>
      </c>
      <c r="B10" s="72">
        <v>2.62</v>
      </c>
      <c r="C10" s="90" t="e">
        <f>(B10*инф!$K$10-инф!$K$14)*5%</f>
        <v>#REF!</v>
      </c>
      <c r="D10" s="90" t="e">
        <f t="shared" si="0"/>
        <v>#REF!</v>
      </c>
    </row>
    <row r="11" spans="1:4">
      <c r="A11" t="s">
        <v>86</v>
      </c>
      <c r="B11" s="72">
        <v>4</v>
      </c>
      <c r="C11" s="90" t="e">
        <f>(B11*инф!$K$10-инф!$K$14)*5%</f>
        <v>#REF!</v>
      </c>
      <c r="D11" s="90" t="e">
        <f t="shared" si="0"/>
        <v>#REF!</v>
      </c>
    </row>
    <row r="12" spans="1:4">
      <c r="A12" t="s">
        <v>114</v>
      </c>
      <c r="B12" s="72">
        <v>3.58</v>
      </c>
      <c r="C12" s="90" t="e">
        <f>(B12*инф!$K$10-инф!$K$14)*5%</f>
        <v>#REF!</v>
      </c>
      <c r="D12" s="90" t="e">
        <f t="shared" si="0"/>
        <v>#REF!</v>
      </c>
    </row>
    <row r="13" spans="1:4">
      <c r="A13" t="s">
        <v>93</v>
      </c>
      <c r="B13" s="72">
        <v>2.6</v>
      </c>
      <c r="C13" s="90" t="e">
        <f>(B13*инф!$K$10-инф!$K$14)*5%</f>
        <v>#REF!</v>
      </c>
      <c r="D13" s="90"/>
    </row>
    <row r="14" spans="1:4">
      <c r="A14" s="36" t="s">
        <v>84</v>
      </c>
      <c r="B14" s="72">
        <v>7.8</v>
      </c>
      <c r="C14" s="90" t="e">
        <f>(B14*инф!$K$10-инф!$K$14)*5%</f>
        <v>#REF!</v>
      </c>
      <c r="D14" s="90" t="e">
        <f t="shared" si="0"/>
        <v>#REF!</v>
      </c>
    </row>
    <row r="15" spans="1:4">
      <c r="A15" s="36" t="s">
        <v>116</v>
      </c>
      <c r="B15" s="72">
        <v>3.9</v>
      </c>
      <c r="C15" s="90" t="e">
        <f>(B15*инф!$K$10-инф!$K$14)*5%</f>
        <v>#REF!</v>
      </c>
      <c r="D15" s="90" t="e">
        <f t="shared" ref="D15" si="1">C15-4.5</f>
        <v>#REF!</v>
      </c>
    </row>
    <row r="16" spans="1:4">
      <c r="A16" t="s">
        <v>94</v>
      </c>
      <c r="B16" s="72">
        <v>1.55</v>
      </c>
      <c r="C16" s="90" t="e">
        <f>(B16*инф!$K$10-инф!$K$14)*5%</f>
        <v>#REF!</v>
      </c>
      <c r="D16" s="90"/>
    </row>
    <row r="17" spans="1:3">
      <c r="A17" t="s">
        <v>90</v>
      </c>
      <c r="B17" s="72">
        <v>3.73</v>
      </c>
      <c r="C17" s="90" t="e">
        <f>(B17*инф!$K$10-инф!$K$14)*5%</f>
        <v>#REF!</v>
      </c>
    </row>
    <row r="18" spans="1:3">
      <c r="A18" t="s">
        <v>115</v>
      </c>
      <c r="B18" s="72">
        <v>4.09</v>
      </c>
      <c r="C18" s="90" t="e">
        <f>(B18*инф!$K$10-инф!$K$14)*5%</f>
        <v>#REF!</v>
      </c>
    </row>
    <row r="19" spans="1:3">
      <c r="A19" t="s">
        <v>95</v>
      </c>
      <c r="B19" s="72">
        <v>3.74</v>
      </c>
      <c r="C19" s="90" t="e">
        <f>(B19*инф!$K$10-инф!$K$14)*5%</f>
        <v>#REF!</v>
      </c>
    </row>
  </sheetData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A1:N92"/>
  <sheetViews>
    <sheetView topLeftCell="B1" workbookViewId="0">
      <selection activeCell="N20" sqref="N20"/>
    </sheetView>
  </sheetViews>
  <sheetFormatPr defaultColWidth="9.109375" defaultRowHeight="14.4"/>
  <cols>
    <col min="1" max="1" width="15.44140625" style="50" customWidth="1"/>
    <col min="2" max="3" width="9.109375" style="50"/>
    <col min="4" max="4" width="5.88671875" style="50" customWidth="1"/>
    <col min="5" max="6" width="9.109375" style="50" customWidth="1"/>
    <col min="7" max="7" width="16.5546875" style="50" customWidth="1"/>
    <col min="8" max="9" width="17.109375" style="50" customWidth="1"/>
    <col min="10" max="10" width="14.5546875" style="50" customWidth="1"/>
    <col min="11" max="13" width="9.109375" style="50" customWidth="1"/>
    <col min="14" max="16384" width="9.109375" style="50"/>
  </cols>
  <sheetData>
    <row r="1" spans="1:14">
      <c r="A1" s="50" t="s">
        <v>49</v>
      </c>
    </row>
    <row r="2" spans="1:14">
      <c r="A2" s="50" t="str">
        <f t="shared" ref="A2:A33" si="0">B2&amp;C2</f>
        <v>майкабез печати</v>
      </c>
      <c r="B2" s="50" t="s">
        <v>39</v>
      </c>
      <c r="C2" s="50" t="s">
        <v>3</v>
      </c>
      <c r="D2" s="54">
        <v>37</v>
      </c>
    </row>
    <row r="3" spans="1:14">
      <c r="A3" s="50" t="str">
        <f t="shared" si="0"/>
        <v>майка1+0</v>
      </c>
      <c r="B3" s="50" t="s">
        <v>39</v>
      </c>
      <c r="C3" s="50" t="s">
        <v>5</v>
      </c>
      <c r="D3" s="54">
        <v>42</v>
      </c>
    </row>
    <row r="4" spans="1:14">
      <c r="A4" s="50" t="str">
        <f t="shared" si="0"/>
        <v>майка2+0</v>
      </c>
      <c r="B4" s="50" t="s">
        <v>39</v>
      </c>
      <c r="C4" s="50" t="s">
        <v>7</v>
      </c>
      <c r="D4" s="54">
        <v>47</v>
      </c>
    </row>
    <row r="5" spans="1:14">
      <c r="A5" s="50" t="str">
        <f t="shared" si="0"/>
        <v>майка3+0</v>
      </c>
      <c r="B5" s="50" t="s">
        <v>39</v>
      </c>
      <c r="C5" s="50" t="s">
        <v>8</v>
      </c>
      <c r="D5" s="54">
        <v>52</v>
      </c>
    </row>
    <row r="6" spans="1:14">
      <c r="A6" s="50" t="str">
        <f t="shared" si="0"/>
        <v>майка1+1</v>
      </c>
      <c r="B6" s="50" t="s">
        <v>39</v>
      </c>
      <c r="C6" s="50" t="s">
        <v>6</v>
      </c>
      <c r="D6" s="54">
        <v>47</v>
      </c>
    </row>
    <row r="7" spans="1:14">
      <c r="A7" s="50" t="str">
        <f t="shared" si="0"/>
        <v>майка2+1</v>
      </c>
      <c r="B7" s="50" t="s">
        <v>39</v>
      </c>
      <c r="C7" s="50" t="s">
        <v>12</v>
      </c>
      <c r="D7" s="54">
        <v>52</v>
      </c>
      <c r="I7" s="50" t="s">
        <v>76</v>
      </c>
    </row>
    <row r="8" spans="1:14">
      <c r="A8" s="50" t="str">
        <f t="shared" si="0"/>
        <v>майка2+2</v>
      </c>
      <c r="B8" s="50" t="s">
        <v>39</v>
      </c>
      <c r="C8" s="50" t="s">
        <v>9</v>
      </c>
      <c r="D8" s="54">
        <v>57</v>
      </c>
      <c r="I8" s="50" t="s">
        <v>5</v>
      </c>
    </row>
    <row r="9" spans="1:14">
      <c r="A9" s="50" t="str">
        <f t="shared" si="0"/>
        <v>майка3+1</v>
      </c>
      <c r="B9" s="50" t="s">
        <v>39</v>
      </c>
      <c r="C9" s="50" t="s">
        <v>10</v>
      </c>
      <c r="D9" s="54">
        <v>57</v>
      </c>
      <c r="I9" s="50" t="s">
        <v>7</v>
      </c>
      <c r="K9" s="42" t="s">
        <v>81</v>
      </c>
      <c r="L9" s="42" t="s">
        <v>82</v>
      </c>
      <c r="M9" s="50" t="s">
        <v>122</v>
      </c>
    </row>
    <row r="10" spans="1:14">
      <c r="A10" s="50" t="str">
        <f t="shared" si="0"/>
        <v>майка4+0</v>
      </c>
      <c r="B10" s="50" t="s">
        <v>39</v>
      </c>
      <c r="C10" s="50" t="s">
        <v>11</v>
      </c>
      <c r="D10" s="54">
        <v>57</v>
      </c>
      <c r="H10" s="50" t="s">
        <v>107</v>
      </c>
      <c r="I10" s="50" t="s">
        <v>8</v>
      </c>
      <c r="K10" s="61" t="e">
        <f>#REF!</f>
        <v>#REF!</v>
      </c>
      <c r="L10" s="61" t="e">
        <f>#REF!</f>
        <v>#REF!</v>
      </c>
      <c r="M10" s="50">
        <v>10</v>
      </c>
    </row>
    <row r="11" spans="1:14">
      <c r="A11" s="50" t="str">
        <f t="shared" si="0"/>
        <v>фасовкабез печати</v>
      </c>
      <c r="B11" s="50" t="s">
        <v>16</v>
      </c>
      <c r="C11" s="50" t="s">
        <v>3</v>
      </c>
      <c r="D11" s="54">
        <v>38</v>
      </c>
      <c r="H11" s="50" t="s">
        <v>75</v>
      </c>
      <c r="I11" s="50" t="s">
        <v>6</v>
      </c>
      <c r="K11" s="42" t="s">
        <v>18</v>
      </c>
      <c r="L11" s="42" t="s">
        <v>33</v>
      </c>
      <c r="M11" s="42" t="s">
        <v>34</v>
      </c>
    </row>
    <row r="12" spans="1:14">
      <c r="A12" s="50" t="str">
        <f t="shared" si="0"/>
        <v>фасовка1+0</v>
      </c>
      <c r="B12" s="50" t="s">
        <v>16</v>
      </c>
      <c r="C12" s="50" t="s">
        <v>5</v>
      </c>
      <c r="D12" s="54">
        <v>45</v>
      </c>
      <c r="H12" s="50" t="s">
        <v>74</v>
      </c>
      <c r="I12" s="50" t="s">
        <v>12</v>
      </c>
      <c r="K12" s="61" t="e">
        <f>#REF!</f>
        <v>#REF!</v>
      </c>
      <c r="L12" s="61" t="e">
        <f>#REF!</f>
        <v>#REF!</v>
      </c>
      <c r="M12" s="42" t="e">
        <f>(K12+L12)/2</f>
        <v>#REF!</v>
      </c>
    </row>
    <row r="13" spans="1:14">
      <c r="A13" s="50" t="str">
        <f t="shared" si="0"/>
        <v>фасовка2+0</v>
      </c>
      <c r="B13" s="50" t="s">
        <v>16</v>
      </c>
      <c r="C13" s="50" t="s">
        <v>7</v>
      </c>
      <c r="D13" s="54">
        <v>50</v>
      </c>
      <c r="H13" s="50" t="s">
        <v>42</v>
      </c>
      <c r="I13" s="50" t="s">
        <v>9</v>
      </c>
    </row>
    <row r="14" spans="1:14">
      <c r="A14" s="50" t="str">
        <f t="shared" si="0"/>
        <v>фасовка3+0</v>
      </c>
      <c r="B14" s="50" t="s">
        <v>16</v>
      </c>
      <c r="C14" s="50" t="s">
        <v>8</v>
      </c>
      <c r="D14" s="54">
        <v>55</v>
      </c>
      <c r="G14" s="50" t="e">
        <f>H16&amp;I16</f>
        <v>#REF!</v>
      </c>
      <c r="H14" s="50" t="s">
        <v>73</v>
      </c>
      <c r="I14" s="50" t="s">
        <v>10</v>
      </c>
      <c r="K14" s="50" t="e">
        <f>SUM(IF(H17="ПВД",K12,0)+IF(H17="ПНД",L12,0)+IF(H17="ПСД",M12,0))</f>
        <v>#REF!</v>
      </c>
      <c r="L14" s="50" t="e">
        <f>VLOOKUP(G14,A1:D55,4,0)</f>
        <v>#REF!</v>
      </c>
      <c r="M14" s="50" t="e">
        <f>ROUND((SUM(IF(I17="белый",Суперы!C13,0)+IF(I17="зеленый",Суперы!C2,0)+IF(I17="салатовый",Суперы!C15,0)+IF(I17="красный",Суперы!C7,0)+IF(I17="оранжевый",Суперы!C9,0)+IF(I17="голубой",Суперы!C12,0)+IF(I17="черный",Суперы!C10,0)+IF(I17="желтый",Суперы!C8,0)+IF(I17="серебро",Суперы!C11,0)+IF(I17="прозрачный",0,0)+IF(I17="фиолетовый",Суперы!C6,0)+IF(I17="бежевый",14,0))+IF(I17="СИНИЙ",Суперы!C5,0)),2)</f>
        <v>#REF!</v>
      </c>
      <c r="N14" s="50" t="e">
        <f>IF(#REF!="Да",M10,0)</f>
        <v>#REF!</v>
      </c>
    </row>
    <row r="15" spans="1:14" ht="15" thickBot="1">
      <c r="A15" s="50" t="str">
        <f t="shared" si="0"/>
        <v>фасовка1+1</v>
      </c>
      <c r="B15" s="50" t="s">
        <v>16</v>
      </c>
      <c r="C15" s="50" t="s">
        <v>6</v>
      </c>
      <c r="D15" s="54">
        <v>50</v>
      </c>
      <c r="H15" s="50" t="s">
        <v>47</v>
      </c>
      <c r="I15" s="50" t="s">
        <v>11</v>
      </c>
    </row>
    <row r="16" spans="1:14" ht="15" thickBot="1">
      <c r="A16" s="50" t="str">
        <f t="shared" si="0"/>
        <v>фасовка2+1</v>
      </c>
      <c r="B16" s="50" t="s">
        <v>16</v>
      </c>
      <c r="C16" s="50" t="s">
        <v>12</v>
      </c>
      <c r="D16" s="54">
        <v>55</v>
      </c>
      <c r="H16" s="51" t="e">
        <f>#REF!</f>
        <v>#REF!</v>
      </c>
      <c r="I16" s="51" t="e">
        <f>#REF!</f>
        <v>#REF!</v>
      </c>
      <c r="J16" s="111" t="e">
        <f>K14+L14+M14+N14</f>
        <v>#REF!</v>
      </c>
    </row>
    <row r="17" spans="1:14" ht="15" thickBot="1">
      <c r="A17" s="50" t="str">
        <f t="shared" si="0"/>
        <v>фасовка2+2</v>
      </c>
      <c r="B17" s="50" t="s">
        <v>16</v>
      </c>
      <c r="C17" s="50" t="s">
        <v>9</v>
      </c>
      <c r="D17" s="54">
        <v>60</v>
      </c>
      <c r="H17" s="51" t="e">
        <f>#REF!</f>
        <v>#REF!</v>
      </c>
      <c r="I17" s="51" t="e">
        <f>#REF!</f>
        <v>#REF!</v>
      </c>
      <c r="J17" s="111"/>
    </row>
    <row r="18" spans="1:14">
      <c r="A18" s="50" t="str">
        <f t="shared" si="0"/>
        <v>фасовка3+1</v>
      </c>
      <c r="B18" s="50" t="s">
        <v>16</v>
      </c>
      <c r="C18" s="50" t="s">
        <v>10</v>
      </c>
      <c r="D18" s="54">
        <v>60</v>
      </c>
      <c r="H18" s="52" t="s">
        <v>33</v>
      </c>
      <c r="I18" s="50" t="s">
        <v>72</v>
      </c>
      <c r="N18" s="50" t="s">
        <v>15</v>
      </c>
    </row>
    <row r="19" spans="1:14">
      <c r="A19" s="50" t="str">
        <f t="shared" si="0"/>
        <v>фасовка4+0</v>
      </c>
      <c r="B19" s="50" t="s">
        <v>16</v>
      </c>
      <c r="C19" s="50" t="s">
        <v>11</v>
      </c>
      <c r="D19" s="54">
        <v>60</v>
      </c>
      <c r="H19" s="52" t="s">
        <v>18</v>
      </c>
      <c r="I19" s="50" t="s">
        <v>71</v>
      </c>
      <c r="N19" s="50" t="s">
        <v>14</v>
      </c>
    </row>
    <row r="20" spans="1:14">
      <c r="A20" s="50" t="str">
        <f t="shared" si="0"/>
        <v>Рукавбез печати</v>
      </c>
      <c r="B20" s="50" t="s">
        <v>36</v>
      </c>
      <c r="C20" s="50" t="s">
        <v>3</v>
      </c>
      <c r="D20" s="54">
        <v>28</v>
      </c>
      <c r="H20" s="52" t="s">
        <v>34</v>
      </c>
      <c r="I20" s="50" t="s">
        <v>70</v>
      </c>
    </row>
    <row r="21" spans="1:14">
      <c r="A21" s="50" t="str">
        <f t="shared" si="0"/>
        <v>Рукав1+0</v>
      </c>
      <c r="B21" s="50" t="s">
        <v>36</v>
      </c>
      <c r="C21" s="50" t="s">
        <v>5</v>
      </c>
      <c r="D21" s="54">
        <v>35</v>
      </c>
      <c r="I21" s="50" t="s">
        <v>69</v>
      </c>
    </row>
    <row r="22" spans="1:14">
      <c r="A22" s="50" t="str">
        <f t="shared" si="0"/>
        <v>Рукав2+0</v>
      </c>
      <c r="B22" s="50" t="s">
        <v>36</v>
      </c>
      <c r="C22" s="50" t="s">
        <v>7</v>
      </c>
      <c r="D22" s="54">
        <v>40</v>
      </c>
      <c r="I22" s="50" t="s">
        <v>68</v>
      </c>
    </row>
    <row r="23" spans="1:14">
      <c r="A23" s="50" t="str">
        <f t="shared" si="0"/>
        <v>Рукав3+0</v>
      </c>
      <c r="B23" s="50" t="s">
        <v>36</v>
      </c>
      <c r="C23" s="50" t="s">
        <v>8</v>
      </c>
      <c r="D23" s="54">
        <v>45</v>
      </c>
      <c r="I23" s="50" t="s">
        <v>67</v>
      </c>
    </row>
    <row r="24" spans="1:14">
      <c r="A24" s="50" t="str">
        <f t="shared" si="0"/>
        <v>Рукав1+1</v>
      </c>
      <c r="B24" s="50" t="s">
        <v>36</v>
      </c>
      <c r="C24" s="50" t="s">
        <v>6</v>
      </c>
      <c r="D24" s="54">
        <v>40</v>
      </c>
      <c r="I24" s="50" t="s">
        <v>66</v>
      </c>
    </row>
    <row r="25" spans="1:14">
      <c r="A25" s="50" t="str">
        <f t="shared" si="0"/>
        <v>Рукав2+1</v>
      </c>
      <c r="B25" s="50" t="s">
        <v>36</v>
      </c>
      <c r="C25" s="50" t="s">
        <v>12</v>
      </c>
      <c r="D25" s="54">
        <v>45</v>
      </c>
      <c r="I25" s="50" t="s">
        <v>65</v>
      </c>
    </row>
    <row r="26" spans="1:14">
      <c r="A26" s="50" t="str">
        <f t="shared" si="0"/>
        <v>Рукав2+2</v>
      </c>
      <c r="B26" s="50" t="s">
        <v>36</v>
      </c>
      <c r="C26" s="50" t="s">
        <v>9</v>
      </c>
      <c r="D26" s="54">
        <v>50</v>
      </c>
      <c r="I26" s="50" t="s">
        <v>64</v>
      </c>
    </row>
    <row r="27" spans="1:14">
      <c r="A27" s="50" t="str">
        <f t="shared" si="0"/>
        <v>Рукав3+1</v>
      </c>
      <c r="B27" s="50" t="s">
        <v>36</v>
      </c>
      <c r="C27" s="50" t="s">
        <v>10</v>
      </c>
      <c r="D27" s="54">
        <v>50</v>
      </c>
      <c r="I27" s="50" t="s">
        <v>63</v>
      </c>
    </row>
    <row r="28" spans="1:14">
      <c r="A28" s="50" t="str">
        <f t="shared" si="0"/>
        <v>Рукав4+0</v>
      </c>
      <c r="B28" s="50" t="s">
        <v>36</v>
      </c>
      <c r="C28" s="50" t="s">
        <v>11</v>
      </c>
      <c r="D28" s="54">
        <v>50</v>
      </c>
      <c r="I28" s="50" t="s">
        <v>62</v>
      </c>
    </row>
    <row r="29" spans="1:14">
      <c r="A29" s="50" t="str">
        <f t="shared" si="0"/>
        <v>ВНУРбез печати</v>
      </c>
      <c r="B29" s="50" t="s">
        <v>43</v>
      </c>
      <c r="C29" s="50" t="s">
        <v>3</v>
      </c>
      <c r="D29" s="54">
        <v>38</v>
      </c>
      <c r="I29" s="50" t="s">
        <v>61</v>
      </c>
    </row>
    <row r="30" spans="1:14">
      <c r="A30" s="50" t="str">
        <f t="shared" si="0"/>
        <v>ВНУР1+0</v>
      </c>
      <c r="B30" s="50" t="s">
        <v>43</v>
      </c>
      <c r="C30" s="50" t="s">
        <v>5</v>
      </c>
      <c r="D30" s="54">
        <v>45</v>
      </c>
      <c r="I30" s="50" t="s">
        <v>117</v>
      </c>
    </row>
    <row r="31" spans="1:14">
      <c r="A31" s="50" t="str">
        <f t="shared" si="0"/>
        <v>ВНУР2+0</v>
      </c>
      <c r="B31" s="50" t="s">
        <v>43</v>
      </c>
      <c r="C31" s="50" t="s">
        <v>7</v>
      </c>
      <c r="D31" s="54">
        <v>50</v>
      </c>
    </row>
    <row r="32" spans="1:14">
      <c r="A32" s="50" t="str">
        <f t="shared" si="0"/>
        <v>ВНУР3+0</v>
      </c>
      <c r="B32" s="50" t="s">
        <v>43</v>
      </c>
      <c r="C32" s="50" t="s">
        <v>8</v>
      </c>
      <c r="D32" s="54">
        <v>55</v>
      </c>
    </row>
    <row r="33" spans="1:4">
      <c r="A33" s="50" t="str">
        <f t="shared" si="0"/>
        <v>ВНУР1+1</v>
      </c>
      <c r="B33" s="50" t="s">
        <v>43</v>
      </c>
      <c r="C33" s="50" t="s">
        <v>6</v>
      </c>
      <c r="D33" s="54">
        <v>50</v>
      </c>
    </row>
    <row r="34" spans="1:4">
      <c r="A34" s="50" t="str">
        <f t="shared" ref="A34:A55" si="1">B34&amp;C34</f>
        <v>ВНУР2+1</v>
      </c>
      <c r="B34" s="50" t="s">
        <v>43</v>
      </c>
      <c r="C34" s="50" t="s">
        <v>12</v>
      </c>
      <c r="D34" s="54">
        <v>55</v>
      </c>
    </row>
    <row r="35" spans="1:4">
      <c r="A35" s="50" t="str">
        <f t="shared" si="1"/>
        <v>ВНУР2+2</v>
      </c>
      <c r="B35" s="50" t="s">
        <v>43</v>
      </c>
      <c r="C35" s="50" t="s">
        <v>9</v>
      </c>
      <c r="D35" s="54">
        <v>60</v>
      </c>
    </row>
    <row r="36" spans="1:4">
      <c r="A36" s="50" t="str">
        <f t="shared" si="1"/>
        <v>ВНУР3+1</v>
      </c>
      <c r="B36" s="50" t="s">
        <v>43</v>
      </c>
      <c r="C36" s="50" t="s">
        <v>10</v>
      </c>
      <c r="D36" s="54">
        <v>60</v>
      </c>
    </row>
    <row r="37" spans="1:4">
      <c r="A37" s="50" t="str">
        <f t="shared" si="1"/>
        <v>ВНУР4+0</v>
      </c>
      <c r="B37" s="50" t="s">
        <v>43</v>
      </c>
      <c r="C37" s="50" t="s">
        <v>11</v>
      </c>
      <c r="D37" s="54">
        <v>60</v>
      </c>
    </row>
    <row r="38" spans="1:4">
      <c r="A38" s="50" t="str">
        <f t="shared" si="1"/>
        <v>ВУРбез печати</v>
      </c>
      <c r="B38" s="50" t="s">
        <v>42</v>
      </c>
      <c r="C38" s="50" t="s">
        <v>3</v>
      </c>
      <c r="D38" s="54">
        <v>38</v>
      </c>
    </row>
    <row r="39" spans="1:4">
      <c r="A39" s="50" t="str">
        <f t="shared" si="1"/>
        <v>ВУР1+0</v>
      </c>
      <c r="B39" s="50" t="s">
        <v>42</v>
      </c>
      <c r="C39" s="50" t="s">
        <v>5</v>
      </c>
      <c r="D39" s="54">
        <v>45</v>
      </c>
    </row>
    <row r="40" spans="1:4">
      <c r="A40" s="50" t="str">
        <f t="shared" si="1"/>
        <v>ВУР2+0</v>
      </c>
      <c r="B40" s="50" t="s">
        <v>42</v>
      </c>
      <c r="C40" s="50" t="s">
        <v>7</v>
      </c>
      <c r="D40" s="54">
        <v>50</v>
      </c>
    </row>
    <row r="41" spans="1:4">
      <c r="A41" s="50" t="str">
        <f t="shared" si="1"/>
        <v>ВУР3+0</v>
      </c>
      <c r="B41" s="50" t="s">
        <v>42</v>
      </c>
      <c r="C41" s="50" t="s">
        <v>8</v>
      </c>
      <c r="D41" s="54">
        <v>55</v>
      </c>
    </row>
    <row r="42" spans="1:4">
      <c r="A42" s="50" t="str">
        <f t="shared" si="1"/>
        <v>ВУР1+1</v>
      </c>
      <c r="B42" s="50" t="s">
        <v>42</v>
      </c>
      <c r="C42" s="50" t="s">
        <v>6</v>
      </c>
      <c r="D42" s="54">
        <v>50</v>
      </c>
    </row>
    <row r="43" spans="1:4">
      <c r="A43" s="50" t="str">
        <f t="shared" si="1"/>
        <v>ВУР2+1</v>
      </c>
      <c r="B43" s="50" t="s">
        <v>42</v>
      </c>
      <c r="C43" s="50" t="s">
        <v>12</v>
      </c>
      <c r="D43" s="54">
        <v>55</v>
      </c>
    </row>
    <row r="44" spans="1:4">
      <c r="A44" s="50" t="str">
        <f t="shared" si="1"/>
        <v>ВУР2+2</v>
      </c>
      <c r="B44" s="50" t="s">
        <v>42</v>
      </c>
      <c r="C44" s="50" t="s">
        <v>9</v>
      </c>
      <c r="D44" s="54">
        <v>60</v>
      </c>
    </row>
    <row r="45" spans="1:4">
      <c r="A45" s="50" t="str">
        <f t="shared" si="1"/>
        <v>ВУР3+1</v>
      </c>
      <c r="B45" s="50" t="s">
        <v>42</v>
      </c>
      <c r="C45" s="50" t="s">
        <v>10</v>
      </c>
      <c r="D45" s="54">
        <v>60</v>
      </c>
    </row>
    <row r="46" spans="1:4">
      <c r="A46" s="50" t="str">
        <f t="shared" si="1"/>
        <v>ВУР4+0</v>
      </c>
      <c r="B46" s="50" t="s">
        <v>42</v>
      </c>
      <c r="C46" s="50" t="s">
        <v>11</v>
      </c>
      <c r="D46" s="54">
        <v>60</v>
      </c>
    </row>
    <row r="47" spans="1:4">
      <c r="A47" s="50" t="str">
        <f t="shared" si="1"/>
        <v>НАРЕЗКАбез печати</v>
      </c>
      <c r="B47" s="50" t="s">
        <v>47</v>
      </c>
      <c r="C47" s="50" t="s">
        <v>3</v>
      </c>
      <c r="D47" s="54">
        <v>38</v>
      </c>
    </row>
    <row r="48" spans="1:4">
      <c r="A48" s="50" t="str">
        <f t="shared" si="1"/>
        <v>НАРЕЗКА1+0</v>
      </c>
      <c r="B48" s="50" t="s">
        <v>47</v>
      </c>
      <c r="C48" s="50" t="s">
        <v>5</v>
      </c>
      <c r="D48" s="54">
        <v>45</v>
      </c>
    </row>
    <row r="49" spans="1:10">
      <c r="A49" s="50" t="str">
        <f t="shared" si="1"/>
        <v>НАРЕЗКА2+0</v>
      </c>
      <c r="B49" s="50" t="s">
        <v>47</v>
      </c>
      <c r="C49" s="50" t="s">
        <v>7</v>
      </c>
      <c r="D49" s="54">
        <v>50</v>
      </c>
    </row>
    <row r="50" spans="1:10">
      <c r="A50" s="50" t="str">
        <f t="shared" si="1"/>
        <v>НАРЕЗКА3+0</v>
      </c>
      <c r="B50" s="50" t="s">
        <v>47</v>
      </c>
      <c r="C50" s="50" t="s">
        <v>8</v>
      </c>
      <c r="D50" s="54">
        <v>55</v>
      </c>
    </row>
    <row r="51" spans="1:10">
      <c r="A51" s="50" t="str">
        <f t="shared" si="1"/>
        <v>НАРЕЗКА1+1</v>
      </c>
      <c r="B51" s="50" t="s">
        <v>47</v>
      </c>
      <c r="C51" s="50" t="s">
        <v>6</v>
      </c>
      <c r="D51" s="54">
        <v>50</v>
      </c>
    </row>
    <row r="52" spans="1:10">
      <c r="A52" s="50" t="str">
        <f t="shared" si="1"/>
        <v>НАРЕЗКА2+1</v>
      </c>
      <c r="B52" s="50" t="s">
        <v>47</v>
      </c>
      <c r="C52" s="50" t="s">
        <v>12</v>
      </c>
      <c r="D52" s="54">
        <v>55</v>
      </c>
    </row>
    <row r="53" spans="1:10">
      <c r="A53" s="50" t="str">
        <f t="shared" si="1"/>
        <v>НАРЕЗКА2+2</v>
      </c>
      <c r="B53" s="50" t="s">
        <v>47</v>
      </c>
      <c r="C53" s="50" t="s">
        <v>9</v>
      </c>
      <c r="D53" s="54">
        <v>60</v>
      </c>
    </row>
    <row r="54" spans="1:10">
      <c r="A54" s="50" t="str">
        <f t="shared" si="1"/>
        <v>НАРЕЗКА3+1</v>
      </c>
      <c r="B54" s="50" t="s">
        <v>47</v>
      </c>
      <c r="C54" s="50" t="s">
        <v>10</v>
      </c>
      <c r="D54" s="54">
        <v>60</v>
      </c>
    </row>
    <row r="55" spans="1:10">
      <c r="A55" s="50" t="str">
        <f t="shared" si="1"/>
        <v>НАРЕЗКА4+0</v>
      </c>
      <c r="B55" s="50" t="s">
        <v>47</v>
      </c>
      <c r="C55" s="50" t="s">
        <v>11</v>
      </c>
      <c r="D55" s="54">
        <v>60</v>
      </c>
    </row>
    <row r="57" spans="1:10" ht="15" thickBot="1"/>
    <row r="58" spans="1:10" ht="15" thickBot="1">
      <c r="C58" s="50" t="s">
        <v>51</v>
      </c>
      <c r="D58" s="51" t="e">
        <f>MATCH($I$58,E59:E69,1)</f>
        <v>#REF!</v>
      </c>
      <c r="I58" s="60" t="e">
        <f>#REF!</f>
        <v>#REF!</v>
      </c>
    </row>
    <row r="59" spans="1:10">
      <c r="D59" s="53">
        <v>1</v>
      </c>
      <c r="E59" s="53">
        <v>1</v>
      </c>
      <c r="F59" s="56">
        <v>1.4</v>
      </c>
      <c r="G59" s="53" t="e">
        <f t="shared" ref="G59:G69" si="2">F59*$J$16</f>
        <v>#REF!</v>
      </c>
      <c r="H59" s="53"/>
      <c r="I59" s="53"/>
    </row>
    <row r="60" spans="1:10">
      <c r="D60" s="53">
        <v>2</v>
      </c>
      <c r="E60" s="53">
        <v>60</v>
      </c>
      <c r="F60" s="56">
        <v>1.3</v>
      </c>
      <c r="G60" s="53" t="e">
        <f t="shared" si="2"/>
        <v>#REF!</v>
      </c>
      <c r="H60" s="53"/>
      <c r="I60" s="53"/>
      <c r="J60" s="53"/>
    </row>
    <row r="61" spans="1:10">
      <c r="D61" s="53">
        <v>3</v>
      </c>
      <c r="E61" s="53">
        <v>75</v>
      </c>
      <c r="F61" s="56">
        <v>1.2</v>
      </c>
      <c r="G61" s="53" t="e">
        <f t="shared" si="2"/>
        <v>#REF!</v>
      </c>
      <c r="H61" s="53"/>
      <c r="I61" s="53"/>
      <c r="J61" s="53"/>
    </row>
    <row r="62" spans="1:10">
      <c r="D62" s="50">
        <v>4</v>
      </c>
      <c r="E62" s="53">
        <v>83</v>
      </c>
      <c r="F62" s="56">
        <v>1.1399999999999999</v>
      </c>
      <c r="G62" s="53" t="e">
        <f t="shared" si="2"/>
        <v>#REF!</v>
      </c>
      <c r="H62" s="53"/>
    </row>
    <row r="63" spans="1:10">
      <c r="D63" s="50">
        <v>5</v>
      </c>
      <c r="E63" s="53">
        <v>91</v>
      </c>
      <c r="F63" s="56">
        <v>1.07</v>
      </c>
      <c r="G63" s="53" t="e">
        <f t="shared" si="2"/>
        <v>#REF!</v>
      </c>
      <c r="H63" s="53"/>
    </row>
    <row r="64" spans="1:10">
      <c r="D64" s="50">
        <v>6</v>
      </c>
      <c r="E64" s="53">
        <v>100</v>
      </c>
      <c r="F64" s="56">
        <v>1</v>
      </c>
      <c r="G64" s="53" t="e">
        <f t="shared" si="2"/>
        <v>#REF!</v>
      </c>
      <c r="H64" s="53"/>
    </row>
    <row r="65" spans="3:11">
      <c r="D65" s="50">
        <v>7</v>
      </c>
      <c r="E65" s="50">
        <v>200</v>
      </c>
      <c r="F65" s="56">
        <v>0.995</v>
      </c>
      <c r="G65" s="53" t="e">
        <f t="shared" si="2"/>
        <v>#REF!</v>
      </c>
      <c r="H65" s="53"/>
    </row>
    <row r="66" spans="3:11">
      <c r="D66" s="50">
        <v>8</v>
      </c>
      <c r="E66" s="50">
        <v>300</v>
      </c>
      <c r="F66" s="56">
        <v>0.98850000000000005</v>
      </c>
      <c r="G66" s="53" t="e">
        <f t="shared" si="2"/>
        <v>#REF!</v>
      </c>
      <c r="H66" s="53"/>
    </row>
    <row r="67" spans="3:11">
      <c r="D67" s="50">
        <v>9</v>
      </c>
      <c r="E67" s="50">
        <v>500</v>
      </c>
      <c r="F67" s="56">
        <v>0.98</v>
      </c>
      <c r="G67" s="53" t="e">
        <f t="shared" si="2"/>
        <v>#REF!</v>
      </c>
      <c r="H67" s="53"/>
    </row>
    <row r="68" spans="3:11">
      <c r="D68" s="50">
        <v>10</v>
      </c>
      <c r="E68" s="50">
        <v>1000</v>
      </c>
      <c r="F68" s="50">
        <v>0.97</v>
      </c>
      <c r="G68" s="53" t="e">
        <f t="shared" si="2"/>
        <v>#REF!</v>
      </c>
      <c r="H68" s="53"/>
    </row>
    <row r="69" spans="3:11">
      <c r="D69" s="50">
        <v>11</v>
      </c>
      <c r="E69" s="50">
        <v>5000</v>
      </c>
      <c r="F69" s="50">
        <v>0.96</v>
      </c>
      <c r="G69" s="53" t="e">
        <f t="shared" si="2"/>
        <v>#REF!</v>
      </c>
      <c r="H69" s="53"/>
    </row>
    <row r="70" spans="3:11">
      <c r="G70" s="57" t="e">
        <f>ROUND((SUM(IF(D58=D59,G59,0)+IF(D58=D60,G60,0)+IF(D58=D61,G61,0)+IF(D58=D62,G62,0)+IF(D58=D63,G63,0)+IF(D58=D64,G64,0)+IF(D58=D65,G65,0)+IF(D58=D66,G66,0)+IF(D58=D67,G67,0)+IF(D58=D68,G68,0)+IF(D58=D69,G69,0))),2)</f>
        <v>#REF!</v>
      </c>
      <c r="I70" s="50" t="e">
        <f>INDEX(D59:G69,D58,4)</f>
        <v>#REF!</v>
      </c>
    </row>
    <row r="71" spans="3:11">
      <c r="I71" s="50" t="e">
        <f>#REF!</f>
        <v>#REF!</v>
      </c>
    </row>
    <row r="72" spans="3:11">
      <c r="C72" s="50" t="s">
        <v>52</v>
      </c>
      <c r="D72" s="50" t="e">
        <f>MATCH($I$71,E73:E89,-1)</f>
        <v>#REF!</v>
      </c>
      <c r="E72" s="55" t="s">
        <v>53</v>
      </c>
    </row>
    <row r="73" spans="3:11">
      <c r="D73" s="50">
        <v>1</v>
      </c>
      <c r="E73" s="55">
        <v>1500000</v>
      </c>
      <c r="F73" s="50">
        <v>1</v>
      </c>
      <c r="G73" s="50" t="e">
        <f t="shared" ref="G73:G89" si="3">F73*$G$70</f>
        <v>#REF!</v>
      </c>
    </row>
    <row r="74" spans="3:11">
      <c r="D74" s="50">
        <v>2</v>
      </c>
      <c r="E74" s="50">
        <v>200</v>
      </c>
      <c r="F74" s="50">
        <v>1</v>
      </c>
      <c r="G74" s="50" t="e">
        <f t="shared" si="3"/>
        <v>#REF!</v>
      </c>
    </row>
    <row r="75" spans="3:11">
      <c r="D75" s="50">
        <v>3</v>
      </c>
      <c r="E75" s="50">
        <v>100</v>
      </c>
      <c r="F75" s="50">
        <v>1</v>
      </c>
      <c r="G75" s="50" t="e">
        <f t="shared" si="3"/>
        <v>#REF!</v>
      </c>
    </row>
    <row r="76" spans="3:11">
      <c r="D76" s="50">
        <v>4</v>
      </c>
      <c r="E76" s="50">
        <v>50</v>
      </c>
      <c r="F76" s="50">
        <v>1</v>
      </c>
      <c r="G76" s="50" t="e">
        <f t="shared" si="3"/>
        <v>#REF!</v>
      </c>
    </row>
    <row r="77" spans="3:11">
      <c r="D77" s="50">
        <v>5</v>
      </c>
      <c r="E77" s="50">
        <v>30</v>
      </c>
      <c r="F77" s="50">
        <v>1</v>
      </c>
      <c r="G77" s="50" t="e">
        <f t="shared" si="3"/>
        <v>#REF!</v>
      </c>
      <c r="K77" s="53"/>
    </row>
    <row r="78" spans="3:11">
      <c r="D78" s="50">
        <v>6</v>
      </c>
      <c r="E78" s="50">
        <v>20</v>
      </c>
      <c r="F78" s="50">
        <v>1</v>
      </c>
      <c r="G78" s="50" t="e">
        <f t="shared" si="3"/>
        <v>#REF!</v>
      </c>
    </row>
    <row r="79" spans="3:11">
      <c r="D79" s="50">
        <v>7</v>
      </c>
      <c r="E79" s="50">
        <v>10</v>
      </c>
      <c r="F79" s="50">
        <v>1.01</v>
      </c>
      <c r="G79" s="50" t="e">
        <f t="shared" si="3"/>
        <v>#REF!</v>
      </c>
    </row>
    <row r="80" spans="3:11">
      <c r="D80" s="50">
        <v>8</v>
      </c>
      <c r="E80" s="50">
        <v>8</v>
      </c>
      <c r="F80" s="50">
        <v>1.04</v>
      </c>
      <c r="G80" s="50" t="e">
        <f t="shared" si="3"/>
        <v>#REF!</v>
      </c>
    </row>
    <row r="81" spans="4:9">
      <c r="D81" s="50">
        <v>9</v>
      </c>
      <c r="E81" s="50">
        <v>6</v>
      </c>
      <c r="F81" s="50">
        <v>1.075</v>
      </c>
      <c r="G81" s="50" t="e">
        <f t="shared" si="3"/>
        <v>#REF!</v>
      </c>
    </row>
    <row r="82" spans="4:9">
      <c r="D82" s="50">
        <v>10</v>
      </c>
      <c r="E82" s="50">
        <v>4</v>
      </c>
      <c r="F82" s="50">
        <v>1.1000000000000001</v>
      </c>
      <c r="G82" s="50" t="e">
        <f t="shared" si="3"/>
        <v>#REF!</v>
      </c>
    </row>
    <row r="83" spans="4:9">
      <c r="D83" s="50">
        <v>11</v>
      </c>
      <c r="E83" s="50">
        <v>3.5</v>
      </c>
      <c r="F83" s="50">
        <v>1.2</v>
      </c>
      <c r="G83" s="50" t="e">
        <f t="shared" si="3"/>
        <v>#REF!</v>
      </c>
    </row>
    <row r="84" spans="4:9">
      <c r="D84" s="50">
        <v>12</v>
      </c>
      <c r="E84" s="50">
        <v>3</v>
      </c>
      <c r="F84" s="50">
        <v>1.3</v>
      </c>
      <c r="G84" s="50" t="e">
        <f t="shared" si="3"/>
        <v>#REF!</v>
      </c>
    </row>
    <row r="85" spans="4:9">
      <c r="D85" s="50">
        <v>13</v>
      </c>
      <c r="E85" s="50">
        <v>2.5</v>
      </c>
      <c r="F85" s="50">
        <v>1.6</v>
      </c>
      <c r="G85" s="50" t="e">
        <f t="shared" si="3"/>
        <v>#REF!</v>
      </c>
    </row>
    <row r="86" spans="4:9">
      <c r="D86" s="50">
        <v>14</v>
      </c>
      <c r="E86" s="50">
        <v>2</v>
      </c>
      <c r="F86" s="50">
        <v>1.7</v>
      </c>
      <c r="G86" s="50" t="e">
        <f t="shared" si="3"/>
        <v>#REF!</v>
      </c>
    </row>
    <row r="87" spans="4:9">
      <c r="D87" s="50">
        <v>15</v>
      </c>
      <c r="E87" s="50">
        <v>1.5</v>
      </c>
      <c r="F87" s="50">
        <v>1.8</v>
      </c>
      <c r="G87" s="50" t="e">
        <f t="shared" si="3"/>
        <v>#REF!</v>
      </c>
    </row>
    <row r="88" spans="4:9">
      <c r="D88" s="50">
        <v>16</v>
      </c>
      <c r="E88" s="50">
        <v>1</v>
      </c>
      <c r="F88" s="50">
        <v>1.95</v>
      </c>
      <c r="G88" s="50" t="e">
        <f t="shared" si="3"/>
        <v>#REF!</v>
      </c>
    </row>
    <row r="89" spans="4:9">
      <c r="D89" s="50">
        <v>17</v>
      </c>
      <c r="E89" s="50">
        <v>0.4</v>
      </c>
      <c r="F89" s="50">
        <v>2.56</v>
      </c>
      <c r="G89" s="50" t="e">
        <f t="shared" si="3"/>
        <v>#REF!</v>
      </c>
    </row>
    <row r="92" spans="4:9">
      <c r="G92" s="57" t="e">
        <f>ROUND((SUM(IF(D72=D73,G73,0)+IF(D72=D76,G76,0)+IF(D72=D75,G75,0)+IF(D72=D74,G74,0)+IF(D72=D79,G79,0)+IF(D72=D80,G80,0)+IF(D72=D78,G78,0)+IF(D72=D77,G77,0)+IF(D72=D81,G81,0)+IF(D72=D82,G82,0)+IF(D72=D83,G83,0)+IF(D72=D84,G84,0)+IF(D72=D85,G85,0)+IF(D72=D86,G86,0)+IF(D72=D87,G87,0)+IF(D72=D88,G88,0)+IF(D72=D89,G89,0))),2)</f>
        <v>#REF!</v>
      </c>
      <c r="I92" s="50" t="e">
        <f>INDEX(D73:G89,D72,4)</f>
        <v>#REF!</v>
      </c>
    </row>
  </sheetData>
  <mergeCells count="1">
    <mergeCell ref="J16:J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просчет</vt:lpstr>
      <vt:lpstr>В работе</vt:lpstr>
      <vt:lpstr>Суперы</vt:lpstr>
      <vt:lpstr>инф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dr_arbuz</dc:creator>
  <cp:lastModifiedBy>User</cp:lastModifiedBy>
  <cp:lastPrinted>2016-02-06T05:54:11Z</cp:lastPrinted>
  <dcterms:created xsi:type="dcterms:W3CDTF">2010-10-28T09:18:53Z</dcterms:created>
  <dcterms:modified xsi:type="dcterms:W3CDTF">2016-02-07T15:47:24Z</dcterms:modified>
</cp:coreProperties>
</file>