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-4650" yWindow="2475" windowWidth="14055" windowHeight="8550" tabRatio="874"/>
  </bookViews>
  <sheets>
    <sheet name="296 " sheetId="25" r:id="rId1"/>
    <sheet name="147" sheetId="5" r:id="rId2"/>
    <sheet name="255" sheetId="32" r:id="rId3"/>
    <sheet name="бензин" sheetId="27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52511"/>
</workbook>
</file>

<file path=xl/calcChain.xml><?xml version="1.0" encoding="utf-8"?>
<calcChain xmlns="http://schemas.openxmlformats.org/spreadsheetml/2006/main">
  <c r="A5" i="32" l="1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4" i="32"/>
  <c r="A6" i="5"/>
  <c r="A7" i="5"/>
  <c r="D9" i="27"/>
  <c r="A8" i="5"/>
  <c r="D10" i="27"/>
  <c r="A9" i="5"/>
  <c r="A10" i="5"/>
  <c r="A11" i="5"/>
  <c r="D13" i="27"/>
  <c r="A12" i="5"/>
  <c r="D14" i="27"/>
  <c r="A13" i="5"/>
  <c r="A14" i="5"/>
  <c r="A15" i="5"/>
  <c r="D17" i="27"/>
  <c r="A16" i="5"/>
  <c r="A17" i="5"/>
  <c r="A18" i="5"/>
  <c r="A19" i="5"/>
  <c r="A20" i="5"/>
  <c r="D22" i="27"/>
  <c r="A21" i="5"/>
  <c r="A22" i="5"/>
  <c r="A23" i="5"/>
  <c r="A24" i="5"/>
  <c r="D26" i="27"/>
  <c r="A25" i="5"/>
  <c r="A26" i="5"/>
  <c r="A27" i="5"/>
  <c r="A28" i="5"/>
  <c r="A29" i="5"/>
  <c r="A30" i="5"/>
  <c r="A31" i="5"/>
  <c r="A32" i="5"/>
  <c r="A33" i="5"/>
  <c r="A5" i="5"/>
  <c r="A4" i="5"/>
  <c r="D7" i="27"/>
  <c r="D21" i="27"/>
  <c r="D29" i="27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D44" i="27"/>
  <c r="A19" i="25"/>
  <c r="A20" i="25"/>
  <c r="A21" i="25"/>
  <c r="A22" i="25"/>
  <c r="A23" i="25"/>
  <c r="A24" i="25"/>
  <c r="A25" i="25"/>
  <c r="A26" i="25"/>
  <c r="A4" i="25"/>
  <c r="M5" i="32"/>
  <c r="M6" i="32"/>
  <c r="M7" i="32"/>
  <c r="N7" i="32"/>
  <c r="M8" i="32"/>
  <c r="M9" i="32"/>
  <c r="M10" i="32"/>
  <c r="M11" i="32"/>
  <c r="M12" i="32"/>
  <c r="M13" i="32"/>
  <c r="M14" i="32"/>
  <c r="N14" i="32"/>
  <c r="Q14" i="32"/>
  <c r="M15" i="32"/>
  <c r="N15" i="32"/>
  <c r="M16" i="32"/>
  <c r="M17" i="32"/>
  <c r="N17" i="32"/>
  <c r="M18" i="32"/>
  <c r="M19" i="32"/>
  <c r="N19" i="32"/>
  <c r="M20" i="32"/>
  <c r="M21" i="32"/>
  <c r="M22" i="32"/>
  <c r="M23" i="32"/>
  <c r="N23" i="32"/>
  <c r="M24" i="32"/>
  <c r="M25" i="32"/>
  <c r="M26" i="32"/>
  <c r="M27" i="32"/>
  <c r="N27" i="32"/>
  <c r="R27" i="32"/>
  <c r="M28" i="32"/>
  <c r="M29" i="32"/>
  <c r="M30" i="32"/>
  <c r="N30" i="32"/>
  <c r="M31" i="32"/>
  <c r="N31" i="32"/>
  <c r="R31" i="32"/>
  <c r="M32" i="32"/>
  <c r="M4" i="32"/>
  <c r="N4" i="32"/>
  <c r="S34" i="32"/>
  <c r="P34" i="32"/>
  <c r="M35" i="32"/>
  <c r="J34" i="32"/>
  <c r="H34" i="32"/>
  <c r="C33" i="32"/>
  <c r="E33" i="32"/>
  <c r="N32" i="32"/>
  <c r="E32" i="32"/>
  <c r="C32" i="32"/>
  <c r="C31" i="32"/>
  <c r="E31" i="32"/>
  <c r="E30" i="32"/>
  <c r="C30" i="32"/>
  <c r="N29" i="32"/>
  <c r="R29" i="32"/>
  <c r="C29" i="32"/>
  <c r="E29" i="32"/>
  <c r="N28" i="32"/>
  <c r="E28" i="32"/>
  <c r="C28" i="32"/>
  <c r="C27" i="32"/>
  <c r="E27" i="32"/>
  <c r="N26" i="32"/>
  <c r="Q26" i="32"/>
  <c r="C26" i="32"/>
  <c r="E26" i="32"/>
  <c r="N25" i="32"/>
  <c r="E25" i="32"/>
  <c r="C25" i="32"/>
  <c r="N24" i="32"/>
  <c r="R24" i="32"/>
  <c r="C24" i="32"/>
  <c r="E24" i="32"/>
  <c r="E23" i="32"/>
  <c r="C23" i="32"/>
  <c r="N22" i="32"/>
  <c r="Q22" i="32"/>
  <c r="C22" i="32"/>
  <c r="E22" i="32"/>
  <c r="N21" i="32"/>
  <c r="E21" i="32"/>
  <c r="C21" i="32"/>
  <c r="N20" i="32"/>
  <c r="R20" i="32"/>
  <c r="C20" i="32"/>
  <c r="E20" i="32"/>
  <c r="E19" i="32"/>
  <c r="C19" i="32"/>
  <c r="N18" i="32"/>
  <c r="Q18" i="32"/>
  <c r="C18" i="32"/>
  <c r="E18" i="32"/>
  <c r="E17" i="32"/>
  <c r="C17" i="32"/>
  <c r="N16" i="32"/>
  <c r="R16" i="32"/>
  <c r="C16" i="32"/>
  <c r="E16" i="32"/>
  <c r="E15" i="32"/>
  <c r="C15" i="32"/>
  <c r="C14" i="32"/>
  <c r="E14" i="32"/>
  <c r="N13" i="32"/>
  <c r="E13" i="32"/>
  <c r="C13" i="32"/>
  <c r="Q12" i="32"/>
  <c r="N12" i="32"/>
  <c r="R12" i="32"/>
  <c r="C12" i="32"/>
  <c r="E12" i="32"/>
  <c r="N11" i="32"/>
  <c r="E11" i="32"/>
  <c r="C11" i="32"/>
  <c r="N10" i="32"/>
  <c r="Q10" i="32"/>
  <c r="C10" i="32"/>
  <c r="E10" i="32"/>
  <c r="N9" i="32"/>
  <c r="E9" i="32"/>
  <c r="C9" i="32"/>
  <c r="N8" i="32"/>
  <c r="R8" i="32"/>
  <c r="C8" i="32"/>
  <c r="E8" i="32"/>
  <c r="E7" i="32"/>
  <c r="C7" i="32"/>
  <c r="N6" i="32"/>
  <c r="Q6" i="32"/>
  <c r="C6" i="32"/>
  <c r="E6" i="32"/>
  <c r="N5" i="32"/>
  <c r="E5" i="32"/>
  <c r="C5" i="32"/>
  <c r="L4" i="32"/>
  <c r="K5" i="32"/>
  <c r="L5" i="32"/>
  <c r="K6" i="32"/>
  <c r="L6" i="32"/>
  <c r="K7" i="32"/>
  <c r="L7" i="32"/>
  <c r="K8" i="32"/>
  <c r="L8" i="32"/>
  <c r="K9" i="32"/>
  <c r="L9" i="32"/>
  <c r="K10" i="32"/>
  <c r="L10" i="32"/>
  <c r="K11" i="32"/>
  <c r="L11" i="32"/>
  <c r="K12" i="32"/>
  <c r="L12" i="32"/>
  <c r="K13" i="32"/>
  <c r="L13" i="32"/>
  <c r="K14" i="32"/>
  <c r="L14" i="32"/>
  <c r="K15" i="32"/>
  <c r="L15" i="32"/>
  <c r="K16" i="32"/>
  <c r="L16" i="32"/>
  <c r="K17" i="32"/>
  <c r="L17" i="32"/>
  <c r="K18" i="32"/>
  <c r="L18" i="32"/>
  <c r="K19" i="32"/>
  <c r="L19" i="32"/>
  <c r="K20" i="32"/>
  <c r="L20" i="32"/>
  <c r="K21" i="32"/>
  <c r="L21" i="32"/>
  <c r="K22" i="32"/>
  <c r="L22" i="32"/>
  <c r="K23" i="32"/>
  <c r="L23" i="32"/>
  <c r="K24" i="32"/>
  <c r="L24" i="32"/>
  <c r="K25" i="32"/>
  <c r="L25" i="32"/>
  <c r="K26" i="32"/>
  <c r="L26" i="32"/>
  <c r="K27" i="32"/>
  <c r="L27" i="32"/>
  <c r="K28" i="32"/>
  <c r="L28" i="32"/>
  <c r="K29" i="32"/>
  <c r="L29" i="32"/>
  <c r="K30" i="32"/>
  <c r="L30" i="32"/>
  <c r="K31" i="32"/>
  <c r="L31" i="32"/>
  <c r="K32" i="32"/>
  <c r="L32" i="32"/>
  <c r="C4" i="32"/>
  <c r="E4" i="32"/>
  <c r="D46" i="27"/>
  <c r="D50" i="27"/>
  <c r="D11" i="27"/>
  <c r="D15" i="27"/>
  <c r="D18" i="27"/>
  <c r="D19" i="27"/>
  <c r="D24" i="27"/>
  <c r="D25" i="27"/>
  <c r="D28" i="27"/>
  <c r="D12" i="27"/>
  <c r="C4" i="25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F46" i="27"/>
  <c r="G46" i="27"/>
  <c r="F47" i="27"/>
  <c r="G47" i="27"/>
  <c r="F48" i="27"/>
  <c r="G48" i="27"/>
  <c r="F49" i="27"/>
  <c r="G49" i="27"/>
  <c r="F50" i="27"/>
  <c r="G50" i="27"/>
  <c r="F51" i="27"/>
  <c r="G51" i="27"/>
  <c r="F52" i="27"/>
  <c r="G52" i="27"/>
  <c r="F30" i="27"/>
  <c r="G30" i="27"/>
  <c r="D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3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D8" i="27"/>
  <c r="D16" i="27"/>
  <c r="D20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F17" i="27"/>
  <c r="G17" i="27"/>
  <c r="F18" i="27"/>
  <c r="G18" i="27"/>
  <c r="F19" i="27"/>
  <c r="G19" i="27"/>
  <c r="F20" i="27"/>
  <c r="G20" i="27"/>
  <c r="F21" i="27"/>
  <c r="G21" i="27"/>
  <c r="F6" i="27"/>
  <c r="G6" i="27"/>
  <c r="A6" i="27"/>
  <c r="M6" i="25"/>
  <c r="N6" i="25"/>
  <c r="M5" i="5"/>
  <c r="N5" i="5"/>
  <c r="R5" i="5"/>
  <c r="M6" i="5"/>
  <c r="N6" i="5"/>
  <c r="M7" i="5"/>
  <c r="N7" i="5"/>
  <c r="Q7" i="5"/>
  <c r="M8" i="5"/>
  <c r="N8" i="5"/>
  <c r="Q8" i="5"/>
  <c r="M9" i="5"/>
  <c r="N9" i="5"/>
  <c r="M10" i="5"/>
  <c r="N10" i="5"/>
  <c r="M11" i="5"/>
  <c r="N11" i="5"/>
  <c r="M12" i="5"/>
  <c r="N12" i="5"/>
  <c r="R12" i="5"/>
  <c r="M13" i="5"/>
  <c r="N13" i="5"/>
  <c r="Q13" i="5"/>
  <c r="M14" i="5"/>
  <c r="N14" i="5"/>
  <c r="M15" i="5"/>
  <c r="N15" i="5"/>
  <c r="Q15" i="5"/>
  <c r="M16" i="5"/>
  <c r="N16" i="5"/>
  <c r="R16" i="5"/>
  <c r="M17" i="5"/>
  <c r="N17" i="5"/>
  <c r="M18" i="5"/>
  <c r="N18" i="5"/>
  <c r="M19" i="5"/>
  <c r="N19" i="5"/>
  <c r="M20" i="5"/>
  <c r="N20" i="5"/>
  <c r="M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M29" i="5"/>
  <c r="M30" i="5"/>
  <c r="N30" i="5"/>
  <c r="R30" i="5"/>
  <c r="M31" i="5"/>
  <c r="N31" i="5"/>
  <c r="M32" i="5"/>
  <c r="M4" i="5"/>
  <c r="M5" i="25"/>
  <c r="N5" i="25"/>
  <c r="M7" i="25"/>
  <c r="N7" i="25"/>
  <c r="M8" i="25"/>
  <c r="N8" i="25"/>
  <c r="R8" i="25"/>
  <c r="M9" i="25"/>
  <c r="N9" i="25"/>
  <c r="M10" i="25"/>
  <c r="N10" i="25"/>
  <c r="R10" i="25"/>
  <c r="M11" i="25"/>
  <c r="M12" i="25"/>
  <c r="N12" i="25"/>
  <c r="M13" i="25"/>
  <c r="M14" i="25"/>
  <c r="M15" i="25"/>
  <c r="N15" i="25"/>
  <c r="M16" i="25"/>
  <c r="N16" i="25"/>
  <c r="M17" i="25"/>
  <c r="N17" i="25"/>
  <c r="M18" i="25"/>
  <c r="N18" i="25"/>
  <c r="M19" i="25"/>
  <c r="N19" i="25"/>
  <c r="M20" i="25"/>
  <c r="N20" i="25"/>
  <c r="M21" i="25"/>
  <c r="N21" i="25"/>
  <c r="M22" i="25"/>
  <c r="M23" i="25"/>
  <c r="N23" i="25"/>
  <c r="M24" i="25"/>
  <c r="N24" i="25"/>
  <c r="M25" i="25"/>
  <c r="N25" i="25"/>
  <c r="Q25" i="25"/>
  <c r="M26" i="25"/>
  <c r="M4" i="25"/>
  <c r="N4" i="25"/>
  <c r="Q4" i="25"/>
  <c r="C12" i="25"/>
  <c r="E12" i="25"/>
  <c r="C9" i="5"/>
  <c r="E9" i="5"/>
  <c r="E4" i="25"/>
  <c r="L4" i="25"/>
  <c r="K5" i="25"/>
  <c r="L5" i="25"/>
  <c r="K6" i="25"/>
  <c r="L6" i="25"/>
  <c r="K7" i="25"/>
  <c r="L7" i="25"/>
  <c r="K8" i="25"/>
  <c r="L8" i="25"/>
  <c r="K9" i="25"/>
  <c r="L9" i="25"/>
  <c r="K10" i="25"/>
  <c r="L10" i="25"/>
  <c r="K11" i="25"/>
  <c r="L11" i="25"/>
  <c r="K12" i="25"/>
  <c r="L12" i="25"/>
  <c r="K13" i="25"/>
  <c r="L13" i="25"/>
  <c r="K14" i="25"/>
  <c r="L14" i="25"/>
  <c r="K15" i="25"/>
  <c r="L15" i="25"/>
  <c r="K16" i="25"/>
  <c r="L16" i="25"/>
  <c r="K17" i="25"/>
  <c r="L17" i="25"/>
  <c r="K18" i="25"/>
  <c r="L18" i="25"/>
  <c r="K19" i="25"/>
  <c r="L19" i="25"/>
  <c r="K20" i="25"/>
  <c r="L20" i="25"/>
  <c r="K21" i="25"/>
  <c r="L21" i="25"/>
  <c r="K22" i="25"/>
  <c r="L22" i="25"/>
  <c r="K23" i="25"/>
  <c r="L23" i="25"/>
  <c r="K24" i="25"/>
  <c r="L24" i="25"/>
  <c r="K25" i="25"/>
  <c r="L25" i="25"/>
  <c r="K26" i="25"/>
  <c r="L26" i="25"/>
  <c r="C5" i="25"/>
  <c r="E5" i="25"/>
  <c r="C6" i="25"/>
  <c r="E6" i="25"/>
  <c r="C7" i="25"/>
  <c r="E7" i="25"/>
  <c r="C8" i="25"/>
  <c r="E8" i="25"/>
  <c r="C9" i="25"/>
  <c r="E9" i="25"/>
  <c r="C10" i="25"/>
  <c r="E10" i="25"/>
  <c r="C11" i="25"/>
  <c r="E11" i="25"/>
  <c r="C13" i="25"/>
  <c r="C14" i="25"/>
  <c r="C15" i="25"/>
  <c r="E15" i="25"/>
  <c r="C16" i="25"/>
  <c r="E16" i="25"/>
  <c r="C17" i="25"/>
  <c r="E17" i="25"/>
  <c r="C18" i="25"/>
  <c r="E18" i="25"/>
  <c r="C19" i="25"/>
  <c r="C20" i="25"/>
  <c r="C21" i="25"/>
  <c r="E21" i="25"/>
  <c r="C22" i="25"/>
  <c r="C23" i="25"/>
  <c r="E23" i="25"/>
  <c r="C24" i="25"/>
  <c r="E24" i="25"/>
  <c r="C25" i="25"/>
  <c r="E25" i="25"/>
  <c r="C26" i="25"/>
  <c r="E26" i="25"/>
  <c r="C30" i="5"/>
  <c r="E30" i="5"/>
  <c r="C31" i="5"/>
  <c r="E31" i="5"/>
  <c r="R31" i="5"/>
  <c r="C32" i="5"/>
  <c r="E32" i="5"/>
  <c r="N32" i="5"/>
  <c r="Q32" i="5"/>
  <c r="R32" i="5"/>
  <c r="C7" i="5"/>
  <c r="E7" i="5"/>
  <c r="C8" i="5"/>
  <c r="C10" i="5"/>
  <c r="E10" i="5"/>
  <c r="C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C5" i="5"/>
  <c r="E5" i="5"/>
  <c r="C6" i="5"/>
  <c r="C11" i="5"/>
  <c r="C12" i="5"/>
  <c r="C13" i="5"/>
  <c r="E13" i="5"/>
  <c r="C14" i="5"/>
  <c r="C15" i="5"/>
  <c r="C16" i="5"/>
  <c r="C17" i="5"/>
  <c r="E17" i="5"/>
  <c r="C18" i="5"/>
  <c r="C19" i="5"/>
  <c r="E19" i="5"/>
  <c r="C20" i="5"/>
  <c r="E20" i="5"/>
  <c r="C21" i="5"/>
  <c r="C22" i="5"/>
  <c r="C23" i="5"/>
  <c r="E23" i="5"/>
  <c r="C24" i="5"/>
  <c r="C25" i="5"/>
  <c r="C27" i="25"/>
  <c r="E27" i="25"/>
  <c r="H28" i="25"/>
  <c r="J28" i="25"/>
  <c r="P28" i="25"/>
  <c r="S28" i="25"/>
  <c r="C26" i="5"/>
  <c r="C27" i="5"/>
  <c r="E27" i="5"/>
  <c r="C28" i="5"/>
  <c r="E28" i="5"/>
  <c r="C29" i="5"/>
  <c r="E29" i="5"/>
  <c r="C33" i="5"/>
  <c r="E33" i="5"/>
  <c r="N29" i="5"/>
  <c r="J34" i="5"/>
  <c r="H34" i="5"/>
  <c r="N28" i="5"/>
  <c r="Q28" i="5"/>
  <c r="R28" i="5"/>
  <c r="Q27" i="5"/>
  <c r="P34" i="5"/>
  <c r="M35" i="5"/>
  <c r="S34" i="5"/>
  <c r="Q30" i="5"/>
  <c r="E4" i="5"/>
  <c r="R27" i="5"/>
  <c r="Q31" i="5"/>
  <c r="R24" i="25"/>
  <c r="N22" i="25"/>
  <c r="Q10" i="25"/>
  <c r="Q22" i="5"/>
  <c r="R22" i="5"/>
  <c r="R24" i="5"/>
  <c r="Q26" i="5"/>
  <c r="N26" i="25"/>
  <c r="R26" i="25"/>
  <c r="Q26" i="25"/>
  <c r="R25" i="5"/>
  <c r="Q25" i="5"/>
  <c r="Q23" i="5"/>
  <c r="R23" i="25"/>
  <c r="Q23" i="25"/>
  <c r="R25" i="25"/>
  <c r="Q24" i="25"/>
  <c r="E22" i="25"/>
  <c r="E12" i="5"/>
  <c r="E14" i="25"/>
  <c r="R6" i="25"/>
  <c r="E18" i="5"/>
  <c r="E21" i="5"/>
  <c r="E6" i="5"/>
  <c r="E13" i="25"/>
  <c r="E15" i="5"/>
  <c r="Q19" i="25"/>
  <c r="R19" i="25"/>
  <c r="E19" i="25"/>
  <c r="Q19" i="5"/>
  <c r="R19" i="5"/>
  <c r="N21" i="5"/>
  <c r="R21" i="25"/>
  <c r="Q21" i="25"/>
  <c r="Q21" i="5"/>
  <c r="Q18" i="5"/>
  <c r="R20" i="5"/>
  <c r="Q20" i="5"/>
  <c r="Q16" i="5"/>
  <c r="N4" i="5"/>
  <c r="E16" i="5"/>
  <c r="R9" i="25"/>
  <c r="Q9" i="25"/>
  <c r="Q12" i="25"/>
  <c r="R20" i="25"/>
  <c r="Q20" i="25"/>
  <c r="E20" i="25"/>
  <c r="Q5" i="5"/>
  <c r="O4" i="25"/>
  <c r="I5" i="25"/>
  <c r="R4" i="25"/>
  <c r="R7" i="5"/>
  <c r="R8" i="5"/>
  <c r="Q8" i="25"/>
  <c r="Q9" i="5"/>
  <c r="R9" i="5"/>
  <c r="Q10" i="5"/>
  <c r="R10" i="5"/>
  <c r="N11" i="25"/>
  <c r="E11" i="5"/>
  <c r="R11" i="5"/>
  <c r="Q11" i="5"/>
  <c r="Q12" i="5"/>
  <c r="Q11" i="25"/>
  <c r="N13" i="25"/>
  <c r="M28" i="25"/>
  <c r="N14" i="25"/>
  <c r="G16" i="27"/>
  <c r="R14" i="5"/>
  <c r="Q14" i="5"/>
  <c r="E14" i="5"/>
  <c r="Q15" i="25"/>
  <c r="R15" i="25"/>
  <c r="R15" i="5"/>
  <c r="R17" i="25"/>
  <c r="Q17" i="25"/>
  <c r="R17" i="5"/>
  <c r="C28" i="25"/>
  <c r="Q5" i="25"/>
  <c r="O5" i="25"/>
  <c r="I6" i="25"/>
  <c r="O6" i="25"/>
  <c r="I7" i="25"/>
  <c r="R5" i="25"/>
  <c r="A34" i="32"/>
  <c r="B36" i="32"/>
  <c r="D6" i="27"/>
  <c r="D27" i="27"/>
  <c r="D23" i="27"/>
  <c r="M34" i="32"/>
  <c r="Q16" i="32"/>
  <c r="Q8" i="32"/>
  <c r="Q24" i="32"/>
  <c r="Q20" i="32"/>
  <c r="R4" i="32"/>
  <c r="Q4" i="32"/>
  <c r="Q17" i="32"/>
  <c r="R17" i="32"/>
  <c r="R19" i="32"/>
  <c r="Q19" i="32"/>
  <c r="R7" i="32"/>
  <c r="Q7" i="32"/>
  <c r="R11" i="32"/>
  <c r="Q11" i="32"/>
  <c r="Q25" i="32"/>
  <c r="R25" i="32"/>
  <c r="Q13" i="32"/>
  <c r="R13" i="32"/>
  <c r="R15" i="32"/>
  <c r="Q15" i="32"/>
  <c r="Q30" i="32"/>
  <c r="R30" i="32"/>
  <c r="N34" i="32"/>
  <c r="Q5" i="32"/>
  <c r="R5" i="32"/>
  <c r="R21" i="32"/>
  <c r="Q21" i="32"/>
  <c r="R23" i="32"/>
  <c r="Q23" i="32"/>
  <c r="R28" i="32"/>
  <c r="Q28" i="32"/>
  <c r="Q32" i="32"/>
  <c r="R32" i="32"/>
  <c r="R9" i="32"/>
  <c r="Q9" i="32"/>
  <c r="C34" i="32"/>
  <c r="O4" i="32"/>
  <c r="I5" i="32"/>
  <c r="O5" i="32"/>
  <c r="I6" i="32"/>
  <c r="O6" i="32"/>
  <c r="I7" i="32"/>
  <c r="O7" i="32"/>
  <c r="I8" i="32"/>
  <c r="O8" i="32"/>
  <c r="I9" i="32"/>
  <c r="O9" i="32"/>
  <c r="I10" i="32"/>
  <c r="O10" i="32"/>
  <c r="I11" i="32"/>
  <c r="O11" i="32"/>
  <c r="I12" i="32"/>
  <c r="O12" i="32"/>
  <c r="I13" i="32"/>
  <c r="O13" i="32"/>
  <c r="I14" i="32"/>
  <c r="O14" i="32"/>
  <c r="I15" i="32"/>
  <c r="O15" i="32"/>
  <c r="I16" i="32"/>
  <c r="O16" i="32"/>
  <c r="I17" i="32"/>
  <c r="O17" i="32"/>
  <c r="I18" i="32"/>
  <c r="O18" i="32"/>
  <c r="I19" i="32"/>
  <c r="O19" i="32"/>
  <c r="I20" i="32"/>
  <c r="O20" i="32"/>
  <c r="I21" i="32"/>
  <c r="O21" i="32"/>
  <c r="I22" i="32"/>
  <c r="O22" i="32"/>
  <c r="I23" i="32"/>
  <c r="O23" i="32"/>
  <c r="I24" i="32"/>
  <c r="O24" i="32"/>
  <c r="I25" i="32"/>
  <c r="O25" i="32"/>
  <c r="I26" i="32"/>
  <c r="O26" i="32"/>
  <c r="I27" i="32"/>
  <c r="O27" i="32"/>
  <c r="I28" i="32"/>
  <c r="O28" i="32"/>
  <c r="I29" i="32"/>
  <c r="O29" i="32"/>
  <c r="I30" i="32"/>
  <c r="O30" i="32"/>
  <c r="I31" i="32"/>
  <c r="O31" i="32"/>
  <c r="I32" i="32"/>
  <c r="O32" i="32"/>
  <c r="R6" i="32"/>
  <c r="R10" i="32"/>
  <c r="R14" i="32"/>
  <c r="R18" i="32"/>
  <c r="R22" i="32"/>
  <c r="R26" i="32"/>
  <c r="Q27" i="32"/>
  <c r="Q29" i="32"/>
  <c r="Q31" i="32"/>
  <c r="D49" i="27"/>
  <c r="D51" i="27"/>
  <c r="D47" i="27"/>
  <c r="D52" i="27"/>
  <c r="D48" i="27"/>
  <c r="D45" i="27"/>
  <c r="A34" i="5"/>
  <c r="B36" i="5"/>
  <c r="Q18" i="25"/>
  <c r="R18" i="25"/>
  <c r="R7" i="25"/>
  <c r="Q7" i="25"/>
  <c r="R16" i="25"/>
  <c r="Q16" i="25"/>
  <c r="Q14" i="25"/>
  <c r="R14" i="25"/>
  <c r="O7" i="25"/>
  <c r="I8" i="25"/>
  <c r="O8" i="25"/>
  <c r="I9" i="25"/>
  <c r="O9" i="25"/>
  <c r="I10" i="25"/>
  <c r="O10" i="25"/>
  <c r="I11" i="25"/>
  <c r="O11" i="25"/>
  <c r="I12" i="25"/>
  <c r="O12" i="25"/>
  <c r="I13" i="25"/>
  <c r="O13" i="25"/>
  <c r="I14" i="25"/>
  <c r="O14" i="25"/>
  <c r="I15" i="25"/>
  <c r="O15" i="25"/>
  <c r="I16" i="25"/>
  <c r="O16" i="25"/>
  <c r="I17" i="25"/>
  <c r="O17" i="25"/>
  <c r="I18" i="25"/>
  <c r="O18" i="25"/>
  <c r="I19" i="25"/>
  <c r="O19" i="25"/>
  <c r="I20" i="25"/>
  <c r="O20" i="25"/>
  <c r="I21" i="25"/>
  <c r="O21" i="25"/>
  <c r="I22" i="25"/>
  <c r="O22" i="25"/>
  <c r="I23" i="25"/>
  <c r="O23" i="25"/>
  <c r="I24" i="25"/>
  <c r="O24" i="25"/>
  <c r="I25" i="25"/>
  <c r="O25" i="25"/>
  <c r="I26" i="25"/>
  <c r="O26" i="25"/>
  <c r="I27" i="25"/>
  <c r="D43" i="27"/>
  <c r="D41" i="27"/>
  <c r="D42" i="27"/>
  <c r="D31" i="27"/>
  <c r="D32" i="27"/>
  <c r="D33" i="27"/>
  <c r="Q29" i="5"/>
  <c r="R29" i="5"/>
  <c r="N28" i="25"/>
  <c r="Q4" i="5"/>
  <c r="N34" i="5"/>
  <c r="R4" i="5"/>
  <c r="R21" i="5"/>
  <c r="R12" i="25"/>
  <c r="R26" i="5"/>
  <c r="R23" i="5"/>
  <c r="E26" i="5"/>
  <c r="R11" i="25"/>
  <c r="O4" i="5"/>
  <c r="I5" i="5"/>
  <c r="O5" i="5"/>
  <c r="I6" i="5"/>
  <c r="O6" i="5"/>
  <c r="I7" i="5"/>
  <c r="O7" i="5"/>
  <c r="I8" i="5"/>
  <c r="O8" i="5"/>
  <c r="I9" i="5"/>
  <c r="O9" i="5"/>
  <c r="I10" i="5"/>
  <c r="O10" i="5"/>
  <c r="I11" i="5"/>
  <c r="O11" i="5"/>
  <c r="I12" i="5"/>
  <c r="O12" i="5"/>
  <c r="I13" i="5"/>
  <c r="O13" i="5"/>
  <c r="I14" i="5"/>
  <c r="O14" i="5"/>
  <c r="I15" i="5"/>
  <c r="O15" i="5"/>
  <c r="I16" i="5"/>
  <c r="O16" i="5"/>
  <c r="I17" i="5"/>
  <c r="O17" i="5"/>
  <c r="I18" i="5"/>
  <c r="O18" i="5"/>
  <c r="I19" i="5"/>
  <c r="O19" i="5"/>
  <c r="I20" i="5"/>
  <c r="O20" i="5"/>
  <c r="I21" i="5"/>
  <c r="O21" i="5"/>
  <c r="I22" i="5"/>
  <c r="O22" i="5"/>
  <c r="I23" i="5"/>
  <c r="O23" i="5"/>
  <c r="I24" i="5"/>
  <c r="O24" i="5"/>
  <c r="I25" i="5"/>
  <c r="O25" i="5"/>
  <c r="I26" i="5"/>
  <c r="O26" i="5"/>
  <c r="I27" i="5"/>
  <c r="O27" i="5"/>
  <c r="I28" i="5"/>
  <c r="O28" i="5"/>
  <c r="I29" i="5"/>
  <c r="O29" i="5"/>
  <c r="I30" i="5"/>
  <c r="O30" i="5"/>
  <c r="I31" i="5"/>
  <c r="O31" i="5"/>
  <c r="I32" i="5"/>
  <c r="Q22" i="25"/>
  <c r="R22" i="25"/>
  <c r="Q6" i="5"/>
  <c r="R6" i="5"/>
  <c r="Q6" i="25"/>
  <c r="Q13" i="25"/>
  <c r="R13" i="25"/>
  <c r="E25" i="5"/>
  <c r="E22" i="5"/>
  <c r="C34" i="5"/>
  <c r="Q17" i="5"/>
  <c r="R13" i="5"/>
  <c r="Q24" i="5"/>
  <c r="M34" i="5"/>
  <c r="R18" i="5"/>
  <c r="E24" i="5"/>
  <c r="E8" i="5"/>
  <c r="Q34" i="32"/>
  <c r="R34" i="32"/>
  <c r="Q28" i="25"/>
  <c r="R28" i="25"/>
  <c r="D34" i="27"/>
  <c r="Q34" i="5"/>
  <c r="R34" i="5"/>
  <c r="O32" i="5"/>
  <c r="D35" i="27"/>
  <c r="D36" i="27"/>
  <c r="D37" i="27"/>
  <c r="D38" i="27"/>
  <c r="D39" i="27"/>
  <c r="A28" i="25"/>
  <c r="B30" i="25"/>
  <c r="V28" i="25"/>
  <c r="D40" i="27"/>
</calcChain>
</file>

<file path=xl/sharedStrings.xml><?xml version="1.0" encoding="utf-8"?>
<sst xmlns="http://schemas.openxmlformats.org/spreadsheetml/2006/main" count="162" uniqueCount="36">
  <si>
    <t>Дата выезда</t>
  </si>
  <si>
    <t>время выезда</t>
  </si>
  <si>
    <t>время возвр</t>
  </si>
  <si>
    <t>Итого часов в наряде</t>
  </si>
  <si>
    <t>Спидометр при выезде</t>
  </si>
  <si>
    <t>№ пут. листа</t>
  </si>
  <si>
    <t xml:space="preserve">Спидометр при возвр. </t>
  </si>
  <si>
    <t>по норме</t>
  </si>
  <si>
    <t>фактич.</t>
  </si>
  <si>
    <t>Пройдено км</t>
  </si>
  <si>
    <t>Сделано рейсов</t>
  </si>
  <si>
    <t>расход топлива</t>
  </si>
  <si>
    <t>Выдано топливо перед выездом</t>
  </si>
  <si>
    <t>остаток ГСМ на конец дня</t>
  </si>
  <si>
    <t>остаток ГСМ на начало дня</t>
  </si>
  <si>
    <t>расход масло</t>
  </si>
  <si>
    <t>расход масло ТАД-17</t>
  </si>
  <si>
    <t>Автомобиль</t>
  </si>
  <si>
    <t>Роспись водителя</t>
  </si>
  <si>
    <t>Роспись водитель</t>
  </si>
  <si>
    <t xml:space="preserve"> </t>
  </si>
  <si>
    <t>простой</t>
  </si>
  <si>
    <t>ремонт</t>
  </si>
  <si>
    <t>выход</t>
  </si>
  <si>
    <t>Итого:</t>
  </si>
  <si>
    <t>70638</t>
  </si>
  <si>
    <t>Дата выдачи</t>
  </si>
  <si>
    <t>ФИО водителя</t>
  </si>
  <si>
    <t>Примеч.</t>
  </si>
  <si>
    <t>марка</t>
  </si>
  <si>
    <t>госномер</t>
  </si>
  <si>
    <t>Номер путевого листа</t>
  </si>
  <si>
    <t>Выдано, литр</t>
  </si>
  <si>
    <t>Подпись работника в получении</t>
  </si>
  <si>
    <t>Цифрами</t>
  </si>
  <si>
    <t>Прописью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</si>
</sst>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.0"/>
    <numFmt numFmtId="190" formatCode="00000"/>
  </numFmts>
  <fonts count="34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8"/>
      <color indexed="18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9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8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/>
    <xf numFmtId="0" fontId="4" fillId="0" borderId="1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15" borderId="0" xfId="0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16" borderId="0" xfId="0" applyFill="1"/>
    <xf numFmtId="180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4" fontId="4" fillId="17" borderId="10" xfId="0" applyNumberFormat="1" applyFont="1" applyFill="1" applyBorder="1"/>
    <xf numFmtId="0" fontId="0" fillId="17" borderId="10" xfId="0" applyFill="1" applyBorder="1"/>
    <xf numFmtId="0" fontId="0" fillId="17" borderId="10" xfId="0" applyFill="1" applyBorder="1" applyAlignment="1">
      <alignment horizontal="center"/>
    </xf>
    <xf numFmtId="180" fontId="0" fillId="17" borderId="10" xfId="0" applyNumberForma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180" fontId="0" fillId="17" borderId="12" xfId="0" applyNumberFormat="1" applyFill="1" applyBorder="1" applyAlignment="1">
      <alignment horizontal="center"/>
    </xf>
    <xf numFmtId="1" fontId="0" fillId="17" borderId="10" xfId="0" applyNumberFormat="1" applyFill="1" applyBorder="1" applyAlignment="1">
      <alignment horizontal="center"/>
    </xf>
    <xf numFmtId="2" fontId="0" fillId="17" borderId="10" xfId="0" applyNumberFormat="1" applyFill="1" applyBorder="1" applyAlignment="1">
      <alignment horizontal="center"/>
    </xf>
    <xf numFmtId="0" fontId="0" fillId="17" borderId="0" xfId="0" applyFill="1"/>
    <xf numFmtId="0" fontId="4" fillId="17" borderId="10" xfId="0" applyFont="1" applyFill="1" applyBorder="1"/>
    <xf numFmtId="0" fontId="4" fillId="17" borderId="10" xfId="0" applyFont="1" applyFill="1" applyBorder="1" applyAlignment="1">
      <alignment horizontal="center"/>
    </xf>
    <xf numFmtId="180" fontId="4" fillId="17" borderId="10" xfId="0" applyNumberFormat="1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14" fontId="0" fillId="17" borderId="10" xfId="0" applyNumberFormat="1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8" borderId="10" xfId="0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2" fillId="18" borderId="10" xfId="0" applyFont="1" applyFill="1" applyBorder="1" applyAlignment="1"/>
    <xf numFmtId="0" fontId="2" fillId="18" borderId="10" xfId="0" applyFont="1" applyFill="1" applyBorder="1" applyAlignment="1">
      <alignment horizontal="center"/>
    </xf>
    <xf numFmtId="180" fontId="2" fillId="18" borderId="10" xfId="0" applyNumberFormat="1" applyFont="1" applyFill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3" fillId="19" borderId="10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180" fontId="2" fillId="19" borderId="10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 vertical="center" wrapText="1"/>
    </xf>
    <xf numFmtId="180" fontId="1" fillId="20" borderId="12" xfId="0" applyNumberFormat="1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left"/>
    </xf>
    <xf numFmtId="2" fontId="4" fillId="17" borderId="10" xfId="0" applyNumberFormat="1" applyFont="1" applyFill="1" applyBorder="1" applyAlignment="1">
      <alignment horizontal="center"/>
    </xf>
    <xf numFmtId="190" fontId="23" fillId="17" borderId="14" xfId="0" applyNumberFormat="1" applyFont="1" applyFill="1" applyBorder="1" applyAlignment="1">
      <alignment horizontal="center"/>
    </xf>
    <xf numFmtId="180" fontId="4" fillId="17" borderId="12" xfId="0" applyNumberFormat="1" applyFont="1" applyFill="1" applyBorder="1" applyAlignment="1">
      <alignment horizontal="center"/>
    </xf>
    <xf numFmtId="2" fontId="4" fillId="17" borderId="10" xfId="0" applyNumberFormat="1" applyFont="1" applyFill="1" applyBorder="1"/>
    <xf numFmtId="2" fontId="0" fillId="17" borderId="10" xfId="0" applyNumberFormat="1" applyFill="1" applyBorder="1"/>
    <xf numFmtId="180" fontId="0" fillId="17" borderId="10" xfId="0" applyNumberFormat="1" applyFill="1" applyBorder="1"/>
    <xf numFmtId="0" fontId="0" fillId="17" borderId="13" xfId="0" applyNumberFormat="1" applyFill="1" applyBorder="1" applyAlignment="1">
      <alignment horizontal="center"/>
    </xf>
    <xf numFmtId="2" fontId="2" fillId="19" borderId="10" xfId="0" applyNumberFormat="1" applyFont="1" applyFill="1" applyBorder="1" applyAlignment="1">
      <alignment horizontal="center"/>
    </xf>
    <xf numFmtId="0" fontId="2" fillId="19" borderId="10" xfId="0" applyNumberFormat="1" applyFont="1" applyFill="1" applyBorder="1" applyAlignment="1">
      <alignment horizontal="center"/>
    </xf>
    <xf numFmtId="2" fontId="0" fillId="21" borderId="10" xfId="0" applyNumberFormat="1" applyFill="1" applyBorder="1" applyAlignment="1">
      <alignment horizontal="center"/>
    </xf>
    <xf numFmtId="0" fontId="4" fillId="17" borderId="10" xfId="0" applyFont="1" applyFill="1" applyBorder="1" applyAlignment="1"/>
    <xf numFmtId="0" fontId="1" fillId="20" borderId="10" xfId="0" applyFont="1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/>
    </xf>
    <xf numFmtId="1" fontId="0" fillId="22" borderId="10" xfId="0" applyNumberFormat="1" applyFill="1" applyBorder="1" applyAlignment="1">
      <alignment horizontal="center"/>
    </xf>
    <xf numFmtId="0" fontId="0" fillId="22" borderId="10" xfId="0" applyFill="1" applyBorder="1"/>
    <xf numFmtId="49" fontId="23" fillId="23" borderId="10" xfId="0" applyNumberFormat="1" applyFont="1" applyFill="1" applyBorder="1" applyAlignment="1">
      <alignment horizontal="center"/>
    </xf>
    <xf numFmtId="190" fontId="24" fillId="23" borderId="10" xfId="0" applyNumberFormat="1" applyFont="1" applyFill="1" applyBorder="1" applyAlignment="1">
      <alignment horizontal="center"/>
    </xf>
    <xf numFmtId="190" fontId="23" fillId="23" borderId="10" xfId="0" applyNumberFormat="1" applyFont="1" applyFill="1" applyBorder="1" applyAlignment="1">
      <alignment horizontal="center"/>
    </xf>
    <xf numFmtId="0" fontId="0" fillId="23" borderId="13" xfId="0" applyFill="1" applyBorder="1" applyAlignment="1">
      <alignment horizontal="center"/>
    </xf>
    <xf numFmtId="0" fontId="0" fillId="23" borderId="10" xfId="0" applyFill="1" applyBorder="1" applyAlignment="1">
      <alignment horizontal="center"/>
    </xf>
    <xf numFmtId="0" fontId="4" fillId="23" borderId="10" xfId="0" applyFont="1" applyFill="1" applyBorder="1" applyAlignment="1">
      <alignment horizontal="center"/>
    </xf>
    <xf numFmtId="14" fontId="0" fillId="17" borderId="10" xfId="0" applyNumberFormat="1" applyFill="1" applyBorder="1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10" xfId="0" applyFont="1" applyBorder="1"/>
    <xf numFmtId="0" fontId="28" fillId="0" borderId="13" xfId="18" applyFont="1" applyBorder="1" applyAlignment="1">
      <alignment horizontal="center" vertical="center" wrapText="1"/>
    </xf>
    <xf numFmtId="0" fontId="32" fillId="0" borderId="0" xfId="0" applyFont="1"/>
    <xf numFmtId="0" fontId="26" fillId="0" borderId="10" xfId="18" applyFont="1" applyBorder="1" applyAlignment="1">
      <alignment horizontal="center" vertical="center" wrapText="1"/>
    </xf>
    <xf numFmtId="0" fontId="26" fillId="0" borderId="15" xfId="18" applyFont="1" applyBorder="1" applyAlignment="1">
      <alignment horizontal="center" vertical="center" wrapText="1"/>
    </xf>
    <xf numFmtId="0" fontId="28" fillId="0" borderId="15" xfId="18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/>
    </xf>
    <xf numFmtId="14" fontId="0" fillId="0" borderId="0" xfId="0" applyNumberFormat="1"/>
    <xf numFmtId="0" fontId="4" fillId="0" borderId="0" xfId="0" applyFont="1"/>
    <xf numFmtId="14" fontId="4" fillId="19" borderId="16" xfId="0" applyNumberFormat="1" applyFont="1" applyFill="1" applyBorder="1"/>
    <xf numFmtId="14" fontId="0" fillId="19" borderId="16" xfId="0" applyNumberFormat="1" applyFill="1" applyBorder="1"/>
    <xf numFmtId="14" fontId="22" fillId="0" borderId="13" xfId="18" applyNumberFormat="1" applyFont="1" applyBorder="1" applyAlignment="1">
      <alignment horizontal="center" vertical="center" wrapText="1"/>
    </xf>
    <xf numFmtId="0" fontId="22" fillId="0" borderId="15" xfId="18" applyFont="1" applyBorder="1" applyAlignment="1">
      <alignment horizontal="center" vertical="center" wrapText="1"/>
    </xf>
    <xf numFmtId="0" fontId="22" fillId="0" borderId="13" xfId="18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14" fontId="33" fillId="0" borderId="0" xfId="0" applyNumberFormat="1" applyFont="1"/>
    <xf numFmtId="49" fontId="22" fillId="0" borderId="10" xfId="0" quotePrefix="1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2" fontId="0" fillId="0" borderId="10" xfId="0" applyNumberFormat="1" applyFill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4" fillId="24" borderId="10" xfId="0" applyFont="1" applyFill="1" applyBorder="1"/>
    <xf numFmtId="0" fontId="0" fillId="24" borderId="10" xfId="0" applyFill="1" applyBorder="1"/>
    <xf numFmtId="0" fontId="29" fillId="25" borderId="17" xfId="0" applyFont="1" applyFill="1" applyBorder="1" applyAlignment="1">
      <alignment vertical="center" wrapText="1"/>
    </xf>
    <xf numFmtId="0" fontId="4" fillId="26" borderId="10" xfId="0" applyFont="1" applyFill="1" applyBorder="1"/>
    <xf numFmtId="0" fontId="0" fillId="26" borderId="10" xfId="0" applyFill="1" applyBorder="1"/>
    <xf numFmtId="0" fontId="1" fillId="20" borderId="1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180" fontId="1" fillId="20" borderId="18" xfId="0" applyNumberFormat="1" applyFont="1" applyFill="1" applyBorder="1" applyAlignment="1">
      <alignment horizontal="center" vertical="center" wrapText="1"/>
    </xf>
    <xf numFmtId="180" fontId="1" fillId="20" borderId="13" xfId="0" applyNumberFormat="1" applyFont="1" applyFill="1" applyBorder="1" applyAlignment="1">
      <alignment horizontal="center" vertical="center" wrapText="1"/>
    </xf>
    <xf numFmtId="2" fontId="1" fillId="20" borderId="10" xfId="0" applyNumberFormat="1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20" borderId="12" xfId="0" applyFont="1" applyFill="1" applyBorder="1" applyAlignment="1">
      <alignment horizontal="center"/>
    </xf>
    <xf numFmtId="0" fontId="1" fillId="20" borderId="10" xfId="0" applyFont="1" applyFill="1" applyBorder="1" applyAlignment="1">
      <alignment horizontal="center"/>
    </xf>
    <xf numFmtId="0" fontId="1" fillId="20" borderId="20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180" fontId="1" fillId="20" borderId="10" xfId="0" applyNumberFormat="1" applyFont="1" applyFill="1" applyBorder="1" applyAlignment="1">
      <alignment horizontal="center" vertical="center" wrapText="1"/>
    </xf>
    <xf numFmtId="0" fontId="1" fillId="20" borderId="20" xfId="0" applyNumberFormat="1" applyFont="1" applyFill="1" applyBorder="1" applyAlignment="1">
      <alignment horizontal="center" vertical="center" wrapText="1"/>
    </xf>
    <xf numFmtId="0" fontId="1" fillId="20" borderId="14" xfId="0" applyNumberFormat="1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vertical="center" wrapText="1"/>
    </xf>
    <xf numFmtId="0" fontId="26" fillId="0" borderId="18" xfId="18" applyFont="1" applyBorder="1" applyAlignment="1">
      <alignment horizontal="center" vertical="center" wrapText="1"/>
    </xf>
    <xf numFmtId="0" fontId="26" fillId="0" borderId="13" xfId="18" applyFont="1" applyBorder="1" applyAlignment="1">
      <alignment horizontal="center" vertical="center" wrapText="1"/>
    </xf>
    <xf numFmtId="0" fontId="26" fillId="0" borderId="21" xfId="18" applyFont="1" applyBorder="1" applyAlignment="1">
      <alignment horizontal="center" vertical="center" wrapText="1"/>
    </xf>
    <xf numFmtId="0" fontId="26" fillId="0" borderId="22" xfId="18" applyFont="1" applyBorder="1" applyAlignment="1">
      <alignment horizontal="center" vertical="center" wrapText="1"/>
    </xf>
    <xf numFmtId="0" fontId="27" fillId="0" borderId="0" xfId="18" applyFont="1" applyBorder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Normal="100" workbookViewId="0">
      <pane xSplit="5" ySplit="3" topLeftCell="F4" activePane="bottomRight" state="frozen"/>
      <selection pane="topRight" activeCell="E1" sqref="E1"/>
      <selection pane="bottomLeft" activeCell="A11" sqref="A11"/>
      <selection pane="bottomRight" activeCell="W16" sqref="W16"/>
    </sheetView>
  </sheetViews>
  <sheetFormatPr defaultRowHeight="12.75" x14ac:dyDescent="0.2"/>
  <cols>
    <col min="1" max="1" width="7.28515625" customWidth="1"/>
    <col min="2" max="2" width="10.5703125" customWidth="1"/>
    <col min="3" max="3" width="4.140625" style="2" customWidth="1"/>
    <col min="4" max="4" width="5.7109375" customWidth="1"/>
    <col min="5" max="5" width="5" customWidth="1"/>
    <col min="6" max="6" width="7.85546875" style="2" customWidth="1"/>
    <col min="7" max="7" width="7.7109375" style="18" customWidth="1"/>
    <col min="8" max="8" width="6.85546875" style="2" customWidth="1"/>
    <col min="9" max="9" width="8.140625" style="3" customWidth="1"/>
    <col min="10" max="10" width="7.28515625" style="2" customWidth="1"/>
    <col min="11" max="11" width="9.140625" style="13"/>
    <col min="12" max="12" width="9.140625" style="2"/>
    <col min="13" max="13" width="10.28515625" style="3" bestFit="1" customWidth="1"/>
    <col min="14" max="14" width="8.140625" style="2" customWidth="1"/>
    <col min="15" max="15" width="7.7109375" style="3" customWidth="1"/>
    <col min="16" max="16" width="8" style="2" customWidth="1"/>
    <col min="17" max="17" width="7" style="3" customWidth="1"/>
    <col min="18" max="18" width="7.28515625" style="3" customWidth="1"/>
    <col min="19" max="19" width="6.42578125" style="2" customWidth="1"/>
  </cols>
  <sheetData>
    <row r="1" spans="1:33" s="7" customFormat="1" ht="13.5" thickBot="1" x14ac:dyDescent="0.25">
      <c r="C1" s="8"/>
      <c r="F1" s="6"/>
      <c r="G1" s="9"/>
      <c r="H1" s="9"/>
      <c r="I1" s="10"/>
      <c r="J1" s="8"/>
      <c r="K1" s="14"/>
      <c r="L1" s="8"/>
      <c r="M1" s="10"/>
      <c r="N1" s="8"/>
      <c r="O1" s="10"/>
      <c r="P1" s="8"/>
      <c r="Q1" s="10"/>
      <c r="R1" s="10"/>
      <c r="S1" s="8"/>
    </row>
    <row r="2" spans="1:33" s="7" customFormat="1" ht="15.75" customHeight="1" thickBot="1" x14ac:dyDescent="0.25">
      <c r="A2" s="99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102" t="s">
        <v>2</v>
      </c>
      <c r="H2" s="99" t="s">
        <v>3</v>
      </c>
      <c r="I2" s="100" t="s">
        <v>14</v>
      </c>
      <c r="J2" s="98" t="s">
        <v>12</v>
      </c>
      <c r="K2" s="110" t="s">
        <v>4</v>
      </c>
      <c r="L2" s="107" t="s">
        <v>6</v>
      </c>
      <c r="M2" s="105" t="s">
        <v>11</v>
      </c>
      <c r="N2" s="106"/>
      <c r="O2" s="100" t="s">
        <v>13</v>
      </c>
      <c r="P2" s="99" t="s">
        <v>9</v>
      </c>
      <c r="Q2" s="109" t="s">
        <v>15</v>
      </c>
      <c r="R2" s="109" t="s">
        <v>16</v>
      </c>
      <c r="S2" s="99" t="s">
        <v>10</v>
      </c>
      <c r="T2" s="103" t="s">
        <v>18</v>
      </c>
    </row>
    <row r="3" spans="1:33" s="1" customFormat="1" ht="47.25" customHeight="1" thickBot="1" x14ac:dyDescent="0.25">
      <c r="A3" s="99"/>
      <c r="B3" s="99"/>
      <c r="C3" s="99"/>
      <c r="D3" s="99"/>
      <c r="E3" s="99"/>
      <c r="F3" s="99"/>
      <c r="G3" s="102"/>
      <c r="H3" s="99"/>
      <c r="I3" s="101"/>
      <c r="J3" s="98"/>
      <c r="K3" s="111"/>
      <c r="L3" s="108"/>
      <c r="M3" s="45" t="s">
        <v>7</v>
      </c>
      <c r="N3" s="58" t="s">
        <v>8</v>
      </c>
      <c r="O3" s="101"/>
      <c r="P3" s="99"/>
      <c r="Q3" s="109"/>
      <c r="R3" s="109"/>
      <c r="S3" s="99"/>
      <c r="T3" s="104"/>
      <c r="U3" s="95">
        <v>30</v>
      </c>
      <c r="AE3" s="90"/>
      <c r="AF3" s="90"/>
      <c r="AG3" s="90"/>
    </row>
    <row r="4" spans="1:33" s="15" customFormat="1" ht="12" customHeight="1" x14ac:dyDescent="0.2">
      <c r="A4" s="96">
        <f>IF(ISBLANK(F4)," ",(COUNT($F4:F$4))+$U$3)</f>
        <v>31</v>
      </c>
      <c r="B4" s="68">
        <v>42030</v>
      </c>
      <c r="C4" s="28">
        <f t="shared" ref="C4:C21" si="0">IF(P4&gt;0,1," ")</f>
        <v>1</v>
      </c>
      <c r="D4" s="28" t="s">
        <v>20</v>
      </c>
      <c r="E4" s="28" t="str">
        <f t="shared" ref="E4:E27" si="1">IF(C4=1," ",1)</f>
        <v xml:space="preserve"> </v>
      </c>
      <c r="F4" s="92">
        <v>9</v>
      </c>
      <c r="G4" s="47">
        <v>18</v>
      </c>
      <c r="H4" s="29">
        <v>8</v>
      </c>
      <c r="I4" s="30">
        <v>64</v>
      </c>
      <c r="J4" s="23"/>
      <c r="K4" s="48">
        <v>50967</v>
      </c>
      <c r="L4" s="48">
        <f t="shared" ref="L4:L26" si="2">K4+P4</f>
        <v>51008</v>
      </c>
      <c r="M4" s="49">
        <f>ROUND(P4*24.86/100,1)</f>
        <v>10.199999999999999</v>
      </c>
      <c r="N4" s="30">
        <f>ROUND(M4,0)</f>
        <v>10</v>
      </c>
      <c r="O4" s="30">
        <f t="shared" ref="O4:O26" si="3">I4+J4-N4</f>
        <v>54</v>
      </c>
      <c r="P4" s="29">
        <v>41</v>
      </c>
      <c r="Q4" s="22">
        <f t="shared" ref="Q4:Q26" si="4">N4*2.2/100</f>
        <v>0.22</v>
      </c>
      <c r="R4" s="22">
        <f t="shared" ref="R4:R26" si="5">N4*0.2/100</f>
        <v>0.02</v>
      </c>
      <c r="S4" s="21"/>
      <c r="T4" s="2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2" customFormat="1" ht="14.25" customHeight="1" x14ac:dyDescent="0.2">
      <c r="A5" s="96">
        <f>IF(ISBLANK(F5)," ",(COUNT($F$4:F5))+$U$3)</f>
        <v>32</v>
      </c>
      <c r="B5" s="68">
        <v>42031</v>
      </c>
      <c r="C5" s="28" t="str">
        <f t="shared" si="0"/>
        <v xml:space="preserve"> </v>
      </c>
      <c r="D5" s="28" t="s">
        <v>20</v>
      </c>
      <c r="E5" s="28">
        <f t="shared" si="1"/>
        <v>1</v>
      </c>
      <c r="F5" s="92">
        <v>9</v>
      </c>
      <c r="G5" s="47"/>
      <c r="H5" s="29"/>
      <c r="I5" s="30">
        <f t="shared" ref="I5:I27" si="6">O4</f>
        <v>54</v>
      </c>
      <c r="J5" s="23"/>
      <c r="K5" s="48">
        <f t="shared" ref="K5:K26" si="7">L4</f>
        <v>51008</v>
      </c>
      <c r="L5" s="48">
        <f t="shared" si="2"/>
        <v>51008</v>
      </c>
      <c r="M5" s="49">
        <f t="shared" ref="M5:M26" si="8">ROUND(P5*24.86/100,1)</f>
        <v>0</v>
      </c>
      <c r="N5" s="30">
        <f t="shared" ref="N5:N26" si="9">ROUND(M5,0)</f>
        <v>0</v>
      </c>
      <c r="O5" s="30">
        <f t="shared" si="3"/>
        <v>54</v>
      </c>
      <c r="P5" s="29"/>
      <c r="Q5" s="22">
        <f t="shared" si="4"/>
        <v>0</v>
      </c>
      <c r="R5" s="22">
        <f t="shared" si="5"/>
        <v>0</v>
      </c>
      <c r="S5" s="21"/>
      <c r="T5" s="2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15" customFormat="1" x14ac:dyDescent="0.2">
      <c r="A6" s="96" t="str">
        <f>IF(ISBLANK(F6)," ",(COUNT($F$4:F6))+$U$3)</f>
        <v xml:space="preserve"> </v>
      </c>
      <c r="B6" s="68">
        <v>42032</v>
      </c>
      <c r="C6" s="28" t="str">
        <f t="shared" si="0"/>
        <v xml:space="preserve"> </v>
      </c>
      <c r="D6" s="28" t="s">
        <v>20</v>
      </c>
      <c r="E6" s="28">
        <f t="shared" si="1"/>
        <v>1</v>
      </c>
      <c r="F6" s="92"/>
      <c r="G6" s="47"/>
      <c r="H6" s="29"/>
      <c r="I6" s="30">
        <f t="shared" si="6"/>
        <v>54</v>
      </c>
      <c r="J6" s="23"/>
      <c r="K6" s="48">
        <f t="shared" si="7"/>
        <v>51008</v>
      </c>
      <c r="L6" s="48">
        <f t="shared" si="2"/>
        <v>51008</v>
      </c>
      <c r="M6" s="49">
        <f t="shared" si="8"/>
        <v>0</v>
      </c>
      <c r="N6" s="30">
        <f t="shared" si="9"/>
        <v>0</v>
      </c>
      <c r="O6" s="30">
        <f t="shared" si="3"/>
        <v>54</v>
      </c>
      <c r="P6" s="29"/>
      <c r="Q6" s="22">
        <f t="shared" si="4"/>
        <v>0</v>
      </c>
      <c r="R6" s="22">
        <f t="shared" si="5"/>
        <v>0</v>
      </c>
      <c r="S6" s="21"/>
      <c r="T6" s="2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12" customFormat="1" x14ac:dyDescent="0.2">
      <c r="A7" s="96" t="str">
        <f>IF(ISBLANK(F7)," ",(COUNT($F$4:F7))+$U$3)</f>
        <v xml:space="preserve"> </v>
      </c>
      <c r="B7" s="68">
        <v>42033</v>
      </c>
      <c r="C7" s="28" t="str">
        <f t="shared" si="0"/>
        <v xml:space="preserve"> </v>
      </c>
      <c r="D7" s="28" t="s">
        <v>20</v>
      </c>
      <c r="E7" s="28">
        <f t="shared" si="1"/>
        <v>1</v>
      </c>
      <c r="F7" s="92"/>
      <c r="G7" s="47"/>
      <c r="H7" s="29"/>
      <c r="I7" s="30">
        <f t="shared" si="6"/>
        <v>54</v>
      </c>
      <c r="J7" s="23"/>
      <c r="K7" s="48">
        <f t="shared" si="7"/>
        <v>51008</v>
      </c>
      <c r="L7" s="48">
        <f t="shared" si="2"/>
        <v>51008</v>
      </c>
      <c r="M7" s="49">
        <f t="shared" si="8"/>
        <v>0</v>
      </c>
      <c r="N7" s="30">
        <f t="shared" si="9"/>
        <v>0</v>
      </c>
      <c r="O7" s="30">
        <f t="shared" si="3"/>
        <v>54</v>
      </c>
      <c r="P7" s="29"/>
      <c r="Q7" s="22">
        <f t="shared" si="4"/>
        <v>0</v>
      </c>
      <c r="R7" s="22">
        <f t="shared" si="5"/>
        <v>0</v>
      </c>
      <c r="S7" s="21"/>
      <c r="T7" s="2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15" customFormat="1" x14ac:dyDescent="0.2">
      <c r="A8" s="96" t="str">
        <f>IF(ISBLANK(F8)," ",(COUNT($F$4:F8))+$U$3)</f>
        <v xml:space="preserve"> </v>
      </c>
      <c r="B8" s="68">
        <v>42036</v>
      </c>
      <c r="C8" s="28" t="str">
        <f t="shared" si="0"/>
        <v xml:space="preserve"> </v>
      </c>
      <c r="D8" s="28" t="s">
        <v>20</v>
      </c>
      <c r="E8" s="28">
        <f t="shared" si="1"/>
        <v>1</v>
      </c>
      <c r="F8" s="92"/>
      <c r="G8" s="47"/>
      <c r="H8" s="29"/>
      <c r="I8" s="30">
        <f t="shared" si="6"/>
        <v>54</v>
      </c>
      <c r="J8" s="23"/>
      <c r="K8" s="48">
        <f t="shared" si="7"/>
        <v>51008</v>
      </c>
      <c r="L8" s="48">
        <f t="shared" si="2"/>
        <v>51008</v>
      </c>
      <c r="M8" s="49">
        <f t="shared" si="8"/>
        <v>0</v>
      </c>
      <c r="N8" s="30">
        <f t="shared" si="9"/>
        <v>0</v>
      </c>
      <c r="O8" s="30">
        <f t="shared" si="3"/>
        <v>54</v>
      </c>
      <c r="P8" s="29"/>
      <c r="Q8" s="22">
        <f t="shared" si="4"/>
        <v>0</v>
      </c>
      <c r="R8" s="22">
        <f t="shared" si="5"/>
        <v>0</v>
      </c>
      <c r="S8" s="21"/>
      <c r="T8" s="2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12" customFormat="1" x14ac:dyDescent="0.2">
      <c r="A9" s="96">
        <f>IF(ISBLANK(F9)," ",(COUNT($F$4:F9))+$U$3)</f>
        <v>33</v>
      </c>
      <c r="B9" s="68">
        <v>42037</v>
      </c>
      <c r="C9" s="28" t="str">
        <f t="shared" si="0"/>
        <v xml:space="preserve"> </v>
      </c>
      <c r="D9" s="28" t="s">
        <v>20</v>
      </c>
      <c r="E9" s="28">
        <f t="shared" si="1"/>
        <v>1</v>
      </c>
      <c r="F9" s="92">
        <v>9</v>
      </c>
      <c r="G9" s="47"/>
      <c r="H9" s="29"/>
      <c r="I9" s="30">
        <f t="shared" si="6"/>
        <v>54</v>
      </c>
      <c r="J9" s="23"/>
      <c r="K9" s="48">
        <f t="shared" si="7"/>
        <v>51008</v>
      </c>
      <c r="L9" s="48">
        <f t="shared" si="2"/>
        <v>51008</v>
      </c>
      <c r="M9" s="49">
        <f t="shared" si="8"/>
        <v>0</v>
      </c>
      <c r="N9" s="30">
        <f t="shared" si="9"/>
        <v>0</v>
      </c>
      <c r="O9" s="30">
        <f t="shared" si="3"/>
        <v>54</v>
      </c>
      <c r="P9" s="29"/>
      <c r="Q9" s="22">
        <f t="shared" si="4"/>
        <v>0</v>
      </c>
      <c r="R9" s="22">
        <f t="shared" si="5"/>
        <v>0</v>
      </c>
      <c r="S9" s="21"/>
      <c r="T9" s="20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5" customFormat="1" x14ac:dyDescent="0.2">
      <c r="A10" s="96" t="str">
        <f>IF(ISBLANK(F10)," ",(COUNT($F$4:F10))+$U$3)</f>
        <v xml:space="preserve"> </v>
      </c>
      <c r="B10" s="68">
        <v>42038</v>
      </c>
      <c r="C10" s="28" t="str">
        <f t="shared" si="0"/>
        <v xml:space="preserve"> </v>
      </c>
      <c r="D10" s="28" t="s">
        <v>20</v>
      </c>
      <c r="E10" s="28">
        <f t="shared" si="1"/>
        <v>1</v>
      </c>
      <c r="F10" s="92"/>
      <c r="G10" s="47"/>
      <c r="H10" s="29"/>
      <c r="I10" s="30">
        <f t="shared" si="6"/>
        <v>54</v>
      </c>
      <c r="J10" s="23">
        <v>120</v>
      </c>
      <c r="K10" s="48">
        <f t="shared" si="7"/>
        <v>51008</v>
      </c>
      <c r="L10" s="48">
        <f t="shared" si="2"/>
        <v>51008</v>
      </c>
      <c r="M10" s="49">
        <f t="shared" si="8"/>
        <v>0</v>
      </c>
      <c r="N10" s="30">
        <f t="shared" si="9"/>
        <v>0</v>
      </c>
      <c r="O10" s="30">
        <f t="shared" si="3"/>
        <v>174</v>
      </c>
      <c r="P10" s="29"/>
      <c r="Q10" s="22">
        <f t="shared" si="4"/>
        <v>0</v>
      </c>
      <c r="R10" s="22">
        <f t="shared" si="5"/>
        <v>0</v>
      </c>
      <c r="S10" s="21"/>
      <c r="T10" s="20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96" t="str">
        <f>IF(ISBLANK(F11)," ",(COUNT($F$4:F11))+$U$3)</f>
        <v xml:space="preserve"> </v>
      </c>
      <c r="B11" s="68">
        <v>42039</v>
      </c>
      <c r="C11" s="28" t="str">
        <f t="shared" si="0"/>
        <v xml:space="preserve"> </v>
      </c>
      <c r="D11" s="28" t="s">
        <v>20</v>
      </c>
      <c r="E11" s="28">
        <f t="shared" si="1"/>
        <v>1</v>
      </c>
      <c r="F11" s="92"/>
      <c r="G11" s="47"/>
      <c r="H11" s="29"/>
      <c r="I11" s="30">
        <f t="shared" si="6"/>
        <v>174</v>
      </c>
      <c r="J11" s="23"/>
      <c r="K11" s="48">
        <f t="shared" si="7"/>
        <v>51008</v>
      </c>
      <c r="L11" s="48">
        <f t="shared" si="2"/>
        <v>51008</v>
      </c>
      <c r="M11" s="49">
        <f t="shared" si="8"/>
        <v>0</v>
      </c>
      <c r="N11" s="30">
        <f t="shared" si="9"/>
        <v>0</v>
      </c>
      <c r="O11" s="30">
        <f t="shared" si="3"/>
        <v>174</v>
      </c>
      <c r="P11" s="29"/>
      <c r="Q11" s="22">
        <f t="shared" si="4"/>
        <v>0</v>
      </c>
      <c r="R11" s="22">
        <f t="shared" si="5"/>
        <v>0</v>
      </c>
      <c r="S11" s="21"/>
      <c r="T11" s="20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s="15" customFormat="1" x14ac:dyDescent="0.2">
      <c r="A12" s="96" t="str">
        <f>IF(ISBLANK(F12)," ",(COUNT($F$4:F12))+$U$3)</f>
        <v xml:space="preserve"> </v>
      </c>
      <c r="B12" s="68">
        <v>42040</v>
      </c>
      <c r="C12" s="28" t="str">
        <f t="shared" si="0"/>
        <v xml:space="preserve"> </v>
      </c>
      <c r="D12" s="28" t="s">
        <v>20</v>
      </c>
      <c r="E12" s="28">
        <f t="shared" si="1"/>
        <v>1</v>
      </c>
      <c r="F12" s="92"/>
      <c r="G12" s="47"/>
      <c r="H12" s="29"/>
      <c r="I12" s="30">
        <f t="shared" si="6"/>
        <v>174</v>
      </c>
      <c r="J12" s="23"/>
      <c r="K12" s="48">
        <f t="shared" si="7"/>
        <v>51008</v>
      </c>
      <c r="L12" s="48">
        <f t="shared" si="2"/>
        <v>51008</v>
      </c>
      <c r="M12" s="49">
        <f t="shared" si="8"/>
        <v>0</v>
      </c>
      <c r="N12" s="30">
        <f t="shared" si="9"/>
        <v>0</v>
      </c>
      <c r="O12" s="30">
        <f t="shared" si="3"/>
        <v>174</v>
      </c>
      <c r="P12" s="29"/>
      <c r="Q12" s="22">
        <f t="shared" si="4"/>
        <v>0</v>
      </c>
      <c r="R12" s="22">
        <f t="shared" si="5"/>
        <v>0</v>
      </c>
      <c r="S12" s="21"/>
      <c r="T12" s="20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96" t="str">
        <f>IF(ISBLANK(F13)," ",(COUNT($F$4:F13))+$U$3)</f>
        <v xml:space="preserve"> </v>
      </c>
      <c r="B13" s="68">
        <v>42043</v>
      </c>
      <c r="C13" s="28" t="str">
        <f t="shared" si="0"/>
        <v xml:space="preserve"> </v>
      </c>
      <c r="D13" s="28" t="s">
        <v>20</v>
      </c>
      <c r="E13" s="28">
        <f t="shared" si="1"/>
        <v>1</v>
      </c>
      <c r="F13" s="92"/>
      <c r="G13" s="47"/>
      <c r="H13" s="29"/>
      <c r="I13" s="30">
        <f t="shared" si="6"/>
        <v>174</v>
      </c>
      <c r="J13" s="23"/>
      <c r="K13" s="48">
        <f t="shared" si="7"/>
        <v>51008</v>
      </c>
      <c r="L13" s="48">
        <f t="shared" si="2"/>
        <v>51008</v>
      </c>
      <c r="M13" s="49">
        <f t="shared" si="8"/>
        <v>0</v>
      </c>
      <c r="N13" s="30">
        <f t="shared" si="9"/>
        <v>0</v>
      </c>
      <c r="O13" s="30">
        <f t="shared" si="3"/>
        <v>174</v>
      </c>
      <c r="P13" s="29"/>
      <c r="Q13" s="22">
        <f t="shared" si="4"/>
        <v>0</v>
      </c>
      <c r="R13" s="22">
        <f t="shared" si="5"/>
        <v>0</v>
      </c>
      <c r="S13" s="21"/>
      <c r="T13" s="2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15" customFormat="1" x14ac:dyDescent="0.2">
      <c r="A14" s="96" t="str">
        <f>IF(ISBLANK(F14)," ",(COUNT($F$4:F14))+$U$3)</f>
        <v xml:space="preserve"> </v>
      </c>
      <c r="B14" s="68">
        <v>42044</v>
      </c>
      <c r="C14" s="28" t="str">
        <f t="shared" si="0"/>
        <v xml:space="preserve"> </v>
      </c>
      <c r="D14" s="28" t="s">
        <v>20</v>
      </c>
      <c r="E14" s="28">
        <f t="shared" si="1"/>
        <v>1</v>
      </c>
      <c r="F14" s="92"/>
      <c r="G14" s="47"/>
      <c r="H14" s="29"/>
      <c r="I14" s="30">
        <f t="shared" si="6"/>
        <v>174</v>
      </c>
      <c r="J14" s="23"/>
      <c r="K14" s="48">
        <f t="shared" si="7"/>
        <v>51008</v>
      </c>
      <c r="L14" s="48">
        <f t="shared" si="2"/>
        <v>51008</v>
      </c>
      <c r="M14" s="49">
        <f t="shared" si="8"/>
        <v>0</v>
      </c>
      <c r="N14" s="30">
        <f t="shared" si="9"/>
        <v>0</v>
      </c>
      <c r="O14" s="30">
        <f t="shared" si="3"/>
        <v>174</v>
      </c>
      <c r="P14" s="29"/>
      <c r="Q14" s="22">
        <f t="shared" si="4"/>
        <v>0</v>
      </c>
      <c r="R14" s="22">
        <f t="shared" si="5"/>
        <v>0</v>
      </c>
      <c r="S14" s="21"/>
      <c r="T14" s="20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96">
        <f>IF(ISBLANK(F15)," ",(COUNT($F$4:F15))+$U$3)</f>
        <v>34</v>
      </c>
      <c r="B15" s="68">
        <v>42045</v>
      </c>
      <c r="C15" s="28" t="str">
        <f t="shared" si="0"/>
        <v xml:space="preserve"> </v>
      </c>
      <c r="D15" s="28" t="s">
        <v>20</v>
      </c>
      <c r="E15" s="28">
        <f t="shared" si="1"/>
        <v>1</v>
      </c>
      <c r="F15" s="92">
        <v>9</v>
      </c>
      <c r="G15" s="47"/>
      <c r="H15" s="29"/>
      <c r="I15" s="30">
        <f t="shared" si="6"/>
        <v>174</v>
      </c>
      <c r="J15" s="23">
        <v>100</v>
      </c>
      <c r="K15" s="48">
        <f t="shared" si="7"/>
        <v>51008</v>
      </c>
      <c r="L15" s="48">
        <f t="shared" si="2"/>
        <v>51008</v>
      </c>
      <c r="M15" s="49">
        <f t="shared" si="8"/>
        <v>0</v>
      </c>
      <c r="N15" s="30">
        <f t="shared" si="9"/>
        <v>0</v>
      </c>
      <c r="O15" s="30">
        <f t="shared" si="3"/>
        <v>274</v>
      </c>
      <c r="P15" s="29"/>
      <c r="Q15" s="22">
        <f t="shared" si="4"/>
        <v>0</v>
      </c>
      <c r="R15" s="22">
        <f t="shared" si="5"/>
        <v>0</v>
      </c>
      <c r="S15" s="21"/>
      <c r="T15" s="20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s="15" customFormat="1" x14ac:dyDescent="0.2">
      <c r="A16" s="96" t="str">
        <f>IF(ISBLANK(F16)," ",(COUNT($F$4:F16))+$U$3)</f>
        <v xml:space="preserve"> </v>
      </c>
      <c r="B16" s="68">
        <v>42046</v>
      </c>
      <c r="C16" s="28" t="str">
        <f t="shared" si="0"/>
        <v xml:space="preserve"> </v>
      </c>
      <c r="D16" s="28" t="s">
        <v>20</v>
      </c>
      <c r="E16" s="28">
        <f t="shared" si="1"/>
        <v>1</v>
      </c>
      <c r="F16" s="92"/>
      <c r="G16" s="47"/>
      <c r="H16" s="29"/>
      <c r="I16" s="30">
        <f t="shared" si="6"/>
        <v>274</v>
      </c>
      <c r="J16" s="23">
        <v>60</v>
      </c>
      <c r="K16" s="48">
        <f t="shared" si="7"/>
        <v>51008</v>
      </c>
      <c r="L16" s="48">
        <f t="shared" si="2"/>
        <v>51008</v>
      </c>
      <c r="M16" s="49">
        <f t="shared" si="8"/>
        <v>0</v>
      </c>
      <c r="N16" s="30">
        <f t="shared" si="9"/>
        <v>0</v>
      </c>
      <c r="O16" s="30">
        <f t="shared" si="3"/>
        <v>334</v>
      </c>
      <c r="P16" s="29"/>
      <c r="Q16" s="22">
        <f t="shared" si="4"/>
        <v>0</v>
      </c>
      <c r="R16" s="22">
        <f t="shared" si="5"/>
        <v>0</v>
      </c>
      <c r="S16" s="21"/>
      <c r="T16" s="20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96" t="str">
        <f>IF(ISBLANK(F17)," ",(COUNT($F$4:F17))+$U$3)</f>
        <v xml:space="preserve"> </v>
      </c>
      <c r="B17" s="68">
        <v>42047</v>
      </c>
      <c r="C17" s="28" t="str">
        <f t="shared" si="0"/>
        <v xml:space="preserve"> </v>
      </c>
      <c r="D17" s="28" t="s">
        <v>20</v>
      </c>
      <c r="E17" s="28">
        <f t="shared" si="1"/>
        <v>1</v>
      </c>
      <c r="F17" s="92"/>
      <c r="G17" s="47"/>
      <c r="H17" s="29"/>
      <c r="I17" s="30">
        <f t="shared" si="6"/>
        <v>334</v>
      </c>
      <c r="J17" s="23"/>
      <c r="K17" s="48">
        <f t="shared" si="7"/>
        <v>51008</v>
      </c>
      <c r="L17" s="48">
        <f t="shared" si="2"/>
        <v>51008</v>
      </c>
      <c r="M17" s="49">
        <f t="shared" si="8"/>
        <v>0</v>
      </c>
      <c r="N17" s="30">
        <f t="shared" si="9"/>
        <v>0</v>
      </c>
      <c r="O17" s="30">
        <f t="shared" si="3"/>
        <v>334</v>
      </c>
      <c r="P17" s="29"/>
      <c r="Q17" s="22">
        <f t="shared" si="4"/>
        <v>0</v>
      </c>
      <c r="R17" s="22">
        <f t="shared" si="5"/>
        <v>0</v>
      </c>
      <c r="S17" s="21"/>
      <c r="T17" s="20"/>
      <c r="U17" s="5"/>
      <c r="AE17" s="5"/>
      <c r="AF17" s="5"/>
      <c r="AG17" s="5"/>
    </row>
    <row r="18" spans="1:33" x14ac:dyDescent="0.2">
      <c r="A18" s="96" t="str">
        <f>IF(ISBLANK(F18)," ",(COUNT($F$4:F18))+$U$3)</f>
        <v xml:space="preserve"> </v>
      </c>
      <c r="B18" s="68">
        <v>42050</v>
      </c>
      <c r="C18" s="28" t="str">
        <f t="shared" si="0"/>
        <v xml:space="preserve"> </v>
      </c>
      <c r="D18" s="28" t="s">
        <v>20</v>
      </c>
      <c r="E18" s="28">
        <f t="shared" si="1"/>
        <v>1</v>
      </c>
      <c r="F18" s="92"/>
      <c r="G18" s="47"/>
      <c r="H18" s="29"/>
      <c r="I18" s="30">
        <f t="shared" si="6"/>
        <v>334</v>
      </c>
      <c r="J18" s="23"/>
      <c r="K18" s="48">
        <f t="shared" si="7"/>
        <v>51008</v>
      </c>
      <c r="L18" s="48">
        <f t="shared" si="2"/>
        <v>51008</v>
      </c>
      <c r="M18" s="49">
        <f t="shared" si="8"/>
        <v>0</v>
      </c>
      <c r="N18" s="30">
        <f t="shared" si="9"/>
        <v>0</v>
      </c>
      <c r="O18" s="30">
        <f t="shared" si="3"/>
        <v>334</v>
      </c>
      <c r="P18" s="29"/>
      <c r="Q18" s="22">
        <f t="shared" si="4"/>
        <v>0</v>
      </c>
      <c r="R18" s="22">
        <f t="shared" si="5"/>
        <v>0</v>
      </c>
      <c r="S18" s="21"/>
      <c r="T18" s="20"/>
      <c r="U18" s="5"/>
      <c r="AE18" s="5"/>
      <c r="AF18" s="5"/>
      <c r="AG18" s="5"/>
    </row>
    <row r="19" spans="1:33" x14ac:dyDescent="0.2">
      <c r="A19" s="96">
        <f>IF(ISBLANK(F19)," ",(COUNT($F$4:F19))+$U$3)</f>
        <v>35</v>
      </c>
      <c r="B19" s="68">
        <v>42051</v>
      </c>
      <c r="C19" s="28" t="str">
        <f t="shared" si="0"/>
        <v xml:space="preserve"> </v>
      </c>
      <c r="D19" s="28" t="s">
        <v>20</v>
      </c>
      <c r="E19" s="28">
        <f t="shared" si="1"/>
        <v>1</v>
      </c>
      <c r="F19" s="92">
        <v>9</v>
      </c>
      <c r="G19" s="47"/>
      <c r="H19" s="29"/>
      <c r="I19" s="30">
        <f t="shared" si="6"/>
        <v>334</v>
      </c>
      <c r="J19" s="23"/>
      <c r="K19" s="48">
        <f t="shared" si="7"/>
        <v>51008</v>
      </c>
      <c r="L19" s="48">
        <f t="shared" si="2"/>
        <v>51008</v>
      </c>
      <c r="M19" s="49">
        <f t="shared" si="8"/>
        <v>0</v>
      </c>
      <c r="N19" s="30">
        <f t="shared" si="9"/>
        <v>0</v>
      </c>
      <c r="O19" s="30">
        <f t="shared" si="3"/>
        <v>334</v>
      </c>
      <c r="P19" s="29"/>
      <c r="Q19" s="22">
        <f t="shared" si="4"/>
        <v>0</v>
      </c>
      <c r="R19" s="22">
        <f t="shared" si="5"/>
        <v>0</v>
      </c>
      <c r="S19" s="21"/>
      <c r="T19" s="20"/>
      <c r="U19" s="5"/>
      <c r="AE19" s="5"/>
      <c r="AF19" s="5"/>
      <c r="AG19" s="5"/>
    </row>
    <row r="20" spans="1:33" x14ac:dyDescent="0.2">
      <c r="A20" s="96" t="str">
        <f>IF(ISBLANK(F20)," ",(COUNT($F$4:F20))+$U$3)</f>
        <v xml:space="preserve"> </v>
      </c>
      <c r="B20" s="68">
        <v>42052</v>
      </c>
      <c r="C20" s="28" t="str">
        <f t="shared" si="0"/>
        <v xml:space="preserve"> </v>
      </c>
      <c r="D20" s="28" t="s">
        <v>20</v>
      </c>
      <c r="E20" s="28">
        <f t="shared" si="1"/>
        <v>1</v>
      </c>
      <c r="F20" s="92"/>
      <c r="G20" s="47"/>
      <c r="H20" s="29"/>
      <c r="I20" s="30">
        <f t="shared" si="6"/>
        <v>334</v>
      </c>
      <c r="J20" s="23"/>
      <c r="K20" s="48">
        <f t="shared" si="7"/>
        <v>51008</v>
      </c>
      <c r="L20" s="48">
        <f t="shared" si="2"/>
        <v>51008</v>
      </c>
      <c r="M20" s="49">
        <f t="shared" si="8"/>
        <v>0</v>
      </c>
      <c r="N20" s="30">
        <f t="shared" si="9"/>
        <v>0</v>
      </c>
      <c r="O20" s="30">
        <f t="shared" si="3"/>
        <v>334</v>
      </c>
      <c r="P20" s="29"/>
      <c r="Q20" s="22">
        <f t="shared" si="4"/>
        <v>0</v>
      </c>
      <c r="R20" s="22">
        <f t="shared" si="5"/>
        <v>0</v>
      </c>
      <c r="S20" s="21"/>
      <c r="T20" s="20"/>
      <c r="U20" s="5"/>
      <c r="AE20" s="5"/>
      <c r="AF20" s="5"/>
      <c r="AG20" s="5"/>
    </row>
    <row r="21" spans="1:33" x14ac:dyDescent="0.2">
      <c r="A21" s="96" t="str">
        <f>IF(ISBLANK(F21)," ",(COUNT($F$4:F21))+$U$3)</f>
        <v xml:space="preserve"> </v>
      </c>
      <c r="B21" s="68">
        <v>42053</v>
      </c>
      <c r="C21" s="28" t="str">
        <f t="shared" si="0"/>
        <v xml:space="preserve"> </v>
      </c>
      <c r="D21" s="28" t="s">
        <v>20</v>
      </c>
      <c r="E21" s="28">
        <f t="shared" si="1"/>
        <v>1</v>
      </c>
      <c r="F21" s="92"/>
      <c r="G21" s="47"/>
      <c r="H21" s="29"/>
      <c r="I21" s="30">
        <f t="shared" si="6"/>
        <v>334</v>
      </c>
      <c r="J21" s="23"/>
      <c r="K21" s="48">
        <f t="shared" si="7"/>
        <v>51008</v>
      </c>
      <c r="L21" s="48">
        <f t="shared" si="2"/>
        <v>51008</v>
      </c>
      <c r="M21" s="49">
        <f t="shared" si="8"/>
        <v>0</v>
      </c>
      <c r="N21" s="30">
        <f t="shared" si="9"/>
        <v>0</v>
      </c>
      <c r="O21" s="30">
        <f t="shared" si="3"/>
        <v>334</v>
      </c>
      <c r="P21" s="29"/>
      <c r="Q21" s="22">
        <f t="shared" si="4"/>
        <v>0</v>
      </c>
      <c r="R21" s="22">
        <f t="shared" si="5"/>
        <v>0</v>
      </c>
      <c r="S21" s="21"/>
      <c r="T21" s="20"/>
      <c r="U21" s="5"/>
      <c r="AE21" s="5"/>
      <c r="AF21" s="5"/>
      <c r="AG21" s="5"/>
    </row>
    <row r="22" spans="1:33" x14ac:dyDescent="0.2">
      <c r="A22" s="96" t="str">
        <f>IF(ISBLANK(F22)," ",(COUNT($F$4:F22))+$U$3)</f>
        <v xml:space="preserve"> </v>
      </c>
      <c r="B22" s="68">
        <v>42054</v>
      </c>
      <c r="C22" s="28" t="str">
        <f t="shared" ref="C22:C27" si="10">IF(P22&gt;0,1," ")</f>
        <v xml:space="preserve"> </v>
      </c>
      <c r="D22" s="28" t="s">
        <v>20</v>
      </c>
      <c r="E22" s="28">
        <f t="shared" si="1"/>
        <v>1</v>
      </c>
      <c r="F22" s="92"/>
      <c r="G22" s="47"/>
      <c r="H22" s="29"/>
      <c r="I22" s="30">
        <f t="shared" si="6"/>
        <v>334</v>
      </c>
      <c r="J22" s="23"/>
      <c r="K22" s="48">
        <f t="shared" si="7"/>
        <v>51008</v>
      </c>
      <c r="L22" s="48">
        <f t="shared" si="2"/>
        <v>51008</v>
      </c>
      <c r="M22" s="49">
        <f t="shared" si="8"/>
        <v>0</v>
      </c>
      <c r="N22" s="30">
        <f t="shared" si="9"/>
        <v>0</v>
      </c>
      <c r="O22" s="30">
        <f t="shared" si="3"/>
        <v>334</v>
      </c>
      <c r="P22" s="29"/>
      <c r="Q22" s="22">
        <f t="shared" si="4"/>
        <v>0</v>
      </c>
      <c r="R22" s="22">
        <f t="shared" si="5"/>
        <v>0</v>
      </c>
      <c r="S22" s="21"/>
      <c r="T22" s="20"/>
      <c r="U22" s="5"/>
      <c r="AE22" s="5"/>
      <c r="AF22" s="5"/>
      <c r="AG22" s="5"/>
    </row>
    <row r="23" spans="1:33" x14ac:dyDescent="0.2">
      <c r="A23" s="96" t="str">
        <f>IF(ISBLANK(F23)," ",(COUNT($F$4:F23))+$U$3)</f>
        <v xml:space="preserve"> </v>
      </c>
      <c r="B23" s="68">
        <v>42057</v>
      </c>
      <c r="C23" s="28" t="str">
        <f t="shared" si="10"/>
        <v xml:space="preserve"> </v>
      </c>
      <c r="D23" s="28" t="s">
        <v>20</v>
      </c>
      <c r="E23" s="28">
        <f t="shared" si="1"/>
        <v>1</v>
      </c>
      <c r="F23" s="92"/>
      <c r="G23" s="47"/>
      <c r="H23" s="29"/>
      <c r="I23" s="30">
        <f t="shared" si="6"/>
        <v>334</v>
      </c>
      <c r="J23" s="23"/>
      <c r="K23" s="48">
        <f t="shared" si="7"/>
        <v>51008</v>
      </c>
      <c r="L23" s="48">
        <f t="shared" si="2"/>
        <v>51008</v>
      </c>
      <c r="M23" s="49">
        <f t="shared" si="8"/>
        <v>0</v>
      </c>
      <c r="N23" s="30">
        <f t="shared" si="9"/>
        <v>0</v>
      </c>
      <c r="O23" s="30">
        <f t="shared" si="3"/>
        <v>334</v>
      </c>
      <c r="P23" s="29"/>
      <c r="Q23" s="22">
        <f t="shared" si="4"/>
        <v>0</v>
      </c>
      <c r="R23" s="22">
        <f t="shared" si="5"/>
        <v>0</v>
      </c>
      <c r="S23" s="21"/>
      <c r="T23" s="20"/>
      <c r="U23" s="5"/>
      <c r="AE23" s="5"/>
      <c r="AF23" s="5"/>
      <c r="AG23" s="5"/>
    </row>
    <row r="24" spans="1:33" x14ac:dyDescent="0.2">
      <c r="A24" s="96" t="str">
        <f>IF(ISBLANK(F24)," ",(COUNT($F$4:F24))+$U$3)</f>
        <v xml:space="preserve"> </v>
      </c>
      <c r="B24" s="68">
        <v>42058</v>
      </c>
      <c r="C24" s="28" t="str">
        <f t="shared" si="10"/>
        <v xml:space="preserve"> </v>
      </c>
      <c r="D24" s="28" t="s">
        <v>20</v>
      </c>
      <c r="E24" s="28">
        <f t="shared" si="1"/>
        <v>1</v>
      </c>
      <c r="F24" s="92"/>
      <c r="G24" s="47"/>
      <c r="H24" s="29"/>
      <c r="I24" s="30">
        <f t="shared" si="6"/>
        <v>334</v>
      </c>
      <c r="J24" s="23"/>
      <c r="K24" s="48">
        <f t="shared" si="7"/>
        <v>51008</v>
      </c>
      <c r="L24" s="48">
        <f t="shared" si="2"/>
        <v>51008</v>
      </c>
      <c r="M24" s="49">
        <f t="shared" si="8"/>
        <v>0</v>
      </c>
      <c r="N24" s="30">
        <f t="shared" si="9"/>
        <v>0</v>
      </c>
      <c r="O24" s="30">
        <f t="shared" si="3"/>
        <v>334</v>
      </c>
      <c r="P24" s="29"/>
      <c r="Q24" s="22">
        <f t="shared" si="4"/>
        <v>0</v>
      </c>
      <c r="R24" s="22">
        <f t="shared" si="5"/>
        <v>0</v>
      </c>
      <c r="S24" s="21"/>
      <c r="T24" s="20"/>
      <c r="U24" s="5"/>
    </row>
    <row r="25" spans="1:33" x14ac:dyDescent="0.2">
      <c r="A25" s="96" t="str">
        <f>IF(ISBLANK(F25)," ",(COUNT($F$4:F25))+$U$3)</f>
        <v xml:space="preserve"> </v>
      </c>
      <c r="B25" s="68">
        <v>42059</v>
      </c>
      <c r="C25" s="28" t="str">
        <f t="shared" si="10"/>
        <v xml:space="preserve"> </v>
      </c>
      <c r="D25" s="28" t="s">
        <v>20</v>
      </c>
      <c r="E25" s="28">
        <f t="shared" si="1"/>
        <v>1</v>
      </c>
      <c r="F25" s="92"/>
      <c r="G25" s="47"/>
      <c r="H25" s="29"/>
      <c r="I25" s="30">
        <f t="shared" si="6"/>
        <v>334</v>
      </c>
      <c r="J25" s="23"/>
      <c r="K25" s="48">
        <f t="shared" si="7"/>
        <v>51008</v>
      </c>
      <c r="L25" s="48">
        <f t="shared" si="2"/>
        <v>51008</v>
      </c>
      <c r="M25" s="49">
        <f t="shared" si="8"/>
        <v>0</v>
      </c>
      <c r="N25" s="30">
        <f t="shared" si="9"/>
        <v>0</v>
      </c>
      <c r="O25" s="30">
        <f t="shared" si="3"/>
        <v>334</v>
      </c>
      <c r="P25" s="29"/>
      <c r="Q25" s="22">
        <f t="shared" si="4"/>
        <v>0</v>
      </c>
      <c r="R25" s="22">
        <f t="shared" si="5"/>
        <v>0</v>
      </c>
      <c r="S25" s="21"/>
      <c r="T25" s="20"/>
      <c r="U25" s="5"/>
    </row>
    <row r="26" spans="1:33" x14ac:dyDescent="0.2">
      <c r="A26" s="96" t="str">
        <f>IF(ISBLANK(F26)," ",(COUNT($F$4:F26))+$U$3)</f>
        <v xml:space="preserve"> </v>
      </c>
      <c r="B26" s="68">
        <v>42060</v>
      </c>
      <c r="C26" s="28" t="str">
        <f t="shared" si="10"/>
        <v xml:space="preserve"> </v>
      </c>
      <c r="D26" s="28" t="s">
        <v>20</v>
      </c>
      <c r="E26" s="28">
        <f t="shared" si="1"/>
        <v>1</v>
      </c>
      <c r="F26" s="93"/>
      <c r="G26" s="50"/>
      <c r="H26" s="29"/>
      <c r="I26" s="30">
        <f t="shared" si="6"/>
        <v>334</v>
      </c>
      <c r="J26" s="23"/>
      <c r="K26" s="48">
        <f t="shared" si="7"/>
        <v>51008</v>
      </c>
      <c r="L26" s="48">
        <f t="shared" si="2"/>
        <v>51008</v>
      </c>
      <c r="M26" s="49">
        <f t="shared" si="8"/>
        <v>0</v>
      </c>
      <c r="N26" s="30">
        <f t="shared" si="9"/>
        <v>0</v>
      </c>
      <c r="O26" s="30">
        <f t="shared" si="3"/>
        <v>334</v>
      </c>
      <c r="P26" s="29"/>
      <c r="Q26" s="22">
        <f t="shared" si="4"/>
        <v>0</v>
      </c>
      <c r="R26" s="22">
        <f t="shared" si="5"/>
        <v>0</v>
      </c>
      <c r="S26" s="21"/>
      <c r="T26" s="20"/>
      <c r="U26" s="5"/>
    </row>
    <row r="27" spans="1:33" x14ac:dyDescent="0.2">
      <c r="A27" s="97"/>
      <c r="B27" s="20"/>
      <c r="C27" s="28" t="str">
        <f t="shared" si="10"/>
        <v xml:space="preserve"> </v>
      </c>
      <c r="D27" s="20"/>
      <c r="E27" s="28">
        <f t="shared" si="1"/>
        <v>1</v>
      </c>
      <c r="F27" s="94"/>
      <c r="G27" s="51"/>
      <c r="H27" s="20"/>
      <c r="I27" s="30">
        <f t="shared" si="6"/>
        <v>334</v>
      </c>
      <c r="J27" s="21"/>
      <c r="K27" s="53"/>
      <c r="L27" s="33"/>
      <c r="M27" s="22"/>
      <c r="N27" s="20"/>
      <c r="O27" s="52"/>
      <c r="P27" s="21"/>
      <c r="Q27" s="22"/>
      <c r="R27" s="22"/>
      <c r="S27" s="21"/>
      <c r="T27" s="20"/>
    </row>
    <row r="28" spans="1:33" s="2" customFormat="1" ht="15.75" x14ac:dyDescent="0.25">
      <c r="A28" s="40">
        <f>MAX(A4:A27)</f>
        <v>35</v>
      </c>
      <c r="B28" s="41" t="s">
        <v>24</v>
      </c>
      <c r="C28" s="42">
        <f>SUM(C4:C27)</f>
        <v>1</v>
      </c>
      <c r="D28" s="42"/>
      <c r="E28" s="42"/>
      <c r="F28" s="42"/>
      <c r="G28" s="54"/>
      <c r="H28" s="42">
        <f>SUM(H4:H27)</f>
        <v>8</v>
      </c>
      <c r="I28" s="43"/>
      <c r="J28" s="42">
        <f>SUM(J4:J27)</f>
        <v>280</v>
      </c>
      <c r="K28" s="55"/>
      <c r="L28" s="42"/>
      <c r="M28" s="43">
        <f>SUM(M4:M27)</f>
        <v>10.199999999999999</v>
      </c>
      <c r="N28" s="43">
        <f>SUM(N4:N27)</f>
        <v>10</v>
      </c>
      <c r="O28" s="43"/>
      <c r="P28" s="42">
        <f>SUM(P4:P27)</f>
        <v>41</v>
      </c>
      <c r="Q28" s="43">
        <f>ROUND(SUM(Q4:Q26),1)</f>
        <v>0.2</v>
      </c>
      <c r="R28" s="43">
        <f>ROUND(SUM(R4:R26),1)</f>
        <v>0</v>
      </c>
      <c r="S28" s="42">
        <f>SUM(S4:S27)</f>
        <v>0</v>
      </c>
      <c r="T28" s="40"/>
      <c r="V28" s="2">
        <f>MAX(A28,'147'!A34)</f>
        <v>35</v>
      </c>
    </row>
    <row r="29" spans="1:33" x14ac:dyDescent="0.2">
      <c r="C29"/>
      <c r="F29"/>
      <c r="G29" s="17"/>
      <c r="H29"/>
      <c r="I29" s="16"/>
      <c r="M29" s="91"/>
      <c r="N29"/>
      <c r="O29" s="16"/>
    </row>
    <row r="30" spans="1:33" x14ac:dyDescent="0.2">
      <c r="B30" s="81">
        <f>LOOKUP(A28,A4:A27,B4:B27)</f>
        <v>42051</v>
      </c>
      <c r="C30"/>
      <c r="F30"/>
      <c r="G30" s="17"/>
      <c r="H30"/>
      <c r="I30" s="16"/>
      <c r="N30"/>
      <c r="O30" s="16"/>
    </row>
    <row r="31" spans="1:33" x14ac:dyDescent="0.2">
      <c r="C31"/>
      <c r="F31" s="80"/>
      <c r="G31" s="17"/>
      <c r="H31"/>
      <c r="I31" s="16"/>
      <c r="N31"/>
      <c r="O31" s="16"/>
    </row>
    <row r="32" spans="1:33" x14ac:dyDescent="0.2">
      <c r="C32"/>
      <c r="F32"/>
      <c r="G32" s="17"/>
      <c r="H32"/>
      <c r="I32" s="16"/>
      <c r="N32"/>
      <c r="O32" s="16"/>
    </row>
    <row r="33" spans="3:15" x14ac:dyDescent="0.2">
      <c r="C33"/>
      <c r="F33"/>
      <c r="G33" s="17"/>
      <c r="H33"/>
      <c r="I33" s="16"/>
      <c r="N33"/>
      <c r="O33" s="16"/>
    </row>
  </sheetData>
  <mergeCells count="19">
    <mergeCell ref="T2:T3"/>
    <mergeCell ref="A2:A3"/>
    <mergeCell ref="M2:N2"/>
    <mergeCell ref="P2:P3"/>
    <mergeCell ref="S2:S3"/>
    <mergeCell ref="L2:L3"/>
    <mergeCell ref="O2:O3"/>
    <mergeCell ref="Q2:Q3"/>
    <mergeCell ref="R2:R3"/>
    <mergeCell ref="K2:K3"/>
    <mergeCell ref="J2:J3"/>
    <mergeCell ref="H2:H3"/>
    <mergeCell ref="I2:I3"/>
    <mergeCell ref="C2:C3"/>
    <mergeCell ref="B2:B3"/>
    <mergeCell ref="G2:G3"/>
    <mergeCell ref="F2:F3"/>
    <mergeCell ref="E2:E3"/>
    <mergeCell ref="D2:D3"/>
  </mergeCells>
  <pageMargins left="0.17" right="0.17" top="0.34" bottom="1" header="0.17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G21" sqref="G21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11.25" x14ac:dyDescent="0.2"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3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99" t="s">
        <v>2</v>
      </c>
      <c r="H2" s="99" t="s">
        <v>3</v>
      </c>
      <c r="I2" s="103" t="s">
        <v>14</v>
      </c>
      <c r="J2" s="99" t="s">
        <v>12</v>
      </c>
      <c r="K2" s="99" t="s">
        <v>4</v>
      </c>
      <c r="L2" s="99" t="s">
        <v>6</v>
      </c>
      <c r="M2" s="106" t="s">
        <v>11</v>
      </c>
      <c r="N2" s="106"/>
      <c r="O2" s="103" t="s">
        <v>13</v>
      </c>
      <c r="P2" s="99" t="s">
        <v>9</v>
      </c>
      <c r="Q2" s="109" t="s">
        <v>15</v>
      </c>
      <c r="R2" s="109" t="s">
        <v>16</v>
      </c>
      <c r="S2" s="99" t="s">
        <v>10</v>
      </c>
      <c r="T2" s="103" t="s">
        <v>19</v>
      </c>
    </row>
    <row r="3" spans="1:20" s="1" customFormat="1" ht="47.25" customHeight="1" x14ac:dyDescent="0.2">
      <c r="A3" s="113"/>
      <c r="B3" s="99"/>
      <c r="C3" s="99"/>
      <c r="D3" s="99"/>
      <c r="E3" s="99"/>
      <c r="F3" s="99"/>
      <c r="G3" s="99"/>
      <c r="H3" s="99"/>
      <c r="I3" s="112"/>
      <c r="J3" s="99"/>
      <c r="K3" s="103"/>
      <c r="L3" s="103"/>
      <c r="M3" s="44" t="s">
        <v>7</v>
      </c>
      <c r="N3" s="44" t="s">
        <v>8</v>
      </c>
      <c r="O3" s="112"/>
      <c r="P3" s="99"/>
      <c r="Q3" s="109"/>
      <c r="R3" s="109"/>
      <c r="S3" s="99"/>
      <c r="T3" s="112"/>
    </row>
    <row r="4" spans="1:20" s="27" customFormat="1" x14ac:dyDescent="0.2">
      <c r="A4" s="96" t="str">
        <f>IF(ISBLANK(F4)," ",(COUNT($F4:F$4))+'296 '!$U$3)</f>
        <v xml:space="preserve"> </v>
      </c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/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ROUND(P4*23.52/100,1)</f>
        <v>0</v>
      </c>
      <c r="N4" s="25">
        <f t="shared" ref="N4:N32" si="1">ROUND(M4,0)</f>
        <v>0</v>
      </c>
      <c r="O4" s="25">
        <f t="shared" ref="O4:O11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6">
        <f>IF(ISBLANK(F5)," ",(COUNT($F$4:F5))+'296 '!$U$3)</f>
        <v>31</v>
      </c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>
        <v>9</v>
      </c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ROUND(P5*23.52/100,1)</f>
        <v>5.6</v>
      </c>
      <c r="N5" s="25">
        <f t="shared" si="1"/>
        <v>6</v>
      </c>
      <c r="O5" s="25">
        <f t="shared" si="2"/>
        <v>22</v>
      </c>
      <c r="P5" s="66">
        <v>24</v>
      </c>
      <c r="Q5" s="26">
        <f t="shared" ref="Q5:Q32" si="8">N5*2.2/100</f>
        <v>0.13200000000000001</v>
      </c>
      <c r="R5" s="26">
        <f t="shared" ref="R5:R32" si="9">N5*0.2/100</f>
        <v>1.2000000000000002E-2</v>
      </c>
      <c r="S5" s="21"/>
      <c r="T5" s="20"/>
    </row>
    <row r="6" spans="1:20" s="27" customFormat="1" x14ac:dyDescent="0.2">
      <c r="A6" s="96" t="str">
        <f>IF(ISBLANK(F6)," ",(COUNT($F$4:F6))+'296 '!$U$3)</f>
        <v xml:space="preserve"> </v>
      </c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/>
      <c r="G6" s="30">
        <v>18</v>
      </c>
      <c r="H6" s="29">
        <v>8</v>
      </c>
      <c r="I6" s="60">
        <f t="shared" si="5"/>
        <v>22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2.4</v>
      </c>
      <c r="N6" s="25">
        <f t="shared" si="1"/>
        <v>2</v>
      </c>
      <c r="O6" s="25">
        <f t="shared" si="2"/>
        <v>20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6" t="str">
        <f>IF(ISBLANK(F7)," ",(COUNT($F$4:F7))+'296 '!$U$3)</f>
        <v xml:space="preserve"> 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/>
      <c r="G7" s="30">
        <v>20</v>
      </c>
      <c r="H7" s="29">
        <v>11</v>
      </c>
      <c r="I7" s="60">
        <f t="shared" si="5"/>
        <v>20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93.6</v>
      </c>
      <c r="N7" s="25">
        <f t="shared" si="1"/>
        <v>94</v>
      </c>
      <c r="O7" s="25">
        <f t="shared" si="2"/>
        <v>26</v>
      </c>
      <c r="P7" s="66">
        <v>398</v>
      </c>
      <c r="Q7" s="26">
        <f t="shared" si="8"/>
        <v>2.0680000000000001</v>
      </c>
      <c r="R7" s="26">
        <f t="shared" si="9"/>
        <v>0.188</v>
      </c>
      <c r="S7" s="21"/>
      <c r="T7" s="20"/>
    </row>
    <row r="8" spans="1:20" s="27" customFormat="1" x14ac:dyDescent="0.2">
      <c r="A8" s="96">
        <f>IF(ISBLANK(F8)," ",(COUNT($F$4:F8))+'296 '!$U$3)</f>
        <v>32</v>
      </c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>
        <v>9</v>
      </c>
      <c r="G8" s="30">
        <v>20</v>
      </c>
      <c r="H8" s="29">
        <v>8</v>
      </c>
      <c r="I8" s="60">
        <f t="shared" si="5"/>
        <v>26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4.9000000000000004</v>
      </c>
      <c r="N8" s="25">
        <f t="shared" si="1"/>
        <v>5</v>
      </c>
      <c r="O8" s="25">
        <f t="shared" si="2"/>
        <v>21</v>
      </c>
      <c r="P8" s="66">
        <v>21</v>
      </c>
      <c r="Q8" s="26">
        <f t="shared" si="8"/>
        <v>0.11</v>
      </c>
      <c r="R8" s="26">
        <f t="shared" si="9"/>
        <v>0.01</v>
      </c>
      <c r="S8" s="21"/>
      <c r="T8" s="20"/>
    </row>
    <row r="9" spans="1:20" s="27" customFormat="1" x14ac:dyDescent="0.2">
      <c r="A9" s="96" t="str">
        <f>IF(ISBLANK(F9)," ",(COUNT($F$4:F9))+'296 '!$U$3)</f>
        <v xml:space="preserve"> </v>
      </c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21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4.2</v>
      </c>
      <c r="N9" s="25">
        <f t="shared" si="1"/>
        <v>4</v>
      </c>
      <c r="O9" s="25">
        <f t="shared" si="2"/>
        <v>17</v>
      </c>
      <c r="P9" s="66">
        <v>18</v>
      </c>
      <c r="Q9" s="26">
        <f t="shared" si="8"/>
        <v>8.8000000000000009E-2</v>
      </c>
      <c r="R9" s="26">
        <f t="shared" si="9"/>
        <v>8.0000000000000002E-3</v>
      </c>
      <c r="S9" s="21"/>
      <c r="T9" s="20"/>
    </row>
    <row r="10" spans="1:20" s="27" customFormat="1" ht="12.75" customHeight="1" x14ac:dyDescent="0.2">
      <c r="A10" s="96" t="str">
        <f>IF(ISBLANK(F10)," ",(COUNT($F$4:F10))+'296 '!$U$3)</f>
        <v xml:space="preserve"> </v>
      </c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/>
      <c r="G10" s="30">
        <v>18</v>
      </c>
      <c r="H10" s="29">
        <v>8</v>
      </c>
      <c r="I10" s="60">
        <f t="shared" si="5"/>
        <v>17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2.4</v>
      </c>
      <c r="N10" s="25">
        <f t="shared" si="1"/>
        <v>2</v>
      </c>
      <c r="O10" s="25">
        <f t="shared" si="2"/>
        <v>15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6" t="str">
        <f>IF(ISBLANK(F11)," ",(COUNT($F$4:F11))+'296 '!$U$3)</f>
        <v xml:space="preserve"> </v>
      </c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/>
      <c r="G11" s="30">
        <v>18</v>
      </c>
      <c r="H11" s="29">
        <v>8</v>
      </c>
      <c r="I11" s="60">
        <f t="shared" si="5"/>
        <v>15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5.6</v>
      </c>
      <c r="N11" s="25">
        <f t="shared" si="1"/>
        <v>6</v>
      </c>
      <c r="O11" s="25">
        <f t="shared" si="2"/>
        <v>9</v>
      </c>
      <c r="P11" s="66">
        <v>24</v>
      </c>
      <c r="Q11" s="26">
        <f t="shared" si="8"/>
        <v>0.13200000000000001</v>
      </c>
      <c r="R11" s="26">
        <f t="shared" si="9"/>
        <v>1.2000000000000002E-2</v>
      </c>
      <c r="S11" s="21"/>
      <c r="T11" s="20"/>
    </row>
    <row r="12" spans="1:20" s="27" customFormat="1" ht="12" customHeight="1" x14ac:dyDescent="0.2">
      <c r="A12" s="96" t="str">
        <f>IF(ISBLANK(F12)," ",(COUNT($F$4:F12))+'296 '!$U$3)</f>
        <v xml:space="preserve"> </v>
      </c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/>
      <c r="G12" s="30">
        <v>18</v>
      </c>
      <c r="H12" s="29">
        <v>8</v>
      </c>
      <c r="I12" s="60">
        <f t="shared" si="5"/>
        <v>9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58.8</v>
      </c>
      <c r="N12" s="25">
        <f t="shared" si="1"/>
        <v>59</v>
      </c>
      <c r="O12" s="25">
        <f t="shared" ref="O12:O32" si="10">I12+J12-N12</f>
        <v>30</v>
      </c>
      <c r="P12" s="66">
        <v>250</v>
      </c>
      <c r="Q12" s="26">
        <f t="shared" si="8"/>
        <v>1.298</v>
      </c>
      <c r="R12" s="26">
        <f t="shared" si="9"/>
        <v>0.11800000000000001</v>
      </c>
      <c r="S12" s="21"/>
      <c r="T12" s="20"/>
    </row>
    <row r="13" spans="1:20" s="27" customFormat="1" x14ac:dyDescent="0.2">
      <c r="A13" s="96" t="str">
        <f>IF(ISBLANK(F13)," ",(COUNT($F$4:F13))+'296 '!$U$3)</f>
        <v xml:space="preserve"> </v>
      </c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/>
      <c r="G13" s="30">
        <v>18</v>
      </c>
      <c r="H13" s="29">
        <v>8</v>
      </c>
      <c r="I13" s="60">
        <f t="shared" si="5"/>
        <v>30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1.6</v>
      </c>
      <c r="N13" s="25">
        <f t="shared" si="1"/>
        <v>2</v>
      </c>
      <c r="O13" s="25">
        <f t="shared" si="10"/>
        <v>28</v>
      </c>
      <c r="P13" s="66">
        <v>7</v>
      </c>
      <c r="Q13" s="26">
        <f t="shared" si="8"/>
        <v>4.4000000000000004E-2</v>
      </c>
      <c r="R13" s="26">
        <f t="shared" si="9"/>
        <v>4.0000000000000001E-3</v>
      </c>
      <c r="S13" s="21"/>
      <c r="T13" s="20"/>
    </row>
    <row r="14" spans="1:20" s="27" customFormat="1" x14ac:dyDescent="0.2">
      <c r="A14" s="96" t="str">
        <f>IF(ISBLANK(F14)," ",(COUNT($F$4:F14))+'296 '!$U$3)</f>
        <v xml:space="preserve"> </v>
      </c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/>
      <c r="G14" s="30">
        <v>20</v>
      </c>
      <c r="H14" s="29">
        <v>11</v>
      </c>
      <c r="I14" s="60">
        <f t="shared" si="5"/>
        <v>28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76.400000000000006</v>
      </c>
      <c r="N14" s="25">
        <f t="shared" si="1"/>
        <v>76</v>
      </c>
      <c r="O14" s="25">
        <f t="shared" si="10"/>
        <v>32</v>
      </c>
      <c r="P14" s="66">
        <v>325</v>
      </c>
      <c r="Q14" s="26">
        <f t="shared" si="8"/>
        <v>1.6720000000000002</v>
      </c>
      <c r="R14" s="26">
        <f t="shared" si="9"/>
        <v>0.15200000000000002</v>
      </c>
      <c r="S14" s="21"/>
      <c r="T14" s="20"/>
    </row>
    <row r="15" spans="1:20" s="27" customFormat="1" x14ac:dyDescent="0.2">
      <c r="A15" s="96">
        <f>IF(ISBLANK(F15)," ",(COUNT($F$4:F15))+'296 '!$U$3)</f>
        <v>33</v>
      </c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>
        <v>9</v>
      </c>
      <c r="G15" s="30">
        <v>18</v>
      </c>
      <c r="H15" s="29">
        <v>8</v>
      </c>
      <c r="I15" s="60">
        <f t="shared" si="5"/>
        <v>32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11.3</v>
      </c>
      <c r="N15" s="25">
        <f t="shared" si="1"/>
        <v>11</v>
      </c>
      <c r="O15" s="25">
        <f t="shared" si="10"/>
        <v>21</v>
      </c>
      <c r="P15" s="66">
        <v>48</v>
      </c>
      <c r="Q15" s="26">
        <f t="shared" si="8"/>
        <v>0.24200000000000002</v>
      </c>
      <c r="R15" s="26">
        <f t="shared" si="9"/>
        <v>2.2000000000000002E-2</v>
      </c>
      <c r="S15" s="21"/>
      <c r="T15" s="20"/>
    </row>
    <row r="16" spans="1:20" s="27" customFormat="1" x14ac:dyDescent="0.2">
      <c r="A16" s="96" t="str">
        <f>IF(ISBLANK(F16)," ",(COUNT($F$4:F16))+'296 '!$U$3)</f>
        <v xml:space="preserve"> </v>
      </c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21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10"/>
        <v>21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6" t="str">
        <f>IF(ISBLANK(F17)," ",(COUNT($F$4:F17))+'296 '!$U$3)</f>
        <v xml:space="preserve"> </v>
      </c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21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4.2</v>
      </c>
      <c r="N17" s="25">
        <f t="shared" si="1"/>
        <v>4</v>
      </c>
      <c r="O17" s="25">
        <f t="shared" si="10"/>
        <v>17</v>
      </c>
      <c r="P17" s="66">
        <v>18</v>
      </c>
      <c r="Q17" s="26">
        <f t="shared" si="8"/>
        <v>8.8000000000000009E-2</v>
      </c>
      <c r="R17" s="26">
        <f t="shared" si="9"/>
        <v>8.0000000000000002E-3</v>
      </c>
      <c r="S17" s="21"/>
      <c r="T17" s="20"/>
    </row>
    <row r="18" spans="1:20" s="27" customFormat="1" x14ac:dyDescent="0.2">
      <c r="A18" s="96" t="str">
        <f>IF(ISBLANK(F18)," ",(COUNT($F$4:F18))+'296 '!$U$3)</f>
        <v xml:space="preserve"> </v>
      </c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17</v>
      </c>
      <c r="J18" s="31"/>
      <c r="K18" s="64">
        <f>L17</f>
        <v>71791</v>
      </c>
      <c r="L18" s="63">
        <f t="shared" si="0"/>
        <v>71801</v>
      </c>
      <c r="M18" s="24">
        <f t="shared" si="7"/>
        <v>2.4</v>
      </c>
      <c r="N18" s="25">
        <f t="shared" si="1"/>
        <v>2</v>
      </c>
      <c r="O18" s="25">
        <f t="shared" si="10"/>
        <v>15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6" t="str">
        <f>IF(ISBLANK(F19)," ",(COUNT($F$4:F19))+'296 '!$U$3)</f>
        <v xml:space="preserve"> </v>
      </c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15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10"/>
        <v>15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6" t="str">
        <f>IF(ISBLANK(F20)," ",(COUNT($F$4:F20))+'296 '!$U$3)</f>
        <v xml:space="preserve"> </v>
      </c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15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10"/>
        <v>15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6">
        <f>IF(ISBLANK(F21)," ",(COUNT($F$4:F21))+'296 '!$U$3)</f>
        <v>34</v>
      </c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>
        <v>9</v>
      </c>
      <c r="G21" s="30"/>
      <c r="H21" s="29"/>
      <c r="I21" s="60">
        <f t="shared" si="5"/>
        <v>15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10"/>
        <v>15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6" t="str">
        <f>IF(ISBLANK(F22)," ",(COUNT($F$4:F22))+'296 '!$U$3)</f>
        <v xml:space="preserve"> </v>
      </c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15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10"/>
        <v>15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6" t="str">
        <f>IF(ISBLANK(F23)," ",(COUNT($F$4:F23))+'296 '!$U$3)</f>
        <v xml:space="preserve"> </v>
      </c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15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10"/>
        <v>15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6" t="str">
        <f>IF(ISBLANK(F24)," ",(COUNT($F$4:F24))+'296 '!$U$3)</f>
        <v xml:space="preserve"> </v>
      </c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/>
      <c r="G24" s="22"/>
      <c r="H24" s="21"/>
      <c r="I24" s="60">
        <f t="shared" si="5"/>
        <v>15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10"/>
        <v>15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6">
        <f>IF(ISBLANK(F25)," ",(COUNT($F$4:F25))+'296 '!$U$3)</f>
        <v>35</v>
      </c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15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10"/>
        <v>15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6" t="str">
        <f>IF(ISBLANK(F26)," ",(COUNT($F$4:F26))+'296 '!$U$3)</f>
        <v xml:space="preserve"> </v>
      </c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15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10"/>
        <v>15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6" t="str">
        <f>IF(ISBLANK(F27)," ",(COUNT($F$4:F27))+'296 '!$U$3)</f>
        <v xml:space="preserve"> </v>
      </c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15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10"/>
        <v>15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6" t="str">
        <f>IF(ISBLANK(F28)," ",(COUNT($F$4:F28))+'296 '!$U$3)</f>
        <v xml:space="preserve"> </v>
      </c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15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10"/>
        <v>15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6" t="str">
        <f>IF(ISBLANK(F29)," ",(COUNT($F$4:F29))+'296 '!$U$3)</f>
        <v xml:space="preserve"> </v>
      </c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15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10"/>
        <v>15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6" t="str">
        <f>IF(ISBLANK(F30)," ",(COUNT($F$4:F30))+'296 '!$U$3)</f>
        <v xml:space="preserve"> </v>
      </c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15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10"/>
        <v>15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6" t="str">
        <f>IF(ISBLANK(F31)," ",(COUNT($F$4:F31))+'296 '!$U$3)</f>
        <v xml:space="preserve"> </v>
      </c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15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10"/>
        <v>15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6" t="str">
        <f>IF(ISBLANK(F32)," ",(COUNT($F$4:F32))+'296 '!$U$3)</f>
        <v xml:space="preserve"> </v>
      </c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15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10"/>
        <v>15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6" t="str">
        <f>IF(ISBLANK(F33)," ",(COUNT($F$4:F33))+'296 '!$U$3)</f>
        <v xml:space="preserve"> </v>
      </c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35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273.39999999999998</v>
      </c>
      <c r="N34" s="38">
        <f>SUM(N4:N33)</f>
        <v>273</v>
      </c>
      <c r="O34" s="38"/>
      <c r="P34" s="38">
        <f>SUM(P4:P33)</f>
        <v>1163</v>
      </c>
      <c r="Q34" s="39">
        <f>ROUND(SUM(Q4:Q32),1)</f>
        <v>6</v>
      </c>
      <c r="R34" s="39">
        <f>ROUND(SUM(R4:R32),1)</f>
        <v>0.5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42059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T2:T3"/>
    <mergeCell ref="A2:A3"/>
    <mergeCell ref="C2:C3"/>
    <mergeCell ref="B2:B3"/>
    <mergeCell ref="G2:G3"/>
    <mergeCell ref="F2:F3"/>
    <mergeCell ref="E2:E3"/>
    <mergeCell ref="D2:D3"/>
    <mergeCell ref="K2:K3"/>
    <mergeCell ref="J2:J3"/>
    <mergeCell ref="H2:H3"/>
    <mergeCell ref="I2:I3"/>
    <mergeCell ref="M2:N2"/>
    <mergeCell ref="P2:P3"/>
    <mergeCell ref="S2:S3"/>
    <mergeCell ref="L2:L3"/>
    <mergeCell ref="O2:O3"/>
    <mergeCell ref="Q2:Q3"/>
    <mergeCell ref="R2:R3"/>
  </mergeCells>
  <phoneticPr fontId="1" type="noConversion"/>
  <pageMargins left="0.17" right="0.17" top="0.31" bottom="1" header="0.17" footer="0.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5" sqref="A5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11.25" x14ac:dyDescent="0.2"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3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99" t="s">
        <v>2</v>
      </c>
      <c r="H2" s="99" t="s">
        <v>3</v>
      </c>
      <c r="I2" s="103" t="s">
        <v>14</v>
      </c>
      <c r="J2" s="99" t="s">
        <v>12</v>
      </c>
      <c r="K2" s="99" t="s">
        <v>4</v>
      </c>
      <c r="L2" s="99" t="s">
        <v>6</v>
      </c>
      <c r="M2" s="106" t="s">
        <v>11</v>
      </c>
      <c r="N2" s="106"/>
      <c r="O2" s="103" t="s">
        <v>13</v>
      </c>
      <c r="P2" s="99" t="s">
        <v>9</v>
      </c>
      <c r="Q2" s="109" t="s">
        <v>15</v>
      </c>
      <c r="R2" s="109" t="s">
        <v>16</v>
      </c>
      <c r="S2" s="99" t="s">
        <v>10</v>
      </c>
      <c r="T2" s="103" t="s">
        <v>19</v>
      </c>
    </row>
    <row r="3" spans="1:20" s="1" customFormat="1" ht="47.25" customHeight="1" x14ac:dyDescent="0.2">
      <c r="A3" s="113"/>
      <c r="B3" s="99"/>
      <c r="C3" s="99"/>
      <c r="D3" s="99"/>
      <c r="E3" s="99"/>
      <c r="F3" s="99"/>
      <c r="G3" s="99"/>
      <c r="H3" s="99"/>
      <c r="I3" s="112"/>
      <c r="J3" s="99"/>
      <c r="K3" s="103"/>
      <c r="L3" s="103"/>
      <c r="M3" s="44" t="s">
        <v>7</v>
      </c>
      <c r="N3" s="44" t="s">
        <v>8</v>
      </c>
      <c r="O3" s="112"/>
      <c r="P3" s="99"/>
      <c r="Q3" s="109"/>
      <c r="R3" s="109"/>
      <c r="S3" s="99"/>
      <c r="T3" s="112"/>
    </row>
    <row r="4" spans="1:20" s="27" customFormat="1" x14ac:dyDescent="0.2">
      <c r="A4" s="96" t="str">
        <f>IF(ISBLANK(F4)," ",(COUNT($F4:F$4))+'296 '!$U$3)</f>
        <v xml:space="preserve"> </v>
      </c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/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ROUND(P4*16/100,1)</f>
        <v>0</v>
      </c>
      <c r="N4" s="25">
        <f t="shared" ref="N4:N32" si="1">ROUND(M4,0)</f>
        <v>0</v>
      </c>
      <c r="O4" s="25">
        <f t="shared" ref="O4:O32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6">
        <f>IF(ISBLANK(F5)," ",(COUNT($F$4:F5))+'296 '!$U$3)</f>
        <v>31</v>
      </c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>
        <v>9</v>
      </c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ROUND(P5*16/100,1)</f>
        <v>3.8</v>
      </c>
      <c r="N5" s="25">
        <f t="shared" si="1"/>
        <v>4</v>
      </c>
      <c r="O5" s="25">
        <f t="shared" si="2"/>
        <v>24</v>
      </c>
      <c r="P5" s="66">
        <v>24</v>
      </c>
      <c r="Q5" s="26">
        <f t="shared" ref="Q5:Q32" si="8">N5*2.2/100</f>
        <v>8.8000000000000009E-2</v>
      </c>
      <c r="R5" s="26">
        <f t="shared" ref="R5:R32" si="9">N5*0.2/100</f>
        <v>8.0000000000000002E-3</v>
      </c>
      <c r="S5" s="21"/>
      <c r="T5" s="20"/>
    </row>
    <row r="6" spans="1:20" s="27" customFormat="1" x14ac:dyDescent="0.2">
      <c r="A6" s="96" t="str">
        <f>IF(ISBLANK(F6)," ",(COUNT($F$4:F6))+'296 '!$U$3)</f>
        <v xml:space="preserve"> </v>
      </c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/>
      <c r="G6" s="30">
        <v>18</v>
      </c>
      <c r="H6" s="29">
        <v>8</v>
      </c>
      <c r="I6" s="60">
        <f t="shared" si="5"/>
        <v>24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1.6</v>
      </c>
      <c r="N6" s="25">
        <f t="shared" si="1"/>
        <v>2</v>
      </c>
      <c r="O6" s="25">
        <f t="shared" si="2"/>
        <v>22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6" t="str">
        <f>IF(ISBLANK(F7)," ",(COUNT($F$4:F7))+'296 '!$U$3)</f>
        <v xml:space="preserve"> 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/>
      <c r="G7" s="30">
        <v>20</v>
      </c>
      <c r="H7" s="29">
        <v>11</v>
      </c>
      <c r="I7" s="60">
        <f t="shared" si="5"/>
        <v>22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63.7</v>
      </c>
      <c r="N7" s="25">
        <f t="shared" si="1"/>
        <v>64</v>
      </c>
      <c r="O7" s="25">
        <f t="shared" si="2"/>
        <v>58</v>
      </c>
      <c r="P7" s="66">
        <v>398</v>
      </c>
      <c r="Q7" s="26">
        <f t="shared" si="8"/>
        <v>1.4080000000000001</v>
      </c>
      <c r="R7" s="26">
        <f t="shared" si="9"/>
        <v>0.128</v>
      </c>
      <c r="S7" s="21"/>
      <c r="T7" s="20"/>
    </row>
    <row r="8" spans="1:20" s="27" customFormat="1" x14ac:dyDescent="0.2">
      <c r="A8" s="96">
        <f>IF(ISBLANK(F8)," ",(COUNT($F$4:F8))+'296 '!$U$3)</f>
        <v>32</v>
      </c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>
        <v>9</v>
      </c>
      <c r="G8" s="30">
        <v>20</v>
      </c>
      <c r="H8" s="29">
        <v>8</v>
      </c>
      <c r="I8" s="60">
        <f t="shared" si="5"/>
        <v>58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3.4</v>
      </c>
      <c r="N8" s="25">
        <f t="shared" si="1"/>
        <v>3</v>
      </c>
      <c r="O8" s="25">
        <f t="shared" si="2"/>
        <v>55</v>
      </c>
      <c r="P8" s="66">
        <v>21</v>
      </c>
      <c r="Q8" s="26">
        <f t="shared" si="8"/>
        <v>6.6000000000000003E-2</v>
      </c>
      <c r="R8" s="26">
        <f t="shared" si="9"/>
        <v>6.000000000000001E-3</v>
      </c>
      <c r="S8" s="21"/>
      <c r="T8" s="20"/>
    </row>
    <row r="9" spans="1:20" s="27" customFormat="1" x14ac:dyDescent="0.2">
      <c r="A9" s="96" t="str">
        <f>IF(ISBLANK(F9)," ",(COUNT($F$4:F9))+'296 '!$U$3)</f>
        <v xml:space="preserve"> </v>
      </c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55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2.9</v>
      </c>
      <c r="N9" s="25">
        <f t="shared" si="1"/>
        <v>3</v>
      </c>
      <c r="O9" s="25">
        <f t="shared" si="2"/>
        <v>52</v>
      </c>
      <c r="P9" s="66">
        <v>18</v>
      </c>
      <c r="Q9" s="26">
        <f t="shared" si="8"/>
        <v>6.6000000000000003E-2</v>
      </c>
      <c r="R9" s="26">
        <f t="shared" si="9"/>
        <v>6.000000000000001E-3</v>
      </c>
      <c r="S9" s="21"/>
      <c r="T9" s="20"/>
    </row>
    <row r="10" spans="1:20" s="27" customFormat="1" ht="12.75" customHeight="1" x14ac:dyDescent="0.2">
      <c r="A10" s="96" t="str">
        <f>IF(ISBLANK(F10)," ",(COUNT($F$4:F10))+'296 '!$U$3)</f>
        <v xml:space="preserve"> </v>
      </c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/>
      <c r="G10" s="30">
        <v>18</v>
      </c>
      <c r="H10" s="29">
        <v>8</v>
      </c>
      <c r="I10" s="60">
        <f t="shared" si="5"/>
        <v>52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1.6</v>
      </c>
      <c r="N10" s="25">
        <f t="shared" si="1"/>
        <v>2</v>
      </c>
      <c r="O10" s="25">
        <f t="shared" si="2"/>
        <v>50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6" t="str">
        <f>IF(ISBLANK(F11)," ",(COUNT($F$4:F11))+'296 '!$U$3)</f>
        <v xml:space="preserve"> </v>
      </c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/>
      <c r="G11" s="30">
        <v>18</v>
      </c>
      <c r="H11" s="29">
        <v>8</v>
      </c>
      <c r="I11" s="60">
        <f t="shared" si="5"/>
        <v>50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3.8</v>
      </c>
      <c r="N11" s="25">
        <f t="shared" si="1"/>
        <v>4</v>
      </c>
      <c r="O11" s="25">
        <f t="shared" si="2"/>
        <v>46</v>
      </c>
      <c r="P11" s="66">
        <v>24</v>
      </c>
      <c r="Q11" s="26">
        <f t="shared" si="8"/>
        <v>8.8000000000000009E-2</v>
      </c>
      <c r="R11" s="26">
        <f t="shared" si="9"/>
        <v>8.0000000000000002E-3</v>
      </c>
      <c r="S11" s="21"/>
      <c r="T11" s="20"/>
    </row>
    <row r="12" spans="1:20" s="27" customFormat="1" ht="12" customHeight="1" x14ac:dyDescent="0.2">
      <c r="A12" s="96" t="str">
        <f>IF(ISBLANK(F12)," ",(COUNT($F$4:F12))+'296 '!$U$3)</f>
        <v xml:space="preserve"> </v>
      </c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/>
      <c r="G12" s="30">
        <v>18</v>
      </c>
      <c r="H12" s="29">
        <v>8</v>
      </c>
      <c r="I12" s="60">
        <f t="shared" si="5"/>
        <v>46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40</v>
      </c>
      <c r="N12" s="25">
        <f t="shared" si="1"/>
        <v>40</v>
      </c>
      <c r="O12" s="25">
        <f t="shared" si="2"/>
        <v>86</v>
      </c>
      <c r="P12" s="66">
        <v>250</v>
      </c>
      <c r="Q12" s="26">
        <f t="shared" si="8"/>
        <v>0.88</v>
      </c>
      <c r="R12" s="26">
        <f t="shared" si="9"/>
        <v>0.08</v>
      </c>
      <c r="S12" s="21"/>
      <c r="T12" s="20"/>
    </row>
    <row r="13" spans="1:20" s="27" customFormat="1" x14ac:dyDescent="0.2">
      <c r="A13" s="96" t="str">
        <f>IF(ISBLANK(F13)," ",(COUNT($F$4:F13))+'296 '!$U$3)</f>
        <v xml:space="preserve"> </v>
      </c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/>
      <c r="G13" s="30">
        <v>18</v>
      </c>
      <c r="H13" s="29">
        <v>8</v>
      </c>
      <c r="I13" s="60">
        <f t="shared" si="5"/>
        <v>86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1.1000000000000001</v>
      </c>
      <c r="N13" s="25">
        <f t="shared" si="1"/>
        <v>1</v>
      </c>
      <c r="O13" s="25">
        <f t="shared" si="2"/>
        <v>85</v>
      </c>
      <c r="P13" s="66">
        <v>7</v>
      </c>
      <c r="Q13" s="26">
        <f t="shared" si="8"/>
        <v>2.2000000000000002E-2</v>
      </c>
      <c r="R13" s="26">
        <f t="shared" si="9"/>
        <v>2E-3</v>
      </c>
      <c r="S13" s="21"/>
      <c r="T13" s="20"/>
    </row>
    <row r="14" spans="1:20" s="27" customFormat="1" x14ac:dyDescent="0.2">
      <c r="A14" s="96" t="str">
        <f>IF(ISBLANK(F14)," ",(COUNT($F$4:F14))+'296 '!$U$3)</f>
        <v xml:space="preserve"> </v>
      </c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/>
      <c r="G14" s="30">
        <v>20</v>
      </c>
      <c r="H14" s="29">
        <v>11</v>
      </c>
      <c r="I14" s="60">
        <f t="shared" si="5"/>
        <v>85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52</v>
      </c>
      <c r="N14" s="25">
        <f t="shared" si="1"/>
        <v>52</v>
      </c>
      <c r="O14" s="25">
        <f t="shared" si="2"/>
        <v>113</v>
      </c>
      <c r="P14" s="66">
        <v>325</v>
      </c>
      <c r="Q14" s="26">
        <f t="shared" si="8"/>
        <v>1.1440000000000001</v>
      </c>
      <c r="R14" s="26">
        <f t="shared" si="9"/>
        <v>0.10400000000000001</v>
      </c>
      <c r="S14" s="21"/>
      <c r="T14" s="20"/>
    </row>
    <row r="15" spans="1:20" s="27" customFormat="1" x14ac:dyDescent="0.2">
      <c r="A15" s="96">
        <f>IF(ISBLANK(F15)," ",(COUNT($F$4:F15))+'296 '!$U$3)</f>
        <v>33</v>
      </c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>
        <v>9</v>
      </c>
      <c r="G15" s="30">
        <v>18</v>
      </c>
      <c r="H15" s="29">
        <v>8</v>
      </c>
      <c r="I15" s="60">
        <f t="shared" si="5"/>
        <v>113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7.7</v>
      </c>
      <c r="N15" s="25">
        <f t="shared" si="1"/>
        <v>8</v>
      </c>
      <c r="O15" s="25">
        <f t="shared" si="2"/>
        <v>105</v>
      </c>
      <c r="P15" s="66">
        <v>48</v>
      </c>
      <c r="Q15" s="26">
        <f t="shared" si="8"/>
        <v>0.17600000000000002</v>
      </c>
      <c r="R15" s="26">
        <f t="shared" si="9"/>
        <v>1.6E-2</v>
      </c>
      <c r="S15" s="21"/>
      <c r="T15" s="20"/>
    </row>
    <row r="16" spans="1:20" s="27" customFormat="1" x14ac:dyDescent="0.2">
      <c r="A16" s="96" t="str">
        <f>IF(ISBLANK(F16)," ",(COUNT($F$4:F16))+'296 '!$U$3)</f>
        <v xml:space="preserve"> </v>
      </c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105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2"/>
        <v>105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6" t="str">
        <f>IF(ISBLANK(F17)," ",(COUNT($F$4:F17))+'296 '!$U$3)</f>
        <v xml:space="preserve"> </v>
      </c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105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2.9</v>
      </c>
      <c r="N17" s="25">
        <f t="shared" si="1"/>
        <v>3</v>
      </c>
      <c r="O17" s="25">
        <f t="shared" si="2"/>
        <v>102</v>
      </c>
      <c r="P17" s="66">
        <v>18</v>
      </c>
      <c r="Q17" s="26">
        <f t="shared" si="8"/>
        <v>6.6000000000000003E-2</v>
      </c>
      <c r="R17" s="26">
        <f t="shared" si="9"/>
        <v>6.000000000000001E-3</v>
      </c>
      <c r="S17" s="21"/>
      <c r="T17" s="20"/>
    </row>
    <row r="18" spans="1:20" s="27" customFormat="1" x14ac:dyDescent="0.2">
      <c r="A18" s="96" t="str">
        <f>IF(ISBLANK(F18)," ",(COUNT($F$4:F18))+'296 '!$U$3)</f>
        <v xml:space="preserve"> </v>
      </c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102</v>
      </c>
      <c r="J18" s="31"/>
      <c r="K18" s="64">
        <f>L17</f>
        <v>71791</v>
      </c>
      <c r="L18" s="63">
        <f t="shared" si="0"/>
        <v>71801</v>
      </c>
      <c r="M18" s="24">
        <f t="shared" si="7"/>
        <v>1.6</v>
      </c>
      <c r="N18" s="25">
        <f t="shared" si="1"/>
        <v>2</v>
      </c>
      <c r="O18" s="25">
        <f t="shared" si="2"/>
        <v>100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6" t="str">
        <f>IF(ISBLANK(F19)," ",(COUNT($F$4:F19))+'296 '!$U$3)</f>
        <v xml:space="preserve"> </v>
      </c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100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2"/>
        <v>100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6" t="str">
        <f>IF(ISBLANK(F20)," ",(COUNT($F$4:F20))+'296 '!$U$3)</f>
        <v xml:space="preserve"> </v>
      </c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100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2"/>
        <v>100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6">
        <f>IF(ISBLANK(F21)," ",(COUNT($F$4:F21))+'296 '!$U$3)</f>
        <v>34</v>
      </c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>
        <v>9</v>
      </c>
      <c r="G21" s="30"/>
      <c r="H21" s="29"/>
      <c r="I21" s="60">
        <f t="shared" si="5"/>
        <v>100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2"/>
        <v>100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6" t="str">
        <f>IF(ISBLANK(F22)," ",(COUNT($F$4:F22))+'296 '!$U$3)</f>
        <v xml:space="preserve"> </v>
      </c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100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2"/>
        <v>100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6" t="str">
        <f>IF(ISBLANK(F23)," ",(COUNT($F$4:F23))+'296 '!$U$3)</f>
        <v xml:space="preserve"> </v>
      </c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100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2"/>
        <v>100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6" t="str">
        <f>IF(ISBLANK(F24)," ",(COUNT($F$4:F24))+'296 '!$U$3)</f>
        <v xml:space="preserve"> </v>
      </c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/>
      <c r="G24" s="22"/>
      <c r="H24" s="21"/>
      <c r="I24" s="60">
        <f t="shared" si="5"/>
        <v>100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2"/>
        <v>100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6">
        <f>IF(ISBLANK(F25)," ",(COUNT($F$4:F25))+'296 '!$U$3)</f>
        <v>35</v>
      </c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100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2"/>
        <v>100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6" t="str">
        <f>IF(ISBLANK(F26)," ",(COUNT($F$4:F26))+'296 '!$U$3)</f>
        <v xml:space="preserve"> </v>
      </c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100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2"/>
        <v>100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6" t="str">
        <f>IF(ISBLANK(F27)," ",(COUNT($F$4:F27))+'296 '!$U$3)</f>
        <v xml:space="preserve"> </v>
      </c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100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2"/>
        <v>100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6" t="str">
        <f>IF(ISBLANK(F28)," ",(COUNT($F$4:F28))+'296 '!$U$3)</f>
        <v xml:space="preserve"> </v>
      </c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100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2"/>
        <v>100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6" t="str">
        <f>IF(ISBLANK(F29)," ",(COUNT($F$4:F29))+'296 '!$U$3)</f>
        <v xml:space="preserve"> </v>
      </c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100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2"/>
        <v>100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6" t="str">
        <f>IF(ISBLANK(F30)," ",(COUNT($F$4:F30))+'296 '!$U$3)</f>
        <v xml:space="preserve"> </v>
      </c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100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2"/>
        <v>100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6" t="str">
        <f>IF(ISBLANK(F31)," ",(COUNT($F$4:F31))+'296 '!$U$3)</f>
        <v xml:space="preserve"> </v>
      </c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100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2"/>
        <v>100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6" t="str">
        <f>IF(ISBLANK(F32)," ",(COUNT($F$4:F32))+'296 '!$U$3)</f>
        <v xml:space="preserve"> </v>
      </c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100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2"/>
        <v>100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6" t="str">
        <f>IF(ISBLANK(F33)," ",(COUNT($F$4:F33))+'296 '!$U$3)</f>
        <v xml:space="preserve"> </v>
      </c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35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186.1</v>
      </c>
      <c r="N34" s="38">
        <f>SUM(N4:N33)</f>
        <v>188</v>
      </c>
      <c r="O34" s="38"/>
      <c r="P34" s="38">
        <f>SUM(P4:P33)</f>
        <v>1163</v>
      </c>
      <c r="Q34" s="39">
        <f>ROUND(SUM(Q4:Q32),1)</f>
        <v>4.0999999999999996</v>
      </c>
      <c r="R34" s="39">
        <f>ROUND(SUM(R4:R32),1)</f>
        <v>0.4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42059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T2:T3"/>
    <mergeCell ref="M2:N2"/>
    <mergeCell ref="O2:O3"/>
    <mergeCell ref="P2:P3"/>
    <mergeCell ref="Q2:Q3"/>
    <mergeCell ref="R2:R3"/>
    <mergeCell ref="S2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3" zoomScaleNormal="100" workbookViewId="0">
      <selection sqref="A1:IV6"/>
    </sheetView>
  </sheetViews>
  <sheetFormatPr defaultRowHeight="15" x14ac:dyDescent="0.25"/>
  <cols>
    <col min="1" max="1" width="13.28515625" style="69" customWidth="1"/>
    <col min="2" max="2" width="20.85546875" style="69" customWidth="1"/>
    <col min="3" max="3" width="16.5703125" style="69" customWidth="1"/>
    <col min="4" max="4" width="12" style="69" customWidth="1"/>
    <col min="5" max="5" width="35.42578125" style="69" customWidth="1"/>
    <col min="6" max="6" width="12.5703125" style="69" customWidth="1"/>
    <col min="7" max="7" width="45.85546875" style="69" customWidth="1"/>
    <col min="8" max="8" width="20.42578125" style="69" customWidth="1"/>
    <col min="9" max="9" width="11.42578125" style="69" customWidth="1"/>
    <col min="10" max="16384" width="9.140625" style="69"/>
  </cols>
  <sheetData>
    <row r="1" spans="1:9" x14ac:dyDescent="0.25">
      <c r="B1" s="118"/>
      <c r="C1" s="118"/>
      <c r="D1" s="118"/>
      <c r="E1" s="118"/>
      <c r="F1" s="118"/>
      <c r="G1" s="118"/>
      <c r="H1" s="118"/>
    </row>
    <row r="2" spans="1:9" ht="18.75" customHeight="1" x14ac:dyDescent="0.25">
      <c r="A2" s="74"/>
    </row>
    <row r="3" spans="1:9" s="70" customFormat="1" ht="15" customHeight="1" x14ac:dyDescent="0.2">
      <c r="A3" s="114" t="s">
        <v>26</v>
      </c>
      <c r="B3" s="116" t="s">
        <v>17</v>
      </c>
      <c r="C3" s="117"/>
      <c r="D3" s="114" t="s">
        <v>31</v>
      </c>
      <c r="E3" s="114" t="s">
        <v>27</v>
      </c>
      <c r="F3" s="116" t="s">
        <v>32</v>
      </c>
      <c r="G3" s="117"/>
      <c r="H3" s="114" t="s">
        <v>33</v>
      </c>
      <c r="I3" s="114" t="s">
        <v>28</v>
      </c>
    </row>
    <row r="4" spans="1:9" s="70" customFormat="1" ht="31.5" customHeight="1" x14ac:dyDescent="0.2">
      <c r="A4" s="115"/>
      <c r="B4" s="75" t="s">
        <v>29</v>
      </c>
      <c r="C4" s="75" t="s">
        <v>30</v>
      </c>
      <c r="D4" s="115"/>
      <c r="E4" s="115"/>
      <c r="F4" s="75" t="s">
        <v>34</v>
      </c>
      <c r="G4" s="75" t="s">
        <v>35</v>
      </c>
      <c r="H4" s="115"/>
      <c r="I4" s="115"/>
    </row>
    <row r="5" spans="1:9" s="71" customFormat="1" ht="14.25" customHeight="1" x14ac:dyDescent="0.25">
      <c r="A5" s="73">
        <v>1</v>
      </c>
      <c r="B5" s="76">
        <v>2</v>
      </c>
      <c r="C5" s="75">
        <v>3</v>
      </c>
      <c r="D5" s="77">
        <v>4</v>
      </c>
      <c r="E5" s="77">
        <v>5</v>
      </c>
      <c r="F5" s="76">
        <v>6</v>
      </c>
      <c r="G5" s="76">
        <v>7</v>
      </c>
      <c r="H5" s="73">
        <v>8</v>
      </c>
      <c r="I5" s="78"/>
    </row>
    <row r="6" spans="1:9" ht="30" customHeight="1" x14ac:dyDescent="0.25">
      <c r="A6" s="83">
        <f>'147'!B4</f>
        <v>42030</v>
      </c>
      <c r="B6" s="84"/>
      <c r="C6" s="87"/>
      <c r="D6" s="84" t="str">
        <f>'147'!A4</f>
        <v xml:space="preserve"> </v>
      </c>
      <c r="E6" s="84"/>
      <c r="F6" s="84">
        <f>'147'!J4</f>
        <v>0</v>
      </c>
      <c r="G6" s="89" t="str">
        <f>SUBSTITUTE(PROPER(INDEX(n_4,MID(TEXT(F6,n0),1,1)+1)&amp;INDEX(n0x,MID(TEXT(F6,n0),2,1)+1,MID(TEXT(F6,n0),3,1)+1)&amp;IF(-MID(TEXT(F6,n0),1,3),Y2&amp;VLOOKUP(MID(TEXT(F6,n0),3,1)*AND(MID(TEXT(F6,n0),2,1)-1),мил,2),"")&amp;INDEX(n_4,MID(TEXT(F6,n0),4,1)+1)&amp;INDEX(n0x,MID(TEXT(F6,n0),5,1)+1,MID(TEXT(F6,n0),6,1)+1)&amp;IF(-MID(TEXT(F6,n0),4,3),"миллион"&amp;VLOOKUP(MID(TEXT(F6,n0),6,1)*AND(MID(TEXT(F6,n0),5,1)-1),мил,2),"")&amp;INDEX(n_4,MID(TEXT(F6,n0),7,1)+1)&amp;INDEX(n1x,MID(TEXT(F6,n0),8,1)+1,MID(TEXT(F6,n0),9,1)+1)&amp;IF(-MID(TEXT(F6,n0),7,3),VLOOKUP(MID(TEXT(F6,n0),9,1)*AND(MID(TEXT(F6,n0),8,1)-1),тыс,2),"")&amp;INDEX(n_4,MID(TEXT(F6,n0),10,1)+1)&amp;INDEX(IF(-MID(TEXT(F6,n0),14,6),n1x,n0x),MID(TEXT(F6,n0),11,1)+1,MID(TEXT(F6,n0),12,1)+1)),"z"," ")&amp;IF(TRUNC(TEXT(F6,n0)),,"Ноль ")&amp;IF(-MID(TEXT(F6,n0),14,6),IF(MOD(MAX(MOD(MID(TEXT(F6,n0),11,2)-11,100),9),10),"целых ","целая ")&amp;SUBSTITUTE(INDEX(n_4,MID(TEXT(F6,n0),14,6)/10^5+1)&amp;INDEX(n1x,MOD(MID(TEXT(F6,n0),14,6)/10^4,10)+1,MOD(MID(TEXT(F6,n0),14,6)/1000,10)+1)&amp;IF(INT(MID(TEXT(F6,n0),14,6)/1000),VLOOKUP(MOD(MID(TEXT(F6,n0),14,6)/1000,10)*(MOD(INT(MID(TEXT(F6,n0),14,6)/10^4),10)&lt;&gt;1),тыс,2),"")&amp;INDEX(n_4,MOD(MID(TEXT(F6,n0),14,6)/100,10)+1)&amp;INDEX(n1x,MOD(MID(TEXT(F6,n0),14,6)/10,10)+1,MOD(MID(TEXT(F6,n0),14,6),10)+1),"z"," ")&amp;INDEX(доля,LEN(MID(TEXT(F6,n0),14,6)),(MOD(MAX(MOD(MID(TEXT(F6,n0),14,6)-11,100),9),10)&gt;0)+1),)</f>
        <v xml:space="preserve">Ноль </v>
      </c>
      <c r="H6" s="85"/>
      <c r="I6" s="72"/>
    </row>
    <row r="7" spans="1:9" ht="30" customHeight="1" x14ac:dyDescent="0.25">
      <c r="A7" s="83">
        <f>'147'!B5</f>
        <v>42031</v>
      </c>
      <c r="B7" s="84"/>
      <c r="C7" s="87"/>
      <c r="D7" s="84">
        <f>'147'!A5</f>
        <v>31</v>
      </c>
      <c r="E7" s="84"/>
      <c r="F7" s="84">
        <f>'147'!J5</f>
        <v>0</v>
      </c>
      <c r="G7" s="86" t="str">
        <f>SUBSTITUTE(PROPER(INDEX(n_4,MID(TEXT(F7,n0),1,1)+1)&amp;INDEX(n0x,MID(TEXT(F7,n0),2,1)+1,MID(TEXT(F7,n0),3,1)+1)&amp;IF(-MID(TEXT(F7,n0),1,3),"миллиард"&amp;VLOOKUP(MID(TEXT(F7,n0),3,1)*AND(MID(TEXT(F7,n0),2,1)-1),мил,2),"")&amp;INDEX(n_4,MID(TEXT(F7,n0),4,1)+1)&amp;INDEX(n0x,MID(TEXT(F7,n0),5,1)+1,MID(TEXT(F7,n0),6,1)+1)&amp;IF(-MID(TEXT(F7,n0),4,3),"миллион"&amp;VLOOKUP(MID(TEXT(F7,n0),6,1)*AND(MID(TEXT(F7,n0),5,1)-1),мил,2),"")&amp;INDEX(n_4,MID(TEXT(F7,n0),7,1)+1)&amp;INDEX(n1x,MID(TEXT(F7,n0),8,1)+1,MID(TEXT(F7,n0),9,1)+1)&amp;IF(-MID(TEXT(F7,n0),7,3),VLOOKUP(MID(TEXT(F7,n0),9,1)*AND(MID(TEXT(F7,n0),8,1)-1),тыс,2),"")&amp;INDEX(n_4,MID(TEXT(F7,n0),10,1)+1)&amp;INDEX(IF(-MID(TEXT(F7,n0),14,6),n1x,n0x),MID(TEXT(F7,n0),11,1)+1,MID(TEXT(F7,n0),12,1)+1)),"z"," ")&amp;IF(TRUNC(TEXT(F7,n0)),,"Ноль ")&amp;IF(-MID(TEXT(F7,n0),14,6),IF(MOD(MAX(MOD(MID(TEXT(F7,n0),11,2)-11,100),9),10),"целых ","целая ")&amp;SUBSTITUTE(INDEX(n_4,MID(TEXT(F7,n0),14,6)/10^5+1)&amp;INDEX(n1x,MOD(MID(TEXT(F7,n0),14,6)/10^4,10)+1,MOD(MID(TEXT(F7,n0),14,6)/1000,10)+1)&amp;IF(INT(MID(TEXT(F7,n0),14,6)/1000),VLOOKUP(MOD(MID(TEXT(F7,n0),14,6)/1000,10)*(MOD(INT(MID(TEXT(F7,n0),14,6)/10^4),10)&lt;&gt;1),тыс,2),"")&amp;INDEX(n_4,MOD(MID(TEXT(F7,n0),14,6)/100,10)+1)&amp;INDEX(n1x,MOD(MID(TEXT(F7,n0),14,6)/10,10)+1,MOD(MID(TEXT(F7,n0),14,6),10)+1),"z"," ")&amp;INDEX(доля,LEN(MID(TEXT(F7,n0),14,6)),(MOD(MAX(MOD(MID(TEXT(F7,n0),14,6)-11,100),9),10)&gt;0)+1),)</f>
        <v xml:space="preserve">Ноль </v>
      </c>
      <c r="H7" s="85"/>
      <c r="I7" s="72"/>
    </row>
    <row r="8" spans="1:9" ht="30" customHeight="1" x14ac:dyDescent="0.25">
      <c r="A8" s="83">
        <f>'147'!B6</f>
        <v>42032</v>
      </c>
      <c r="B8" s="84"/>
      <c r="C8" s="87"/>
      <c r="D8" s="84" t="str">
        <f>'147'!A6</f>
        <v xml:space="preserve"> </v>
      </c>
      <c r="E8" s="84"/>
      <c r="F8" s="84">
        <f>'147'!J6</f>
        <v>0</v>
      </c>
      <c r="G8" s="86" t="str">
        <f>SUBSTITUTE(PROPER(INDEX(n_4,MID(TEXT(F8,n0),1,1)+1)&amp;INDEX(n0x,MID(TEXT(F8,n0),2,1)+1,MID(TEXT(F8,n0),3,1)+1)&amp;IF(-MID(TEXT(F8,n0),1,3),"миллиард"&amp;VLOOKUP(MID(TEXT(F8,n0),3,1)*AND(MID(TEXT(F8,n0),2,1)-1),мил,2),"")&amp;INDEX(n_4,MID(TEXT(F8,n0),4,1)+1)&amp;INDEX(n0x,MID(TEXT(F8,n0),5,1)+1,MID(TEXT(F8,n0),6,1)+1)&amp;IF(-MID(TEXT(F8,n0),4,3),"миллион"&amp;VLOOKUP(MID(TEXT(F8,n0),6,1)*AND(MID(TEXT(F8,n0),5,1)-1),мил,2),"")&amp;INDEX(n_4,MID(TEXT(F8,n0),7,1)+1)&amp;INDEX(n1x,MID(TEXT(F8,n0),8,1)+1,MID(TEXT(F8,n0),9,1)+1)&amp;IF(-MID(TEXT(F8,n0),7,3),VLOOKUP(MID(TEXT(F8,n0),9,1)*AND(MID(TEXT(F8,n0),8,1)-1),тыс,2),"")&amp;INDEX(n_4,MID(TEXT(F8,n0),10,1)+1)&amp;INDEX(IF(-MID(TEXT(F8,n0),14,6),n1x,n0x),MID(TEXT(F8,n0),11,1)+1,MID(TEXT(F8,n0),12,1)+1)),"z"," ")&amp;IF(TRUNC(TEXT(F8,n0)),,"Ноль ")&amp;IF(-MID(TEXT(F8,n0),14,6),IF(MOD(MAX(MOD(MID(TEXT(F8,n0),11,2)-11,100),9),10),"целых ","целая ")&amp;SUBSTITUTE(INDEX(n_4,MID(TEXT(F8,n0),14,6)/10^5+1)&amp;INDEX(n1x,MOD(MID(TEXT(F8,n0),14,6)/10^4,10)+1,MOD(MID(TEXT(F8,n0),14,6)/1000,10)+1)&amp;IF(INT(MID(TEXT(F8,n0),14,6)/1000),VLOOKUP(MOD(MID(TEXT(F8,n0),14,6)/1000,10)*(MOD(INT(MID(TEXT(F8,n0),14,6)/10^4),10)&lt;&gt;1),тыс,2),"")&amp;INDEX(n_4,MOD(MID(TEXT(F8,n0),14,6)/100,10)+1)&amp;INDEX(n1x,MOD(MID(TEXT(F8,n0),14,6)/10,10)+1,MOD(MID(TEXT(F8,n0),14,6),10)+1),"z"," ")&amp;INDEX(доля,LEN(MID(TEXT(F8,n0),14,6)),(MOD(MAX(MOD(MID(TEXT(F8,n0),14,6)-11,100),9),10)&gt;0)+1),)</f>
        <v xml:space="preserve">Ноль </v>
      </c>
      <c r="H8" s="85"/>
      <c r="I8" s="72"/>
    </row>
    <row r="9" spans="1:9" ht="30" customHeight="1" x14ac:dyDescent="0.25">
      <c r="A9" s="83">
        <f>'147'!B7</f>
        <v>42033</v>
      </c>
      <c r="B9" s="84"/>
      <c r="C9" s="87"/>
      <c r="D9" s="84" t="str">
        <f>'147'!A7</f>
        <v xml:space="preserve"> </v>
      </c>
      <c r="E9" s="84"/>
      <c r="F9" s="84">
        <f>'147'!J7</f>
        <v>100</v>
      </c>
      <c r="G9" s="86" t="str">
        <f>SUBSTITUTE(PROPER(INDEX(n_4,MID(TEXT(F9,n0),1,1)+1)&amp;INDEX(n0x,MID(TEXT(F9,n0),2,1)+1,MID(TEXT(F9,n0),3,1)+1)&amp;IF(-MID(TEXT(F9,n0),1,3),"миллиард"&amp;VLOOKUP(MID(TEXT(F9,n0),3,1)*AND(MID(TEXT(F9,n0),2,1)-1),мил,2),"")&amp;INDEX(n_4,MID(TEXT(F9,n0),4,1)+1)&amp;INDEX(n0x,MID(TEXT(F9,n0),5,1)+1,MID(TEXT(F9,n0),6,1)+1)&amp;IF(-MID(TEXT(F9,n0),4,3),"миллион"&amp;VLOOKUP(MID(TEXT(F9,n0),6,1)*AND(MID(TEXT(F9,n0),5,1)-1),мил,2),"")&amp;INDEX(n_4,MID(TEXT(F9,n0),7,1)+1)&amp;INDEX(n1x,MID(TEXT(F9,n0),8,1)+1,MID(TEXT(F9,n0),9,1)+1)&amp;IF(-MID(TEXT(F9,n0),7,3),VLOOKUP(MID(TEXT(F9,n0),9,1)*AND(MID(TEXT(F9,n0),8,1)-1),тыс,2),"")&amp;INDEX(n_4,MID(TEXT(F9,n0),10,1)+1)&amp;INDEX(IF(-MID(TEXT(F9,n0),14,6),n1x,n0x),MID(TEXT(F9,n0),11,1)+1,MID(TEXT(F9,n0),12,1)+1)),"z"," ")&amp;IF(TRUNC(TEXT(F9,n0)),,"Ноль ")&amp;IF(-MID(TEXT(F9,n0),14,6),IF(MOD(MAX(MOD(MID(TEXT(F9,n0),11,2)-11,100),9),10),"целых ","целая ")&amp;SUBSTITUTE(INDEX(n_4,MID(TEXT(F9,n0),14,6)/10^5+1)&amp;INDEX(n1x,MOD(MID(TEXT(F9,n0),14,6)/10^4,10)+1,MOD(MID(TEXT(F9,n0),14,6)/1000,10)+1)&amp;IF(INT(MID(TEXT(F9,n0),14,6)/1000),VLOOKUP(MOD(MID(TEXT(F9,n0),14,6)/1000,10)*(MOD(INT(MID(TEXT(F9,n0),14,6)/10^4),10)&lt;&gt;1),тыс,2),"")&amp;INDEX(n_4,MOD(MID(TEXT(F9,n0),14,6)/100,10)+1)&amp;INDEX(n1x,MOD(MID(TEXT(F9,n0),14,6)/10,10)+1,MOD(MID(TEXT(F9,n0),14,6),10)+1),"z"," ")&amp;INDEX(доля,LEN(MID(TEXT(F9,n0),14,6)),(MOD(MAX(MOD(MID(TEXT(F9,n0),14,6)-11,100),9),10)&gt;0)+1),)</f>
        <v xml:space="preserve">Сто </v>
      </c>
      <c r="H9" s="85"/>
      <c r="I9" s="72"/>
    </row>
    <row r="10" spans="1:9" ht="30" customHeight="1" x14ac:dyDescent="0.25">
      <c r="A10" s="83">
        <f>'147'!B8</f>
        <v>42036</v>
      </c>
      <c r="B10" s="84"/>
      <c r="C10" s="87"/>
      <c r="D10" s="84">
        <f>'147'!A8</f>
        <v>32</v>
      </c>
      <c r="E10" s="84"/>
      <c r="F10" s="84">
        <f>'147'!J8</f>
        <v>0</v>
      </c>
      <c r="G10" s="86" t="str">
        <f>SUBSTITUTE(PROPER(INDEX(n_4,MID(TEXT(F10,n0),1,1)+1)&amp;INDEX(n0x,MID(TEXT(F10,n0),2,1)+1,MID(TEXT(F10,n0),3,1)+1)&amp;IF(-MID(TEXT(F10,n0),1,3),"миллиард"&amp;VLOOKUP(MID(TEXT(F10,n0),3,1)*AND(MID(TEXT(F10,n0),2,1)-1),мил,2),"")&amp;INDEX(n_4,MID(TEXT(F10,n0),4,1)+1)&amp;INDEX(n0x,MID(TEXT(F10,n0),5,1)+1,MID(TEXT(F10,n0),6,1)+1)&amp;IF(-MID(TEXT(F10,n0),4,3),"миллион"&amp;VLOOKUP(MID(TEXT(F10,n0),6,1)*AND(MID(TEXT(F10,n0),5,1)-1),мил,2),"")&amp;INDEX(n_4,MID(TEXT(F10,n0),7,1)+1)&amp;INDEX(n1x,MID(TEXT(F10,n0),8,1)+1,MID(TEXT(F10,n0),9,1)+1)&amp;IF(-MID(TEXT(F10,n0),7,3),VLOOKUP(MID(TEXT(F10,n0),9,1)*AND(MID(TEXT(F10,n0),8,1)-1),тыс,2),"")&amp;INDEX(n_4,MID(TEXT(F10,n0),10,1)+1)&amp;INDEX(IF(-MID(TEXT(F10,n0),14,6),n1x,n0x),MID(TEXT(F10,n0),11,1)+1,MID(TEXT(F10,n0),12,1)+1)),"z"," ")&amp;IF(TRUNC(TEXT(F10,n0)),,"Ноль ")&amp;IF(-MID(TEXT(F10,n0),14,6),IF(MOD(MAX(MOD(MID(TEXT(F10,n0),11,2)-11,100),9),10),"целых ","целая ")&amp;SUBSTITUTE(INDEX(n_4,MID(TEXT(F10,n0),14,6)/10^5+1)&amp;INDEX(n1x,MOD(MID(TEXT(F10,n0),14,6)/10^4,10)+1,MOD(MID(TEXT(F10,n0),14,6)/1000,10)+1)&amp;IF(INT(MID(TEXT(F10,n0),14,6)/1000),VLOOKUP(MOD(MID(TEXT(F10,n0),14,6)/1000,10)*(MOD(INT(MID(TEXT(F10,n0),14,6)/10^4),10)&lt;&gt;1),тыс,2),"")&amp;INDEX(n_4,MOD(MID(TEXT(F10,n0),14,6)/100,10)+1)&amp;INDEX(n1x,MOD(MID(TEXT(F10,n0),14,6)/10,10)+1,MOD(MID(TEXT(F10,n0),14,6),10)+1),"z"," ")&amp;INDEX(доля,LEN(MID(TEXT(F10,n0),14,6)),(MOD(MAX(MOD(MID(TEXT(F10,n0),14,6)-11,100),9),10)&gt;0)+1),)</f>
        <v xml:space="preserve">Ноль </v>
      </c>
      <c r="H10" s="85"/>
      <c r="I10" s="72"/>
    </row>
    <row r="11" spans="1:9" ht="30" customHeight="1" x14ac:dyDescent="0.25">
      <c r="A11" s="83">
        <f>'147'!B9</f>
        <v>42037</v>
      </c>
      <c r="B11" s="84"/>
      <c r="C11" s="87"/>
      <c r="D11" s="84" t="str">
        <f>'147'!A9</f>
        <v xml:space="preserve"> </v>
      </c>
      <c r="E11" s="84"/>
      <c r="F11" s="84">
        <f>'147'!J9</f>
        <v>0</v>
      </c>
      <c r="G11" s="86" t="str">
        <f>SUBSTITUTE(PROPER(INDEX(n_4,MID(TEXT(F11,n0),1,1)+1)&amp;INDEX(n0x,MID(TEXT(F11,n0),2,1)+1,MID(TEXT(F11,n0),3,1)+1)&amp;IF(-MID(TEXT(F11,n0),1,3),"миллиард"&amp;VLOOKUP(MID(TEXT(F11,n0),3,1)*AND(MID(TEXT(F11,n0),2,1)-1),мил,2),"")&amp;INDEX(n_4,MID(TEXT(F11,n0),4,1)+1)&amp;INDEX(n0x,MID(TEXT(F11,n0),5,1)+1,MID(TEXT(F11,n0),6,1)+1)&amp;IF(-MID(TEXT(F11,n0),4,3),"миллион"&amp;VLOOKUP(MID(TEXT(F11,n0),6,1)*AND(MID(TEXT(F11,n0),5,1)-1),мил,2),"")&amp;INDEX(n_4,MID(TEXT(F11,n0),7,1)+1)&amp;INDEX(n1x,MID(TEXT(F11,n0),8,1)+1,MID(TEXT(F11,n0),9,1)+1)&amp;IF(-MID(TEXT(F11,n0),7,3),VLOOKUP(MID(TEXT(F11,n0),9,1)*AND(MID(TEXT(F11,n0),8,1)-1),тыс,2),"")&amp;INDEX(n_4,MID(TEXT(F11,n0),10,1)+1)&amp;INDEX(IF(-MID(TEXT(F11,n0),14,6),n1x,n0x),MID(TEXT(F11,n0),11,1)+1,MID(TEXT(F11,n0),12,1)+1)),"z"," ")&amp;IF(TRUNC(TEXT(F11,n0)),,"Ноль ")&amp;IF(-MID(TEXT(F11,n0),14,6),IF(MOD(MAX(MOD(MID(TEXT(F11,n0),11,2)-11,100),9),10),"целых ","целая ")&amp;SUBSTITUTE(INDEX(n_4,MID(TEXT(F11,n0),14,6)/10^5+1)&amp;INDEX(n1x,MOD(MID(TEXT(F11,n0),14,6)/10^4,10)+1,MOD(MID(TEXT(F11,n0),14,6)/1000,10)+1)&amp;IF(INT(MID(TEXT(F11,n0),14,6)/1000),VLOOKUP(MOD(MID(TEXT(F11,n0),14,6)/1000,10)*(MOD(INT(MID(TEXT(F11,n0),14,6)/10^4),10)&lt;&gt;1),тыс,2),"")&amp;INDEX(n_4,MOD(MID(TEXT(F11,n0),14,6)/100,10)+1)&amp;INDEX(n1x,MOD(MID(TEXT(F11,n0),14,6)/10,10)+1,MOD(MID(TEXT(F11,n0),14,6),10)+1),"z"," ")&amp;INDEX(доля,LEN(MID(TEXT(F11,n0),14,6)),(MOD(MAX(MOD(MID(TEXT(F11,n0),14,6)-11,100),9),10)&gt;0)+1),)</f>
        <v xml:space="preserve">Ноль </v>
      </c>
      <c r="H11" s="85"/>
      <c r="I11" s="72"/>
    </row>
    <row r="12" spans="1:9" ht="30" customHeight="1" x14ac:dyDescent="0.25">
      <c r="A12" s="83">
        <f>'147'!B10</f>
        <v>42038</v>
      </c>
      <c r="B12" s="84"/>
      <c r="C12" s="87"/>
      <c r="D12" s="84" t="str">
        <f>'147'!A10</f>
        <v xml:space="preserve"> </v>
      </c>
      <c r="E12" s="84"/>
      <c r="F12" s="84">
        <f>'147'!J10</f>
        <v>0</v>
      </c>
      <c r="G12" s="86" t="str">
        <f>SUBSTITUTE(PROPER(INDEX(n_4,MID(TEXT(F12,n0),1,1)+1)&amp;INDEX(n0x,MID(TEXT(F12,n0),2,1)+1,MID(TEXT(F12,n0),3,1)+1)&amp;IF(-MID(TEXT(F12,n0),1,3),"миллиард"&amp;VLOOKUP(MID(TEXT(F12,n0),3,1)*AND(MID(TEXT(F12,n0),2,1)-1),мил,2),"")&amp;INDEX(n_4,MID(TEXT(F12,n0),4,1)+1)&amp;INDEX(n0x,MID(TEXT(F12,n0),5,1)+1,MID(TEXT(F12,n0),6,1)+1)&amp;IF(-MID(TEXT(F12,n0),4,3),"миллион"&amp;VLOOKUP(MID(TEXT(F12,n0),6,1)*AND(MID(TEXT(F12,n0),5,1)-1),мил,2),"")&amp;INDEX(n_4,MID(TEXT(F12,n0),7,1)+1)&amp;INDEX(n1x,MID(TEXT(F12,n0),8,1)+1,MID(TEXT(F12,n0),9,1)+1)&amp;IF(-MID(TEXT(F12,n0),7,3),VLOOKUP(MID(TEXT(F12,n0),9,1)*AND(MID(TEXT(F12,n0),8,1)-1),тыс,2),"")&amp;INDEX(n_4,MID(TEXT(F12,n0),10,1)+1)&amp;INDEX(IF(-MID(TEXT(F12,n0),14,6),n1x,n0x),MID(TEXT(F12,n0),11,1)+1,MID(TEXT(F12,n0),12,1)+1)),"z"," ")&amp;IF(TRUNC(TEXT(F12,n0)),,"Ноль ")&amp;IF(-MID(TEXT(F12,n0),14,6),IF(MOD(MAX(MOD(MID(TEXT(F12,n0),11,2)-11,100),9),10),"целых ","целая ")&amp;SUBSTITUTE(INDEX(n_4,MID(TEXT(F12,n0),14,6)/10^5+1)&amp;INDEX(n1x,MOD(MID(TEXT(F12,n0),14,6)/10^4,10)+1,MOD(MID(TEXT(F12,n0),14,6)/1000,10)+1)&amp;IF(INT(MID(TEXT(F12,n0),14,6)/1000),VLOOKUP(MOD(MID(TEXT(F12,n0),14,6)/1000,10)*(MOD(INT(MID(TEXT(F12,n0),14,6)/10^4),10)&lt;&gt;1),тыс,2),"")&amp;INDEX(n_4,MOD(MID(TEXT(F12,n0),14,6)/100,10)+1)&amp;INDEX(n1x,MOD(MID(TEXT(F12,n0),14,6)/10,10)+1,MOD(MID(TEXT(F12,n0),14,6),10)+1),"z"," ")&amp;INDEX(доля,LEN(MID(TEXT(F12,n0),14,6)),(MOD(MAX(MOD(MID(TEXT(F12,n0),14,6)-11,100),9),10)&gt;0)+1),)</f>
        <v xml:space="preserve">Ноль </v>
      </c>
      <c r="H12" s="85"/>
      <c r="I12" s="72"/>
    </row>
    <row r="13" spans="1:9" ht="30" customHeight="1" x14ac:dyDescent="0.25">
      <c r="A13" s="83">
        <f>'147'!B11</f>
        <v>42039</v>
      </c>
      <c r="B13" s="84"/>
      <c r="C13" s="87"/>
      <c r="D13" s="84" t="str">
        <f>'147'!A11</f>
        <v xml:space="preserve"> </v>
      </c>
      <c r="E13" s="84"/>
      <c r="F13" s="84">
        <f>'147'!J11</f>
        <v>0</v>
      </c>
      <c r="G13" s="86" t="str">
        <f>SUBSTITUTE(PROPER(INDEX(n_4,MID(TEXT(F13,n0),1,1)+1)&amp;INDEX(n0x,MID(TEXT(F13,n0),2,1)+1,MID(TEXT(F13,n0),3,1)+1)&amp;IF(-MID(TEXT(F13,n0),1,3),"миллиард"&amp;VLOOKUP(MID(TEXT(F13,n0),3,1)*AND(MID(TEXT(F13,n0),2,1)-1),мил,2),"")&amp;INDEX(n_4,MID(TEXT(F13,n0),4,1)+1)&amp;INDEX(n0x,MID(TEXT(F13,n0),5,1)+1,MID(TEXT(F13,n0),6,1)+1)&amp;IF(-MID(TEXT(F13,n0),4,3),"миллион"&amp;VLOOKUP(MID(TEXT(F13,n0),6,1)*AND(MID(TEXT(F13,n0),5,1)-1),мил,2),"")&amp;INDEX(n_4,MID(TEXT(F13,n0),7,1)+1)&amp;INDEX(n1x,MID(TEXT(F13,n0),8,1)+1,MID(TEXT(F13,n0),9,1)+1)&amp;IF(-MID(TEXT(F13,n0),7,3),VLOOKUP(MID(TEXT(F13,n0),9,1)*AND(MID(TEXT(F13,n0),8,1)-1),тыс,2),"")&amp;INDEX(n_4,MID(TEXT(F13,n0),10,1)+1)&amp;INDEX(IF(-MID(TEXT(F13,n0),14,6),n1x,n0x),MID(TEXT(F13,n0),11,1)+1,MID(TEXT(F13,n0),12,1)+1)),"z"," ")&amp;IF(TRUNC(TEXT(F13,n0)),,"Ноль ")&amp;IF(-MID(TEXT(F13,n0),14,6),IF(MOD(MAX(MOD(MID(TEXT(F13,n0),11,2)-11,100),9),10),"целых ","целая ")&amp;SUBSTITUTE(INDEX(n_4,MID(TEXT(F13,n0),14,6)/10^5+1)&amp;INDEX(n1x,MOD(MID(TEXT(F13,n0),14,6)/10^4,10)+1,MOD(MID(TEXT(F13,n0),14,6)/1000,10)+1)&amp;IF(INT(MID(TEXT(F13,n0),14,6)/1000),VLOOKUP(MOD(MID(TEXT(F13,n0),14,6)/1000,10)*(MOD(INT(MID(TEXT(F13,n0),14,6)/10^4),10)&lt;&gt;1),тыс,2),"")&amp;INDEX(n_4,MOD(MID(TEXT(F13,n0),14,6)/100,10)+1)&amp;INDEX(n1x,MOD(MID(TEXT(F13,n0),14,6)/10,10)+1,MOD(MID(TEXT(F13,n0),14,6),10)+1),"z"," ")&amp;INDEX(доля,LEN(MID(TEXT(F13,n0),14,6)),(MOD(MAX(MOD(MID(TEXT(F13,n0),14,6)-11,100),9),10)&gt;0)+1),)</f>
        <v xml:space="preserve">Ноль </v>
      </c>
      <c r="H13" s="85"/>
      <c r="I13" s="72"/>
    </row>
    <row r="14" spans="1:9" ht="30" customHeight="1" x14ac:dyDescent="0.25">
      <c r="A14" s="83">
        <f>'147'!B12</f>
        <v>42040</v>
      </c>
      <c r="B14" s="84"/>
      <c r="C14" s="87"/>
      <c r="D14" s="84" t="str">
        <f>'147'!A12</f>
        <v xml:space="preserve"> </v>
      </c>
      <c r="E14" s="84"/>
      <c r="F14" s="84">
        <f>'147'!J12</f>
        <v>80</v>
      </c>
      <c r="G14" s="86" t="str">
        <f>SUBSTITUTE(PROPER(INDEX(n_4,MID(TEXT(F14,n0),1,1)+1)&amp;INDEX(n0x,MID(TEXT(F14,n0),2,1)+1,MID(TEXT(F14,n0),3,1)+1)&amp;IF(-MID(TEXT(F14,n0),1,3),"миллиард"&amp;VLOOKUP(MID(TEXT(F14,n0),3,1)*AND(MID(TEXT(F14,n0),2,1)-1),мил,2),"")&amp;INDEX(n_4,MID(TEXT(F14,n0),4,1)+1)&amp;INDEX(n0x,MID(TEXT(F14,n0),5,1)+1,MID(TEXT(F14,n0),6,1)+1)&amp;IF(-MID(TEXT(F14,n0),4,3),"миллион"&amp;VLOOKUP(MID(TEXT(F14,n0),6,1)*AND(MID(TEXT(F14,n0),5,1)-1),мил,2),"")&amp;INDEX(n_4,MID(TEXT(F14,n0),7,1)+1)&amp;INDEX(n1x,MID(TEXT(F14,n0),8,1)+1,MID(TEXT(F14,n0),9,1)+1)&amp;IF(-MID(TEXT(F14,n0),7,3),VLOOKUP(MID(TEXT(F14,n0),9,1)*AND(MID(TEXT(F14,n0),8,1)-1),тыс,2),"")&amp;INDEX(n_4,MID(TEXT(F14,n0),10,1)+1)&amp;INDEX(IF(-MID(TEXT(F14,n0),14,6),n1x,n0x),MID(TEXT(F14,n0),11,1)+1,MID(TEXT(F14,n0),12,1)+1)),"z"," ")&amp;IF(TRUNC(TEXT(F14,n0)),,"Ноль ")&amp;IF(-MID(TEXT(F14,n0),14,6),IF(MOD(MAX(MOD(MID(TEXT(F14,n0),11,2)-11,100),9),10),"целых ","целая ")&amp;SUBSTITUTE(INDEX(n_4,MID(TEXT(F14,n0),14,6)/10^5+1)&amp;INDEX(n1x,MOD(MID(TEXT(F14,n0),14,6)/10^4,10)+1,MOD(MID(TEXT(F14,n0),14,6)/1000,10)+1)&amp;IF(INT(MID(TEXT(F14,n0),14,6)/1000),VLOOKUP(MOD(MID(TEXT(F14,n0),14,6)/1000,10)*(MOD(INT(MID(TEXT(F14,n0),14,6)/10^4),10)&lt;&gt;1),тыс,2),"")&amp;INDEX(n_4,MOD(MID(TEXT(F14,n0),14,6)/100,10)+1)&amp;INDEX(n1x,MOD(MID(TEXT(F14,n0),14,6)/10,10)+1,MOD(MID(TEXT(F14,n0),14,6),10)+1),"z"," ")&amp;INDEX(доля,LEN(MID(TEXT(F14,n0),14,6)),(MOD(MAX(MOD(MID(TEXT(F14,n0),14,6)-11,100),9),10)&gt;0)+1),)</f>
        <v xml:space="preserve">Восемьдесят </v>
      </c>
      <c r="H14" s="85"/>
      <c r="I14" s="72"/>
    </row>
    <row r="15" spans="1:9" ht="30" customHeight="1" x14ac:dyDescent="0.25">
      <c r="A15" s="83">
        <f>'147'!B13</f>
        <v>42043</v>
      </c>
      <c r="B15" s="84"/>
      <c r="C15" s="87"/>
      <c r="D15" s="84" t="str">
        <f>'147'!A13</f>
        <v xml:space="preserve"> </v>
      </c>
      <c r="E15" s="84"/>
      <c r="F15" s="84">
        <f>'147'!J13</f>
        <v>0</v>
      </c>
      <c r="G15" s="86" t="str">
        <f>SUBSTITUTE(PROPER(INDEX(n_4,MID(TEXT(F15,n0),1,1)+1)&amp;INDEX(n0x,MID(TEXT(F15,n0),2,1)+1,MID(TEXT(F15,n0),3,1)+1)&amp;IF(-MID(TEXT(F15,n0),1,3),"миллиард"&amp;VLOOKUP(MID(TEXT(F15,n0),3,1)*AND(MID(TEXT(F15,n0),2,1)-1),мил,2),"")&amp;INDEX(n_4,MID(TEXT(F15,n0),4,1)+1)&amp;INDEX(n0x,MID(TEXT(F15,n0),5,1)+1,MID(TEXT(F15,n0),6,1)+1)&amp;IF(-MID(TEXT(F15,n0),4,3),"миллион"&amp;VLOOKUP(MID(TEXT(F15,n0),6,1)*AND(MID(TEXT(F15,n0),5,1)-1),мил,2),"")&amp;INDEX(n_4,MID(TEXT(F15,n0),7,1)+1)&amp;INDEX(n1x,MID(TEXT(F15,n0),8,1)+1,MID(TEXT(F15,n0),9,1)+1)&amp;IF(-MID(TEXT(F15,n0),7,3),VLOOKUP(MID(TEXT(F15,n0),9,1)*AND(MID(TEXT(F15,n0),8,1)-1),тыс,2),"")&amp;INDEX(n_4,MID(TEXT(F15,n0),10,1)+1)&amp;INDEX(IF(-MID(TEXT(F15,n0),14,6),n1x,n0x),MID(TEXT(F15,n0),11,1)+1,MID(TEXT(F15,n0),12,1)+1)),"z"," ")&amp;IF(TRUNC(TEXT(F15,n0)),,"Ноль ")&amp;IF(-MID(TEXT(F15,n0),14,6),IF(MOD(MAX(MOD(MID(TEXT(F15,n0),11,2)-11,100),9),10),"целых ","целая ")&amp;SUBSTITUTE(INDEX(n_4,MID(TEXT(F15,n0),14,6)/10^5+1)&amp;INDEX(n1x,MOD(MID(TEXT(F15,n0),14,6)/10^4,10)+1,MOD(MID(TEXT(F15,n0),14,6)/1000,10)+1)&amp;IF(INT(MID(TEXT(F15,n0),14,6)/1000),VLOOKUP(MOD(MID(TEXT(F15,n0),14,6)/1000,10)*(MOD(INT(MID(TEXT(F15,n0),14,6)/10^4),10)&lt;&gt;1),тыс,2),"")&amp;INDEX(n_4,MOD(MID(TEXT(F15,n0),14,6)/100,10)+1)&amp;INDEX(n1x,MOD(MID(TEXT(F15,n0),14,6)/10,10)+1,MOD(MID(TEXT(F15,n0),14,6),10)+1),"z"," ")&amp;INDEX(доля,LEN(MID(TEXT(F15,n0),14,6)),(MOD(MAX(MOD(MID(TEXT(F15,n0),14,6)-11,100),9),10)&gt;0)+1),)</f>
        <v xml:space="preserve">Ноль </v>
      </c>
      <c r="H15" s="85"/>
      <c r="I15" s="72"/>
    </row>
    <row r="16" spans="1:9" ht="30" customHeight="1" x14ac:dyDescent="0.25">
      <c r="A16" s="83">
        <f>'147'!B14</f>
        <v>42044</v>
      </c>
      <c r="B16" s="84"/>
      <c r="C16" s="87"/>
      <c r="D16" s="84" t="str">
        <f>'147'!A14</f>
        <v xml:space="preserve"> </v>
      </c>
      <c r="E16" s="84"/>
      <c r="F16" s="84">
        <f>'147'!J14</f>
        <v>80</v>
      </c>
      <c r="G16" s="86" t="str">
        <f>SUBSTITUTE(PROPER(INDEX(n_4,MID(TEXT(F16,n0),1,1)+1)&amp;INDEX(n0x,MID(TEXT(F16,n0),2,1)+1,MID(TEXT(F16,n0),3,1)+1)&amp;IF(-MID(TEXT(F16,n0),1,3),"миллиард"&amp;VLOOKUP(MID(TEXT(F16,n0),3,1)*AND(MID(TEXT(F16,n0),2,1)-1),мил,2),"")&amp;INDEX(n_4,MID(TEXT(F16,n0),4,1)+1)&amp;INDEX(n0x,MID(TEXT(F16,n0),5,1)+1,MID(TEXT(F16,n0),6,1)+1)&amp;IF(-MID(TEXT(F16,n0),4,3),"миллион"&amp;VLOOKUP(MID(TEXT(F16,n0),6,1)*AND(MID(TEXT(F16,n0),5,1)-1),мил,2),"")&amp;INDEX(n_4,MID(TEXT(F16,n0),7,1)+1)&amp;INDEX(n1x,MID(TEXT(F16,n0),8,1)+1,MID(TEXT(F16,n0),9,1)+1)&amp;IF(-MID(TEXT(F16,n0),7,3),VLOOKUP(MID(TEXT(F16,n0),9,1)*AND(MID(TEXT(F16,n0),8,1)-1),тыс,2),"")&amp;INDEX(n_4,MID(TEXT(F16,n0),10,1)+1)&amp;INDEX(IF(-MID(TEXT(F16,n0),14,6),n1x,n0x),MID(TEXT(F16,n0),11,1)+1,MID(TEXT(F16,n0),12,1)+1)),"z"," ")&amp;IF(TRUNC(TEXT(F16,n0)),,"Ноль ")&amp;IF(-MID(TEXT(F16,n0),14,6),IF(MOD(MAX(MOD(MID(TEXT(F16,n0),11,2)-11,100),9),10),"целых ","целая ")&amp;SUBSTITUTE(INDEX(n_4,MID(TEXT(F16,n0),14,6)/10^5+1)&amp;INDEX(n1x,MOD(MID(TEXT(F16,n0),14,6)/10^4,10)+1,MOD(MID(TEXT(F16,n0),14,6)/1000,10)+1)&amp;IF(INT(MID(TEXT(F16,n0),14,6)/1000),VLOOKUP(MOD(MID(TEXT(F16,n0),14,6)/1000,10)*(MOD(INT(MID(TEXT(F16,n0),14,6)/10^4),10)&lt;&gt;1),тыс,2),"")&amp;INDEX(n_4,MOD(MID(TEXT(F16,n0),14,6)/100,10)+1)&amp;INDEX(n1x,MOD(MID(TEXT(F16,n0),14,6)/10,10)+1,MOD(MID(TEXT(F16,n0),14,6),10)+1),"z"," ")&amp;INDEX(доля,LEN(MID(TEXT(F16,n0),14,6)),(MOD(MAX(MOD(MID(TEXT(F16,n0),14,6)-11,100),9),10)&gt;0)+1),)</f>
        <v xml:space="preserve">Восемьдесят </v>
      </c>
      <c r="H16" s="85"/>
      <c r="I16" s="72"/>
    </row>
    <row r="17" spans="1:9" ht="30" customHeight="1" x14ac:dyDescent="0.25">
      <c r="A17" s="83">
        <f>'147'!B15</f>
        <v>42045</v>
      </c>
      <c r="B17" s="84"/>
      <c r="C17" s="87"/>
      <c r="D17" s="84">
        <f>'147'!A15</f>
        <v>33</v>
      </c>
      <c r="E17" s="84"/>
      <c r="F17" s="84">
        <f>'147'!J15</f>
        <v>0</v>
      </c>
      <c r="G17" s="86" t="str">
        <f>SUBSTITUTE(PROPER(INDEX(n_4,MID(TEXT(F17,n0),1,1)+1)&amp;INDEX(n0x,MID(TEXT(F17,n0),2,1)+1,MID(TEXT(F17,n0),3,1)+1)&amp;IF(-MID(TEXT(F17,n0),1,3),"миллиард"&amp;VLOOKUP(MID(TEXT(F17,n0),3,1)*AND(MID(TEXT(F17,n0),2,1)-1),мил,2),"")&amp;INDEX(n_4,MID(TEXT(F17,n0),4,1)+1)&amp;INDEX(n0x,MID(TEXT(F17,n0),5,1)+1,MID(TEXT(F17,n0),6,1)+1)&amp;IF(-MID(TEXT(F17,n0),4,3),"миллион"&amp;VLOOKUP(MID(TEXT(F17,n0),6,1)*AND(MID(TEXT(F17,n0),5,1)-1),мил,2),"")&amp;INDEX(n_4,MID(TEXT(F17,n0),7,1)+1)&amp;INDEX(n1x,MID(TEXT(F17,n0),8,1)+1,MID(TEXT(F17,n0),9,1)+1)&amp;IF(-MID(TEXT(F17,n0),7,3),VLOOKUP(MID(TEXT(F17,n0),9,1)*AND(MID(TEXT(F17,n0),8,1)-1),тыс,2),"")&amp;INDEX(n_4,MID(TEXT(F17,n0),10,1)+1)&amp;INDEX(IF(-MID(TEXT(F17,n0),14,6),n1x,n0x),MID(TEXT(F17,n0),11,1)+1,MID(TEXT(F17,n0),12,1)+1)),"z"," ")&amp;IF(TRUNC(TEXT(F17,n0)),,"Ноль ")&amp;IF(-MID(TEXT(F17,n0),14,6),IF(MOD(MAX(MOD(MID(TEXT(F17,n0),11,2)-11,100),9),10),"целых ","целая ")&amp;SUBSTITUTE(INDEX(n_4,MID(TEXT(F17,n0),14,6)/10^5+1)&amp;INDEX(n1x,MOD(MID(TEXT(F17,n0),14,6)/10^4,10)+1,MOD(MID(TEXT(F17,n0),14,6)/1000,10)+1)&amp;IF(INT(MID(TEXT(F17,n0),14,6)/1000),VLOOKUP(MOD(MID(TEXT(F17,n0),14,6)/1000,10)*(MOD(INT(MID(TEXT(F17,n0),14,6)/10^4),10)&lt;&gt;1),тыс,2),"")&amp;INDEX(n_4,MOD(MID(TEXT(F17,n0),14,6)/100,10)+1)&amp;INDEX(n1x,MOD(MID(TEXT(F17,n0),14,6)/10,10)+1,MOD(MID(TEXT(F17,n0),14,6),10)+1),"z"," ")&amp;INDEX(доля,LEN(MID(TEXT(F17,n0),14,6)),(MOD(MAX(MOD(MID(TEXT(F17,n0),14,6)-11,100),9),10)&gt;0)+1),)</f>
        <v xml:space="preserve">Ноль </v>
      </c>
      <c r="H17" s="85"/>
      <c r="I17" s="72"/>
    </row>
    <row r="18" spans="1:9" ht="30" customHeight="1" x14ac:dyDescent="0.25">
      <c r="A18" s="83">
        <f>'147'!B16</f>
        <v>42046</v>
      </c>
      <c r="B18" s="84"/>
      <c r="C18" s="87"/>
      <c r="D18" s="84" t="str">
        <f>'147'!A16</f>
        <v xml:space="preserve"> </v>
      </c>
      <c r="E18" s="84"/>
      <c r="F18" s="84">
        <f>'147'!J16</f>
        <v>0</v>
      </c>
      <c r="G18" s="86" t="str">
        <f>SUBSTITUTE(PROPER(INDEX(n_4,MID(TEXT(F18,n0),1,1)+1)&amp;INDEX(n0x,MID(TEXT(F18,n0),2,1)+1,MID(TEXT(F18,n0),3,1)+1)&amp;IF(-MID(TEXT(F18,n0),1,3),"миллиард"&amp;VLOOKUP(MID(TEXT(F18,n0),3,1)*AND(MID(TEXT(F18,n0),2,1)-1),мил,2),"")&amp;INDEX(n_4,MID(TEXT(F18,n0),4,1)+1)&amp;INDEX(n0x,MID(TEXT(F18,n0),5,1)+1,MID(TEXT(F18,n0),6,1)+1)&amp;IF(-MID(TEXT(F18,n0),4,3),"миллион"&amp;VLOOKUP(MID(TEXT(F18,n0),6,1)*AND(MID(TEXT(F18,n0),5,1)-1),мил,2),"")&amp;INDEX(n_4,MID(TEXT(F18,n0),7,1)+1)&amp;INDEX(n1x,MID(TEXT(F18,n0),8,1)+1,MID(TEXT(F18,n0),9,1)+1)&amp;IF(-MID(TEXT(F18,n0),7,3),VLOOKUP(MID(TEXT(F18,n0),9,1)*AND(MID(TEXT(F18,n0),8,1)-1),тыс,2),"")&amp;INDEX(n_4,MID(TEXT(F18,n0),10,1)+1)&amp;INDEX(IF(-MID(TEXT(F18,n0),14,6),n1x,n0x),MID(TEXT(F18,n0),11,1)+1,MID(TEXT(F18,n0),12,1)+1)),"z"," ")&amp;IF(TRUNC(TEXT(F18,n0)),,"Ноль ")&amp;IF(-MID(TEXT(F18,n0),14,6),IF(MOD(MAX(MOD(MID(TEXT(F18,n0),11,2)-11,100),9),10),"целых ","целая ")&amp;SUBSTITUTE(INDEX(n_4,MID(TEXT(F18,n0),14,6)/10^5+1)&amp;INDEX(n1x,MOD(MID(TEXT(F18,n0),14,6)/10^4,10)+1,MOD(MID(TEXT(F18,n0),14,6)/1000,10)+1)&amp;IF(INT(MID(TEXT(F18,n0),14,6)/1000),VLOOKUP(MOD(MID(TEXT(F18,n0),14,6)/1000,10)*(MOD(INT(MID(TEXT(F18,n0),14,6)/10^4),10)&lt;&gt;1),тыс,2),"")&amp;INDEX(n_4,MOD(MID(TEXT(F18,n0),14,6)/100,10)+1)&amp;INDEX(n1x,MOD(MID(TEXT(F18,n0),14,6)/10,10)+1,MOD(MID(TEXT(F18,n0),14,6),10)+1),"z"," ")&amp;INDEX(доля,LEN(MID(TEXT(F18,n0),14,6)),(MOD(MAX(MOD(MID(TEXT(F18,n0),14,6)-11,100),9),10)&gt;0)+1),)</f>
        <v xml:space="preserve">Ноль </v>
      </c>
      <c r="H18" s="85"/>
      <c r="I18" s="72"/>
    </row>
    <row r="19" spans="1:9" ht="30" customHeight="1" x14ac:dyDescent="0.25">
      <c r="A19" s="83">
        <f>'147'!B17</f>
        <v>42047</v>
      </c>
      <c r="B19" s="84"/>
      <c r="C19" s="87"/>
      <c r="D19" s="84" t="str">
        <f>'147'!A17</f>
        <v xml:space="preserve"> </v>
      </c>
      <c r="E19" s="84"/>
      <c r="F19" s="84">
        <f>'147'!J17</f>
        <v>0</v>
      </c>
      <c r="G19" s="86" t="str">
        <f>SUBSTITUTE(PROPER(INDEX(n_4,MID(TEXT(F19,n0),1,1)+1)&amp;INDEX(n0x,MID(TEXT(F19,n0),2,1)+1,MID(TEXT(F19,n0),3,1)+1)&amp;IF(-MID(TEXT(F19,n0),1,3),"миллиард"&amp;VLOOKUP(MID(TEXT(F19,n0),3,1)*AND(MID(TEXT(F19,n0),2,1)-1),мил,2),"")&amp;INDEX(n_4,MID(TEXT(F19,n0),4,1)+1)&amp;INDEX(n0x,MID(TEXT(F19,n0),5,1)+1,MID(TEXT(F19,n0),6,1)+1)&amp;IF(-MID(TEXT(F19,n0),4,3),"миллион"&amp;VLOOKUP(MID(TEXT(F19,n0),6,1)*AND(MID(TEXT(F19,n0),5,1)-1),мил,2),"")&amp;INDEX(n_4,MID(TEXT(F19,n0),7,1)+1)&amp;INDEX(n1x,MID(TEXT(F19,n0),8,1)+1,MID(TEXT(F19,n0),9,1)+1)&amp;IF(-MID(TEXT(F19,n0),7,3),VLOOKUP(MID(TEXT(F19,n0),9,1)*AND(MID(TEXT(F19,n0),8,1)-1),тыс,2),"")&amp;INDEX(n_4,MID(TEXT(F19,n0),10,1)+1)&amp;INDEX(IF(-MID(TEXT(F19,n0),14,6),n1x,n0x),MID(TEXT(F19,n0),11,1)+1,MID(TEXT(F19,n0),12,1)+1)),"z"," ")&amp;IF(TRUNC(TEXT(F19,n0)),,"Ноль ")&amp;IF(-MID(TEXT(F19,n0),14,6),IF(MOD(MAX(MOD(MID(TEXT(F19,n0),11,2)-11,100),9),10),"целых ","целая ")&amp;SUBSTITUTE(INDEX(n_4,MID(TEXT(F19,n0),14,6)/10^5+1)&amp;INDEX(n1x,MOD(MID(TEXT(F19,n0),14,6)/10^4,10)+1,MOD(MID(TEXT(F19,n0),14,6)/1000,10)+1)&amp;IF(INT(MID(TEXT(F19,n0),14,6)/1000),VLOOKUP(MOD(MID(TEXT(F19,n0),14,6)/1000,10)*(MOD(INT(MID(TEXT(F19,n0),14,6)/10^4),10)&lt;&gt;1),тыс,2),"")&amp;INDEX(n_4,MOD(MID(TEXT(F19,n0),14,6)/100,10)+1)&amp;INDEX(n1x,MOD(MID(TEXT(F19,n0),14,6)/10,10)+1,MOD(MID(TEXT(F19,n0),14,6),10)+1),"z"," ")&amp;INDEX(доля,LEN(MID(TEXT(F19,n0),14,6)),(MOD(MAX(MOD(MID(TEXT(F19,n0),14,6)-11,100),9),10)&gt;0)+1),)</f>
        <v xml:space="preserve">Ноль </v>
      </c>
      <c r="H19" s="85"/>
      <c r="I19" s="72"/>
    </row>
    <row r="20" spans="1:9" ht="30" customHeight="1" x14ac:dyDescent="0.25">
      <c r="A20" s="83">
        <f>'147'!B18</f>
        <v>42050</v>
      </c>
      <c r="B20" s="84"/>
      <c r="C20" s="87"/>
      <c r="D20" s="84" t="str">
        <f>'147'!A18</f>
        <v xml:space="preserve"> </v>
      </c>
      <c r="E20" s="84"/>
      <c r="F20" s="84">
        <f>'147'!J18</f>
        <v>0</v>
      </c>
      <c r="G20" s="86" t="str">
        <f>SUBSTITUTE(PROPER(INDEX(n_4,MID(TEXT(F20,n0),1,1)+1)&amp;INDEX(n0x,MID(TEXT(F20,n0),2,1)+1,MID(TEXT(F20,n0),3,1)+1)&amp;IF(-MID(TEXT(F20,n0),1,3),"миллиард"&amp;VLOOKUP(MID(TEXT(F20,n0),3,1)*AND(MID(TEXT(F20,n0),2,1)-1),мил,2),"")&amp;INDEX(n_4,MID(TEXT(F20,n0),4,1)+1)&amp;INDEX(n0x,MID(TEXT(F20,n0),5,1)+1,MID(TEXT(F20,n0),6,1)+1)&amp;IF(-MID(TEXT(F20,n0),4,3),"миллион"&amp;VLOOKUP(MID(TEXT(F20,n0),6,1)*AND(MID(TEXT(F20,n0),5,1)-1),мил,2),"")&amp;INDEX(n_4,MID(TEXT(F20,n0),7,1)+1)&amp;INDEX(n1x,MID(TEXT(F20,n0),8,1)+1,MID(TEXT(F20,n0),9,1)+1)&amp;IF(-MID(TEXT(F20,n0),7,3),VLOOKUP(MID(TEXT(F20,n0),9,1)*AND(MID(TEXT(F20,n0),8,1)-1),тыс,2),"")&amp;INDEX(n_4,MID(TEXT(F20,n0),10,1)+1)&amp;INDEX(IF(-MID(TEXT(F20,n0),14,6),n1x,n0x),MID(TEXT(F20,n0),11,1)+1,MID(TEXT(F20,n0),12,1)+1)),"z"," ")&amp;IF(TRUNC(TEXT(F20,n0)),,"Ноль ")&amp;IF(-MID(TEXT(F20,n0),14,6),IF(MOD(MAX(MOD(MID(TEXT(F20,n0),11,2)-11,100),9),10),"целых ","целая ")&amp;SUBSTITUTE(INDEX(n_4,MID(TEXT(F20,n0),14,6)/10^5+1)&amp;INDEX(n1x,MOD(MID(TEXT(F20,n0),14,6)/10^4,10)+1,MOD(MID(TEXT(F20,n0),14,6)/1000,10)+1)&amp;IF(INT(MID(TEXT(F20,n0),14,6)/1000),VLOOKUP(MOD(MID(TEXT(F20,n0),14,6)/1000,10)*(MOD(INT(MID(TEXT(F20,n0),14,6)/10^4),10)&lt;&gt;1),тыс,2),"")&amp;INDEX(n_4,MOD(MID(TEXT(F20,n0),14,6)/100,10)+1)&amp;INDEX(n1x,MOD(MID(TEXT(F20,n0),14,6)/10,10)+1,MOD(MID(TEXT(F20,n0),14,6),10)+1),"z"," ")&amp;INDEX(доля,LEN(MID(TEXT(F20,n0),14,6)),(MOD(MAX(MOD(MID(TEXT(F20,n0),14,6)-11,100),9),10)&gt;0)+1),)</f>
        <v xml:space="preserve">Ноль </v>
      </c>
      <c r="H20" s="85"/>
      <c r="I20" s="72"/>
    </row>
    <row r="21" spans="1:9" ht="30" customHeight="1" x14ac:dyDescent="0.25">
      <c r="A21" s="83">
        <f>'147'!B19</f>
        <v>42051</v>
      </c>
      <c r="B21" s="84"/>
      <c r="C21" s="87"/>
      <c r="D21" s="84" t="str">
        <f>'147'!A19</f>
        <v xml:space="preserve"> </v>
      </c>
      <c r="E21" s="84"/>
      <c r="F21" s="84">
        <f>'147'!J19</f>
        <v>0</v>
      </c>
      <c r="G21" s="86" t="str">
        <f>SUBSTITUTE(PROPER(INDEX(n_4,MID(TEXT(F21,n0),1,1)+1)&amp;INDEX(n0x,MID(TEXT(F21,n0),2,1)+1,MID(TEXT(F21,n0),3,1)+1)&amp;IF(-MID(TEXT(F21,n0),1,3),"миллиард"&amp;VLOOKUP(MID(TEXT(F21,n0),3,1)*AND(MID(TEXT(F21,n0),2,1)-1),мил,2),"")&amp;INDEX(n_4,MID(TEXT(F21,n0),4,1)+1)&amp;INDEX(n0x,MID(TEXT(F21,n0),5,1)+1,MID(TEXT(F21,n0),6,1)+1)&amp;IF(-MID(TEXT(F21,n0),4,3),"миллион"&amp;VLOOKUP(MID(TEXT(F21,n0),6,1)*AND(MID(TEXT(F21,n0),5,1)-1),мил,2),"")&amp;INDEX(n_4,MID(TEXT(F21,n0),7,1)+1)&amp;INDEX(n1x,MID(TEXT(F21,n0),8,1)+1,MID(TEXT(F21,n0),9,1)+1)&amp;IF(-MID(TEXT(F21,n0),7,3),VLOOKUP(MID(TEXT(F21,n0),9,1)*AND(MID(TEXT(F21,n0),8,1)-1),тыс,2),"")&amp;INDEX(n_4,MID(TEXT(F21,n0),10,1)+1)&amp;INDEX(IF(-MID(TEXT(F21,n0),14,6),n1x,n0x),MID(TEXT(F21,n0),11,1)+1,MID(TEXT(F21,n0),12,1)+1)),"z"," ")&amp;IF(TRUNC(TEXT(F21,n0)),,"Ноль ")&amp;IF(-MID(TEXT(F21,n0),14,6),IF(MOD(MAX(MOD(MID(TEXT(F21,n0),11,2)-11,100),9),10),"целых ","целая ")&amp;SUBSTITUTE(INDEX(n_4,MID(TEXT(F21,n0),14,6)/10^5+1)&amp;INDEX(n1x,MOD(MID(TEXT(F21,n0),14,6)/10^4,10)+1,MOD(MID(TEXT(F21,n0),14,6)/1000,10)+1)&amp;IF(INT(MID(TEXT(F21,n0),14,6)/1000),VLOOKUP(MOD(MID(TEXT(F21,n0),14,6)/1000,10)*(MOD(INT(MID(TEXT(F21,n0),14,6)/10^4),10)&lt;&gt;1),тыс,2),"")&amp;INDEX(n_4,MOD(MID(TEXT(F21,n0),14,6)/100,10)+1)&amp;INDEX(n1x,MOD(MID(TEXT(F21,n0),14,6)/10,10)+1,MOD(MID(TEXT(F21,n0),14,6),10)+1),"z"," ")&amp;INDEX(доля,LEN(MID(TEXT(F21,n0),14,6)),(MOD(MAX(MOD(MID(TEXT(F21,n0),14,6)-11,100),9),10)&gt;0)+1),)</f>
        <v xml:space="preserve">Ноль </v>
      </c>
      <c r="H21" s="85"/>
      <c r="I21" s="72"/>
    </row>
    <row r="22" spans="1:9" ht="30" customHeight="1" x14ac:dyDescent="0.25">
      <c r="A22" s="83">
        <f>'147'!B20</f>
        <v>42052</v>
      </c>
      <c r="B22" s="84"/>
      <c r="C22" s="87"/>
      <c r="D22" s="84" t="str">
        <f>'147'!A20</f>
        <v xml:space="preserve"> </v>
      </c>
      <c r="E22" s="84"/>
      <c r="F22" s="84">
        <f>'147'!J20</f>
        <v>0</v>
      </c>
      <c r="G22" s="86" t="str">
        <f>SUBSTITUTE(PROPER(INDEX(n_4,MID(TEXT(F22,n0),1,1)+1)&amp;INDEX(n0x,MID(TEXT(F22,n0),2,1)+1,MID(TEXT(F22,n0),3,1)+1)&amp;IF(-MID(TEXT(F22,n0),1,3),"миллиард"&amp;VLOOKUP(MID(TEXT(F22,n0),3,1)*AND(MID(TEXT(F22,n0),2,1)-1),мил,2),"")&amp;INDEX(n_4,MID(TEXT(F22,n0),4,1)+1)&amp;INDEX(n0x,MID(TEXT(F22,n0),5,1)+1,MID(TEXT(F22,n0),6,1)+1)&amp;IF(-MID(TEXT(F22,n0),4,3),"миллион"&amp;VLOOKUP(MID(TEXT(F22,n0),6,1)*AND(MID(TEXT(F22,n0),5,1)-1),мил,2),"")&amp;INDEX(n_4,MID(TEXT(F22,n0),7,1)+1)&amp;INDEX(n1x,MID(TEXT(F22,n0),8,1)+1,MID(TEXT(F22,n0),9,1)+1)&amp;IF(-MID(TEXT(F22,n0),7,3),VLOOKUP(MID(TEXT(F22,n0),9,1)*AND(MID(TEXT(F22,n0),8,1)-1),тыс,2),"")&amp;INDEX(n_4,MID(TEXT(F22,n0),10,1)+1)&amp;INDEX(IF(-MID(TEXT(F22,n0),14,6),n1x,n0x),MID(TEXT(F22,n0),11,1)+1,MID(TEXT(F22,n0),12,1)+1)),"z"," ")&amp;IF(TRUNC(TEXT(F22,n0)),,"Ноль ")&amp;IF(-MID(TEXT(F22,n0),14,6),IF(MOD(MAX(MOD(MID(TEXT(F22,n0),11,2)-11,100),9),10),"целых ","целая ")&amp;SUBSTITUTE(INDEX(n_4,MID(TEXT(F22,n0),14,6)/10^5+1)&amp;INDEX(n1x,MOD(MID(TEXT(F22,n0),14,6)/10^4,10)+1,MOD(MID(TEXT(F22,n0),14,6)/1000,10)+1)&amp;IF(INT(MID(TEXT(F22,n0),14,6)/1000),VLOOKUP(MOD(MID(TEXT(F22,n0),14,6)/1000,10)*(MOD(INT(MID(TEXT(F22,n0),14,6)/10^4),10)&lt;&gt;1),тыс,2),"")&amp;INDEX(n_4,MOD(MID(TEXT(F22,n0),14,6)/100,10)+1)&amp;INDEX(n1x,MOD(MID(TEXT(F22,n0),14,6)/10,10)+1,MOD(MID(TEXT(F22,n0),14,6),10)+1),"z"," ")&amp;INDEX(доля,LEN(MID(TEXT(F22,n0),14,6)),(MOD(MAX(MOD(MID(TEXT(F22,n0),14,6)-11,100),9),10)&gt;0)+1),)</f>
        <v xml:space="preserve">Ноль </v>
      </c>
      <c r="H22" s="85"/>
      <c r="I22" s="72"/>
    </row>
    <row r="23" spans="1:9" ht="30" customHeight="1" x14ac:dyDescent="0.25">
      <c r="A23" s="83">
        <f>'147'!B21</f>
        <v>42053</v>
      </c>
      <c r="B23" s="84"/>
      <c r="C23" s="87"/>
      <c r="D23" s="84">
        <f>'147'!A21</f>
        <v>34</v>
      </c>
      <c r="E23" s="84"/>
      <c r="F23" s="84">
        <f>'147'!J21</f>
        <v>0</v>
      </c>
      <c r="G23" s="86" t="str">
        <f>SUBSTITUTE(PROPER(INDEX(n_4,MID(TEXT(F23,n0),1,1)+1)&amp;INDEX(n0x,MID(TEXT(F23,n0),2,1)+1,MID(TEXT(F23,n0),3,1)+1)&amp;IF(-MID(TEXT(F23,n0),1,3),"миллиард"&amp;VLOOKUP(MID(TEXT(F23,n0),3,1)*AND(MID(TEXT(F23,n0),2,1)-1),мил,2),"")&amp;INDEX(n_4,MID(TEXT(F23,n0),4,1)+1)&amp;INDEX(n0x,MID(TEXT(F23,n0),5,1)+1,MID(TEXT(F23,n0),6,1)+1)&amp;IF(-MID(TEXT(F23,n0),4,3),"миллион"&amp;VLOOKUP(MID(TEXT(F23,n0),6,1)*AND(MID(TEXT(F23,n0),5,1)-1),мил,2),"")&amp;INDEX(n_4,MID(TEXT(F23,n0),7,1)+1)&amp;INDEX(n1x,MID(TEXT(F23,n0),8,1)+1,MID(TEXT(F23,n0),9,1)+1)&amp;IF(-MID(TEXT(F23,n0),7,3),VLOOKUP(MID(TEXT(F23,n0),9,1)*AND(MID(TEXT(F23,n0),8,1)-1),тыс,2),"")&amp;INDEX(n_4,MID(TEXT(F23,n0),10,1)+1)&amp;INDEX(IF(-MID(TEXT(F23,n0),14,6),n1x,n0x),MID(TEXT(F23,n0),11,1)+1,MID(TEXT(F23,n0),12,1)+1)),"z"," ")&amp;IF(TRUNC(TEXT(F23,n0)),,"Ноль ")&amp;IF(-MID(TEXT(F23,n0),14,6),IF(MOD(MAX(MOD(MID(TEXT(F23,n0),11,2)-11,100),9),10),"целых ","целая ")&amp;SUBSTITUTE(INDEX(n_4,MID(TEXT(F23,n0),14,6)/10^5+1)&amp;INDEX(n1x,MOD(MID(TEXT(F23,n0),14,6)/10^4,10)+1,MOD(MID(TEXT(F23,n0),14,6)/1000,10)+1)&amp;IF(INT(MID(TEXT(F23,n0),14,6)/1000),VLOOKUP(MOD(MID(TEXT(F23,n0),14,6)/1000,10)*(MOD(INT(MID(TEXT(F23,n0),14,6)/10^4),10)&lt;&gt;1),тыс,2),"")&amp;INDEX(n_4,MOD(MID(TEXT(F23,n0),14,6)/100,10)+1)&amp;INDEX(n1x,MOD(MID(TEXT(F23,n0),14,6)/10,10)+1,MOD(MID(TEXT(F23,n0),14,6),10)+1),"z"," ")&amp;INDEX(доля,LEN(MID(TEXT(F23,n0),14,6)),(MOD(MAX(MOD(MID(TEXT(F23,n0),14,6)-11,100),9),10)&gt;0)+1),)</f>
        <v xml:space="preserve">Ноль </v>
      </c>
      <c r="H23" s="85"/>
      <c r="I23" s="72"/>
    </row>
    <row r="24" spans="1:9" ht="30" customHeight="1" x14ac:dyDescent="0.25">
      <c r="A24" s="83">
        <f>'147'!B22</f>
        <v>42054</v>
      </c>
      <c r="B24" s="84"/>
      <c r="C24" s="87"/>
      <c r="D24" s="84" t="str">
        <f>'147'!A22</f>
        <v xml:space="preserve"> </v>
      </c>
      <c r="E24" s="84"/>
      <c r="F24" s="84">
        <f>'147'!J22</f>
        <v>0</v>
      </c>
      <c r="G24" s="86" t="str">
        <f>SUBSTITUTE(PROPER(INDEX(n_4,MID(TEXT(F24,n0),1,1)+1)&amp;INDEX(n0x,MID(TEXT(F24,n0),2,1)+1,MID(TEXT(F24,n0),3,1)+1)&amp;IF(-MID(TEXT(F24,n0),1,3),"миллиард"&amp;VLOOKUP(MID(TEXT(F24,n0),3,1)*AND(MID(TEXT(F24,n0),2,1)-1),мил,2),"")&amp;INDEX(n_4,MID(TEXT(F24,n0),4,1)+1)&amp;INDEX(n0x,MID(TEXT(F24,n0),5,1)+1,MID(TEXT(F24,n0),6,1)+1)&amp;IF(-MID(TEXT(F24,n0),4,3),"миллион"&amp;VLOOKUP(MID(TEXT(F24,n0),6,1)*AND(MID(TEXT(F24,n0),5,1)-1),мил,2),"")&amp;INDEX(n_4,MID(TEXT(F24,n0),7,1)+1)&amp;INDEX(n1x,MID(TEXT(F24,n0),8,1)+1,MID(TEXT(F24,n0),9,1)+1)&amp;IF(-MID(TEXT(F24,n0),7,3),VLOOKUP(MID(TEXT(F24,n0),9,1)*AND(MID(TEXT(F24,n0),8,1)-1),тыс,2),"")&amp;INDEX(n_4,MID(TEXT(F24,n0),10,1)+1)&amp;INDEX(IF(-MID(TEXT(F24,n0),14,6),n1x,n0x),MID(TEXT(F24,n0),11,1)+1,MID(TEXT(F24,n0),12,1)+1)),"z"," ")&amp;IF(TRUNC(TEXT(F24,n0)),,"Ноль ")&amp;IF(-MID(TEXT(F24,n0),14,6),IF(MOD(MAX(MOD(MID(TEXT(F24,n0),11,2)-11,100),9),10),"целых ","целая ")&amp;SUBSTITUTE(INDEX(n_4,MID(TEXT(F24,n0),14,6)/10^5+1)&amp;INDEX(n1x,MOD(MID(TEXT(F24,n0),14,6)/10^4,10)+1,MOD(MID(TEXT(F24,n0),14,6)/1000,10)+1)&amp;IF(INT(MID(TEXT(F24,n0),14,6)/1000),VLOOKUP(MOD(MID(TEXT(F24,n0),14,6)/1000,10)*(MOD(INT(MID(TEXT(F24,n0),14,6)/10^4),10)&lt;&gt;1),тыс,2),"")&amp;INDEX(n_4,MOD(MID(TEXT(F24,n0),14,6)/100,10)+1)&amp;INDEX(n1x,MOD(MID(TEXT(F24,n0),14,6)/10,10)+1,MOD(MID(TEXT(F24,n0),14,6),10)+1),"z"," ")&amp;INDEX(доля,LEN(MID(TEXT(F24,n0),14,6)),(MOD(MAX(MOD(MID(TEXT(F24,n0),14,6)-11,100),9),10)&gt;0)+1),)</f>
        <v xml:space="preserve">Ноль </v>
      </c>
      <c r="H24" s="85"/>
      <c r="I24" s="72"/>
    </row>
    <row r="25" spans="1:9" ht="30" customHeight="1" x14ac:dyDescent="0.25">
      <c r="A25" s="83">
        <f>'147'!B23</f>
        <v>42057</v>
      </c>
      <c r="B25" s="84"/>
      <c r="C25" s="87"/>
      <c r="D25" s="84" t="str">
        <f>'147'!A23</f>
        <v xml:space="preserve"> </v>
      </c>
      <c r="E25" s="84"/>
      <c r="F25" s="84">
        <f>'147'!J23</f>
        <v>0</v>
      </c>
      <c r="G25" s="86" t="str">
        <f>SUBSTITUTE(PROPER(INDEX(n_4,MID(TEXT(F25,n0),1,1)+1)&amp;INDEX(n0x,MID(TEXT(F25,n0),2,1)+1,MID(TEXT(F25,n0),3,1)+1)&amp;IF(-MID(TEXT(F25,n0),1,3),"миллиард"&amp;VLOOKUP(MID(TEXT(F25,n0),3,1)*AND(MID(TEXT(F25,n0),2,1)-1),мил,2),"")&amp;INDEX(n_4,MID(TEXT(F25,n0),4,1)+1)&amp;INDEX(n0x,MID(TEXT(F25,n0),5,1)+1,MID(TEXT(F25,n0),6,1)+1)&amp;IF(-MID(TEXT(F25,n0),4,3),"миллион"&amp;VLOOKUP(MID(TEXT(F25,n0),6,1)*AND(MID(TEXT(F25,n0),5,1)-1),мил,2),"")&amp;INDEX(n_4,MID(TEXT(F25,n0),7,1)+1)&amp;INDEX(n1x,MID(TEXT(F25,n0),8,1)+1,MID(TEXT(F25,n0),9,1)+1)&amp;IF(-MID(TEXT(F25,n0),7,3),VLOOKUP(MID(TEXT(F25,n0),9,1)*AND(MID(TEXT(F25,n0),8,1)-1),тыс,2),"")&amp;INDEX(n_4,MID(TEXT(F25,n0),10,1)+1)&amp;INDEX(IF(-MID(TEXT(F25,n0),14,6),n1x,n0x),MID(TEXT(F25,n0),11,1)+1,MID(TEXT(F25,n0),12,1)+1)),"z"," ")&amp;IF(TRUNC(TEXT(F25,n0)),,"Ноль ")&amp;IF(-MID(TEXT(F25,n0),14,6),IF(MOD(MAX(MOD(MID(TEXT(F25,n0),11,2)-11,100),9),10),"целых ","целая ")&amp;SUBSTITUTE(INDEX(n_4,MID(TEXT(F25,n0),14,6)/10^5+1)&amp;INDEX(n1x,MOD(MID(TEXT(F25,n0),14,6)/10^4,10)+1,MOD(MID(TEXT(F25,n0),14,6)/1000,10)+1)&amp;IF(INT(MID(TEXT(F25,n0),14,6)/1000),VLOOKUP(MOD(MID(TEXT(F25,n0),14,6)/1000,10)*(MOD(INT(MID(TEXT(F25,n0),14,6)/10^4),10)&lt;&gt;1),тыс,2),"")&amp;INDEX(n_4,MOD(MID(TEXT(F25,n0),14,6)/100,10)+1)&amp;INDEX(n1x,MOD(MID(TEXT(F25,n0),14,6)/10,10)+1,MOD(MID(TEXT(F25,n0),14,6),10)+1),"z"," ")&amp;INDEX(доля,LEN(MID(TEXT(F25,n0),14,6)),(MOD(MAX(MOD(MID(TEXT(F25,n0),14,6)-11,100),9),10)&gt;0)+1),)</f>
        <v xml:space="preserve">Ноль </v>
      </c>
      <c r="H25" s="85"/>
      <c r="I25" s="72"/>
    </row>
    <row r="26" spans="1:9" ht="30" customHeight="1" x14ac:dyDescent="0.25">
      <c r="A26" s="83">
        <f>'147'!B24</f>
        <v>42058</v>
      </c>
      <c r="B26" s="84"/>
      <c r="C26" s="87"/>
      <c r="D26" s="84" t="str">
        <f>'147'!A24</f>
        <v xml:space="preserve"> </v>
      </c>
      <c r="E26" s="84"/>
      <c r="F26" s="84">
        <f>'147'!J24</f>
        <v>0</v>
      </c>
      <c r="G26" s="86" t="str">
        <f>SUBSTITUTE(PROPER(INDEX(n_4,MID(TEXT(F26,n0),1,1)+1)&amp;INDEX(n0x,MID(TEXT(F26,n0),2,1)+1,MID(TEXT(F26,n0),3,1)+1)&amp;IF(-MID(TEXT(F26,n0),1,3),"миллиард"&amp;VLOOKUP(MID(TEXT(F26,n0),3,1)*AND(MID(TEXT(F26,n0),2,1)-1),мил,2),"")&amp;INDEX(n_4,MID(TEXT(F26,n0),4,1)+1)&amp;INDEX(n0x,MID(TEXT(F26,n0),5,1)+1,MID(TEXT(F26,n0),6,1)+1)&amp;IF(-MID(TEXT(F26,n0),4,3),"миллион"&amp;VLOOKUP(MID(TEXT(F26,n0),6,1)*AND(MID(TEXT(F26,n0),5,1)-1),мил,2),"")&amp;INDEX(n_4,MID(TEXT(F26,n0),7,1)+1)&amp;INDEX(n1x,MID(TEXT(F26,n0),8,1)+1,MID(TEXT(F26,n0),9,1)+1)&amp;IF(-MID(TEXT(F26,n0),7,3),VLOOKUP(MID(TEXT(F26,n0),9,1)*AND(MID(TEXT(F26,n0),8,1)-1),тыс,2),"")&amp;INDEX(n_4,MID(TEXT(F26,n0),10,1)+1)&amp;INDEX(IF(-MID(TEXT(F26,n0),14,6),n1x,n0x),MID(TEXT(F26,n0),11,1)+1,MID(TEXT(F26,n0),12,1)+1)),"z"," ")&amp;IF(TRUNC(TEXT(F26,n0)),,"Ноль ")&amp;IF(-MID(TEXT(F26,n0),14,6),IF(MOD(MAX(MOD(MID(TEXT(F26,n0),11,2)-11,100),9),10),"целых ","целая ")&amp;SUBSTITUTE(INDEX(n_4,MID(TEXT(F26,n0),14,6)/10^5+1)&amp;INDEX(n1x,MOD(MID(TEXT(F26,n0),14,6)/10^4,10)+1,MOD(MID(TEXT(F26,n0),14,6)/1000,10)+1)&amp;IF(INT(MID(TEXT(F26,n0),14,6)/1000),VLOOKUP(MOD(MID(TEXT(F26,n0),14,6)/1000,10)*(MOD(INT(MID(TEXT(F26,n0),14,6)/10^4),10)&lt;&gt;1),тыс,2),"")&amp;INDEX(n_4,MOD(MID(TEXT(F26,n0),14,6)/100,10)+1)&amp;INDEX(n1x,MOD(MID(TEXT(F26,n0),14,6)/10,10)+1,MOD(MID(TEXT(F26,n0),14,6),10)+1),"z"," ")&amp;INDEX(доля,LEN(MID(TEXT(F26,n0),14,6)),(MOD(MAX(MOD(MID(TEXT(F26,n0),14,6)-11,100),9),10)&gt;0)+1),)</f>
        <v xml:space="preserve">Ноль </v>
      </c>
      <c r="H26" s="85"/>
      <c r="I26" s="72"/>
    </row>
    <row r="27" spans="1:9" ht="30" customHeight="1" x14ac:dyDescent="0.25">
      <c r="A27" s="83">
        <f>'147'!B25</f>
        <v>42059</v>
      </c>
      <c r="B27" s="84"/>
      <c r="C27" s="87"/>
      <c r="D27" s="84">
        <f>'147'!A25</f>
        <v>35</v>
      </c>
      <c r="E27" s="84"/>
      <c r="F27" s="84">
        <f>'147'!J25</f>
        <v>0</v>
      </c>
      <c r="G27" s="86" t="str">
        <f>SUBSTITUTE(PROPER(INDEX(n_4,MID(TEXT(F27,n0),1,1)+1)&amp;INDEX(n0x,MID(TEXT(F27,n0),2,1)+1,MID(TEXT(F27,n0),3,1)+1)&amp;IF(-MID(TEXT(F27,n0),1,3),"миллиард"&amp;VLOOKUP(MID(TEXT(F27,n0),3,1)*AND(MID(TEXT(F27,n0),2,1)-1),мил,2),"")&amp;INDEX(n_4,MID(TEXT(F27,n0),4,1)+1)&amp;INDEX(n0x,MID(TEXT(F27,n0),5,1)+1,MID(TEXT(F27,n0),6,1)+1)&amp;IF(-MID(TEXT(F27,n0),4,3),"миллион"&amp;VLOOKUP(MID(TEXT(F27,n0),6,1)*AND(MID(TEXT(F27,n0),5,1)-1),мил,2),"")&amp;INDEX(n_4,MID(TEXT(F27,n0),7,1)+1)&amp;INDEX(n1x,MID(TEXT(F27,n0),8,1)+1,MID(TEXT(F27,n0),9,1)+1)&amp;IF(-MID(TEXT(F27,n0),7,3),VLOOKUP(MID(TEXT(F27,n0),9,1)*AND(MID(TEXT(F27,n0),8,1)-1),тыс,2),"")&amp;INDEX(n_4,MID(TEXT(F27,n0),10,1)+1)&amp;INDEX(IF(-MID(TEXT(F27,n0),14,6),n1x,n0x),MID(TEXT(F27,n0),11,1)+1,MID(TEXT(F27,n0),12,1)+1)),"z"," ")&amp;IF(TRUNC(TEXT(F27,n0)),,"Ноль ")&amp;IF(-MID(TEXT(F27,n0),14,6),IF(MOD(MAX(MOD(MID(TEXT(F27,n0),11,2)-11,100),9),10),"целых ","целая ")&amp;SUBSTITUTE(INDEX(n_4,MID(TEXT(F27,n0),14,6)/10^5+1)&amp;INDEX(n1x,MOD(MID(TEXT(F27,n0),14,6)/10^4,10)+1,MOD(MID(TEXT(F27,n0),14,6)/1000,10)+1)&amp;IF(INT(MID(TEXT(F27,n0),14,6)/1000),VLOOKUP(MOD(MID(TEXT(F27,n0),14,6)/1000,10)*(MOD(INT(MID(TEXT(F27,n0),14,6)/10^4),10)&lt;&gt;1),тыс,2),"")&amp;INDEX(n_4,MOD(MID(TEXT(F27,n0),14,6)/100,10)+1)&amp;INDEX(n1x,MOD(MID(TEXT(F27,n0),14,6)/10,10)+1,MOD(MID(TEXT(F27,n0),14,6),10)+1),"z"," ")&amp;INDEX(доля,LEN(MID(TEXT(F27,n0),14,6)),(MOD(MAX(MOD(MID(TEXT(F27,n0),14,6)-11,100),9),10)&gt;0)+1),)</f>
        <v xml:space="preserve">Ноль </v>
      </c>
      <c r="H27" s="85"/>
      <c r="I27" s="72"/>
    </row>
    <row r="28" spans="1:9" ht="30" customHeight="1" x14ac:dyDescent="0.25">
      <c r="A28" s="83">
        <f>'147'!B26</f>
        <v>42060</v>
      </c>
      <c r="B28" s="84"/>
      <c r="C28" s="87"/>
      <c r="D28" s="84" t="str">
        <f>'147'!A26</f>
        <v xml:space="preserve"> </v>
      </c>
      <c r="E28" s="84"/>
      <c r="F28" s="84">
        <f>'147'!J26</f>
        <v>0</v>
      </c>
      <c r="G28" s="86" t="str">
        <f>SUBSTITUTE(PROPER(INDEX(n_4,MID(TEXT(F28,n0),1,1)+1)&amp;INDEX(n0x,MID(TEXT(F28,n0),2,1)+1,MID(TEXT(F28,n0),3,1)+1)&amp;IF(-MID(TEXT(F28,n0),1,3),"миллиард"&amp;VLOOKUP(MID(TEXT(F28,n0),3,1)*AND(MID(TEXT(F28,n0),2,1)-1),мил,2),"")&amp;INDEX(n_4,MID(TEXT(F28,n0),4,1)+1)&amp;INDEX(n0x,MID(TEXT(F28,n0),5,1)+1,MID(TEXT(F28,n0),6,1)+1)&amp;IF(-MID(TEXT(F28,n0),4,3),"миллион"&amp;VLOOKUP(MID(TEXT(F28,n0),6,1)*AND(MID(TEXT(F28,n0),5,1)-1),мил,2),"")&amp;INDEX(n_4,MID(TEXT(F28,n0),7,1)+1)&amp;INDEX(n1x,MID(TEXT(F28,n0),8,1)+1,MID(TEXT(F28,n0),9,1)+1)&amp;IF(-MID(TEXT(F28,n0),7,3),VLOOKUP(MID(TEXT(F28,n0),9,1)*AND(MID(TEXT(F28,n0),8,1)-1),тыс,2),"")&amp;INDEX(n_4,MID(TEXT(F28,n0),10,1)+1)&amp;INDEX(IF(-MID(TEXT(F28,n0),14,6),n1x,n0x),MID(TEXT(F28,n0),11,1)+1,MID(TEXT(F28,n0),12,1)+1)),"z"," ")&amp;IF(TRUNC(TEXT(F28,n0)),,"Ноль ")&amp;IF(-MID(TEXT(F28,n0),14,6),IF(MOD(MAX(MOD(MID(TEXT(F28,n0),11,2)-11,100),9),10),"целых ","целая ")&amp;SUBSTITUTE(INDEX(n_4,MID(TEXT(F28,n0),14,6)/10^5+1)&amp;INDEX(n1x,MOD(MID(TEXT(F28,n0),14,6)/10^4,10)+1,MOD(MID(TEXT(F28,n0),14,6)/1000,10)+1)&amp;IF(INT(MID(TEXT(F28,n0),14,6)/1000),VLOOKUP(MOD(MID(TEXT(F28,n0),14,6)/1000,10)*(MOD(INT(MID(TEXT(F28,n0),14,6)/10^4),10)&lt;&gt;1),тыс,2),"")&amp;INDEX(n_4,MOD(MID(TEXT(F28,n0),14,6)/100,10)+1)&amp;INDEX(n1x,MOD(MID(TEXT(F28,n0),14,6)/10,10)+1,MOD(MID(TEXT(F28,n0),14,6),10)+1),"z"," ")&amp;INDEX(доля,LEN(MID(TEXT(F28,n0),14,6)),(MOD(MAX(MOD(MID(TEXT(F28,n0),14,6)-11,100),9),10)&gt;0)+1),)</f>
        <v xml:space="preserve">Ноль </v>
      </c>
      <c r="H28" s="85"/>
      <c r="I28" s="72"/>
    </row>
    <row r="29" spans="1:9" ht="30" customHeight="1" x14ac:dyDescent="0.25">
      <c r="A29" s="83">
        <f>'147'!B27</f>
        <v>0</v>
      </c>
      <c r="B29" s="84"/>
      <c r="C29" s="87"/>
      <c r="D29" s="84" t="str">
        <f>'147'!A27</f>
        <v xml:space="preserve"> </v>
      </c>
      <c r="E29" s="84"/>
      <c r="F29" s="84">
        <f>'147'!J27</f>
        <v>0</v>
      </c>
      <c r="G29" s="86" t="str">
        <f>SUBSTITUTE(PROPER(INDEX(n_4,MID(TEXT(F29,n0),1,1)+1)&amp;INDEX(n0x,MID(TEXT(F29,n0),2,1)+1,MID(TEXT(F29,n0),3,1)+1)&amp;IF(-MID(TEXT(F29,n0),1,3),"миллиард"&amp;VLOOKUP(MID(TEXT(F29,n0),3,1)*AND(MID(TEXT(F29,n0),2,1)-1),мил,2),"")&amp;INDEX(n_4,MID(TEXT(F29,n0),4,1)+1)&amp;INDEX(n0x,MID(TEXT(F29,n0),5,1)+1,MID(TEXT(F29,n0),6,1)+1)&amp;IF(-MID(TEXT(F29,n0),4,3),"миллион"&amp;VLOOKUP(MID(TEXT(F29,n0),6,1)*AND(MID(TEXT(F29,n0),5,1)-1),мил,2),"")&amp;INDEX(n_4,MID(TEXT(F29,n0),7,1)+1)&amp;INDEX(n1x,MID(TEXT(F29,n0),8,1)+1,MID(TEXT(F29,n0),9,1)+1)&amp;IF(-MID(TEXT(F29,n0),7,3),VLOOKUP(MID(TEXT(F29,n0),9,1)*AND(MID(TEXT(F29,n0),8,1)-1),тыс,2),"")&amp;INDEX(n_4,MID(TEXT(F29,n0),10,1)+1)&amp;INDEX(IF(-MID(TEXT(F29,n0),14,6),n1x,n0x),MID(TEXT(F29,n0),11,1)+1,MID(TEXT(F29,n0),12,1)+1)),"z"," ")&amp;IF(TRUNC(TEXT(F29,n0)),,"Ноль ")&amp;IF(-MID(TEXT(F29,n0),14,6),IF(MOD(MAX(MOD(MID(TEXT(F29,n0),11,2)-11,100),9),10),"целых ","целая ")&amp;SUBSTITUTE(INDEX(n_4,MID(TEXT(F29,n0),14,6)/10^5+1)&amp;INDEX(n1x,MOD(MID(TEXT(F29,n0),14,6)/10^4,10)+1,MOD(MID(TEXT(F29,n0),14,6)/1000,10)+1)&amp;IF(INT(MID(TEXT(F29,n0),14,6)/1000),VLOOKUP(MOD(MID(TEXT(F29,n0),14,6)/1000,10)*(MOD(INT(MID(TEXT(F29,n0),14,6)/10^4),10)&lt;&gt;1),тыс,2),"")&amp;INDEX(n_4,MOD(MID(TEXT(F29,n0),14,6)/100,10)+1)&amp;INDEX(n1x,MOD(MID(TEXT(F29,n0),14,6)/10,10)+1,MOD(MID(TEXT(F29,n0),14,6),10)+1),"z"," ")&amp;INDEX(доля,LEN(MID(TEXT(F29,n0),14,6)),(MOD(MAX(MOD(MID(TEXT(F29,n0),14,6)-11,100),9),10)&gt;0)+1),)</f>
        <v xml:space="preserve">Ноль </v>
      </c>
      <c r="H29" s="85"/>
      <c r="I29" s="72"/>
    </row>
    <row r="30" spans="1:9" ht="30" customHeight="1" x14ac:dyDescent="0.25">
      <c r="A30" s="83">
        <f>'296 '!B4</f>
        <v>42030</v>
      </c>
      <c r="B30" s="84"/>
      <c r="C30" s="87"/>
      <c r="D30" s="84">
        <f>'296 '!A4</f>
        <v>31</v>
      </c>
      <c r="E30" s="84"/>
      <c r="F30" s="84">
        <f>'296 '!J4</f>
        <v>0</v>
      </c>
      <c r="G30" s="86" t="str">
        <f>SUBSTITUTE(PROPER(INDEX(n_4,MID(TEXT(F30,n0),1,1)+1)&amp;INDEX(n0x,MID(TEXT(F30,n0),2,1)+1,MID(TEXT(F30,n0),3,1)+1)&amp;IF(-MID(TEXT(F30,n0),1,3),"миллиард"&amp;VLOOKUP(MID(TEXT(F30,n0),3,1)*AND(MID(TEXT(F30,n0),2,1)-1),мил,2),"")&amp;INDEX(n_4,MID(TEXT(F30,n0),4,1)+1)&amp;INDEX(n0x,MID(TEXT(F30,n0),5,1)+1,MID(TEXT(F30,n0),6,1)+1)&amp;IF(-MID(TEXT(F30,n0),4,3),"миллион"&amp;VLOOKUP(MID(TEXT(F30,n0),6,1)*AND(MID(TEXT(F30,n0),5,1)-1),мил,2),"")&amp;INDEX(n_4,MID(TEXT(F30,n0),7,1)+1)&amp;INDEX(n1x,MID(TEXT(F30,n0),8,1)+1,MID(TEXT(F30,n0),9,1)+1)&amp;IF(-MID(TEXT(F30,n0),7,3),VLOOKUP(MID(TEXT(F30,n0),9,1)*AND(MID(TEXT(F30,n0),8,1)-1),тыс,2),"")&amp;INDEX(n_4,MID(TEXT(F30,n0),10,1)+1)&amp;INDEX(IF(-MID(TEXT(F30,n0),14,6),n1x,n0x),MID(TEXT(F30,n0),11,1)+1,MID(TEXT(F30,n0),12,1)+1)),"z"," ")&amp;IF(TRUNC(TEXT(F30,n0)),,"Ноль ")&amp;IF(-MID(TEXT(F30,n0),14,6),IF(MOD(MAX(MOD(MID(TEXT(F30,n0),11,2)-11,100),9),10),"целых ","целая ")&amp;SUBSTITUTE(INDEX(n_4,MID(TEXT(F30,n0),14,6)/10^5+1)&amp;INDEX(n1x,MOD(MID(TEXT(F30,n0),14,6)/10^4,10)+1,MOD(MID(TEXT(F30,n0),14,6)/1000,10)+1)&amp;IF(INT(MID(TEXT(F30,n0),14,6)/1000),VLOOKUP(MOD(MID(TEXT(F30,n0),14,6)/1000,10)*(MOD(INT(MID(TEXT(F30,n0),14,6)/10^4),10)&lt;&gt;1),тыс,2),"")&amp;INDEX(n_4,MOD(MID(TEXT(F30,n0),14,6)/100,10)+1)&amp;INDEX(n1x,MOD(MID(TEXT(F30,n0),14,6)/10,10)+1,MOD(MID(TEXT(F30,n0),14,6),10)+1),"z"," ")&amp;INDEX(доля,LEN(MID(TEXT(F30,n0),14,6)),(MOD(MAX(MOD(MID(TEXT(F30,n0),14,6)-11,100),9),10)&gt;0)+1),)</f>
        <v xml:space="preserve">Ноль </v>
      </c>
      <c r="H30" s="85"/>
      <c r="I30" s="72"/>
    </row>
    <row r="31" spans="1:9" ht="30" customHeight="1" x14ac:dyDescent="0.25">
      <c r="A31" s="83">
        <f>'296 '!B5</f>
        <v>42031</v>
      </c>
      <c r="B31" s="84"/>
      <c r="C31" s="87"/>
      <c r="D31" s="84">
        <f>'296 '!A5</f>
        <v>32</v>
      </c>
      <c r="E31" s="84"/>
      <c r="F31" s="84">
        <f>'296 '!J5</f>
        <v>0</v>
      </c>
      <c r="G31" s="86" t="str">
        <f>SUBSTITUTE(PROPER(INDEX(n_4,MID(TEXT(F31,n0),1,1)+1)&amp;INDEX(n0x,MID(TEXT(F31,n0),2,1)+1,MID(TEXT(F31,n0),3,1)+1)&amp;IF(-MID(TEXT(F31,n0),1,3),"миллиард"&amp;VLOOKUP(MID(TEXT(F31,n0),3,1)*AND(MID(TEXT(F31,n0),2,1)-1),мил,2),"")&amp;INDEX(n_4,MID(TEXT(F31,n0),4,1)+1)&amp;INDEX(n0x,MID(TEXT(F31,n0),5,1)+1,MID(TEXT(F31,n0),6,1)+1)&amp;IF(-MID(TEXT(F31,n0),4,3),"миллион"&amp;VLOOKUP(MID(TEXT(F31,n0),6,1)*AND(MID(TEXT(F31,n0),5,1)-1),мил,2),"")&amp;INDEX(n_4,MID(TEXT(F31,n0),7,1)+1)&amp;INDEX(n1x,MID(TEXT(F31,n0),8,1)+1,MID(TEXT(F31,n0),9,1)+1)&amp;IF(-MID(TEXT(F31,n0),7,3),VLOOKUP(MID(TEXT(F31,n0),9,1)*AND(MID(TEXT(F31,n0),8,1)-1),тыс,2),"")&amp;INDEX(n_4,MID(TEXT(F31,n0),10,1)+1)&amp;INDEX(IF(-MID(TEXT(F31,n0),14,6),n1x,n0x),MID(TEXT(F31,n0),11,1)+1,MID(TEXT(F31,n0),12,1)+1)),"z"," ")&amp;IF(TRUNC(TEXT(F31,n0)),,"Ноль ")&amp;IF(-MID(TEXT(F31,n0),14,6),IF(MOD(MAX(MOD(MID(TEXT(F31,n0),11,2)-11,100),9),10),"целых ","целая ")&amp;SUBSTITUTE(INDEX(n_4,MID(TEXT(F31,n0),14,6)/10^5+1)&amp;INDEX(n1x,MOD(MID(TEXT(F31,n0),14,6)/10^4,10)+1,MOD(MID(TEXT(F31,n0),14,6)/1000,10)+1)&amp;IF(INT(MID(TEXT(F31,n0),14,6)/1000),VLOOKUP(MOD(MID(TEXT(F31,n0),14,6)/1000,10)*(MOD(INT(MID(TEXT(F31,n0),14,6)/10^4),10)&lt;&gt;1),тыс,2),"")&amp;INDEX(n_4,MOD(MID(TEXT(F31,n0),14,6)/100,10)+1)&amp;INDEX(n1x,MOD(MID(TEXT(F31,n0),14,6)/10,10)+1,MOD(MID(TEXT(F31,n0),14,6),10)+1),"z"," ")&amp;INDEX(доля,LEN(MID(TEXT(F31,n0),14,6)),(MOD(MAX(MOD(MID(TEXT(F31,n0),14,6)-11,100),9),10)&gt;0)+1),)</f>
        <v xml:space="preserve">Ноль </v>
      </c>
      <c r="H31" s="85"/>
      <c r="I31" s="72"/>
    </row>
    <row r="32" spans="1:9" ht="30" customHeight="1" x14ac:dyDescent="0.25">
      <c r="A32" s="83">
        <f>'296 '!B6</f>
        <v>42032</v>
      </c>
      <c r="B32" s="84"/>
      <c r="C32" s="87"/>
      <c r="D32" s="84" t="str">
        <f>'296 '!A6</f>
        <v xml:space="preserve"> </v>
      </c>
      <c r="E32" s="84"/>
      <c r="F32" s="84">
        <f>'296 '!J6</f>
        <v>0</v>
      </c>
      <c r="G32" s="86" t="str">
        <f>SUBSTITUTE(PROPER(INDEX(n_4,MID(TEXT(F32,n0),1,1)+1)&amp;INDEX(n0x,MID(TEXT(F32,n0),2,1)+1,MID(TEXT(F32,n0),3,1)+1)&amp;IF(-MID(TEXT(F32,n0),1,3),"миллиард"&amp;VLOOKUP(MID(TEXT(F32,n0),3,1)*AND(MID(TEXT(F32,n0),2,1)-1),мил,2),"")&amp;INDEX(n_4,MID(TEXT(F32,n0),4,1)+1)&amp;INDEX(n0x,MID(TEXT(F32,n0),5,1)+1,MID(TEXT(F32,n0),6,1)+1)&amp;IF(-MID(TEXT(F32,n0),4,3),"миллион"&amp;VLOOKUP(MID(TEXT(F32,n0),6,1)*AND(MID(TEXT(F32,n0),5,1)-1),мил,2),"")&amp;INDEX(n_4,MID(TEXT(F32,n0),7,1)+1)&amp;INDEX(n1x,MID(TEXT(F32,n0),8,1)+1,MID(TEXT(F32,n0),9,1)+1)&amp;IF(-MID(TEXT(F32,n0),7,3),VLOOKUP(MID(TEXT(F32,n0),9,1)*AND(MID(TEXT(F32,n0),8,1)-1),тыс,2),"")&amp;INDEX(n_4,MID(TEXT(F32,n0),10,1)+1)&amp;INDEX(IF(-MID(TEXT(F32,n0),14,6),n1x,n0x),MID(TEXT(F32,n0),11,1)+1,MID(TEXT(F32,n0),12,1)+1)),"z"," ")&amp;IF(TRUNC(TEXT(F32,n0)),,"Ноль ")&amp;IF(-MID(TEXT(F32,n0),14,6),IF(MOD(MAX(MOD(MID(TEXT(F32,n0),11,2)-11,100),9),10),"целых ","целая ")&amp;SUBSTITUTE(INDEX(n_4,MID(TEXT(F32,n0),14,6)/10^5+1)&amp;INDEX(n1x,MOD(MID(TEXT(F32,n0),14,6)/10^4,10)+1,MOD(MID(TEXT(F32,n0),14,6)/1000,10)+1)&amp;IF(INT(MID(TEXT(F32,n0),14,6)/1000),VLOOKUP(MOD(MID(TEXT(F32,n0),14,6)/1000,10)*(MOD(INT(MID(TEXT(F32,n0),14,6)/10^4),10)&lt;&gt;1),тыс,2),"")&amp;INDEX(n_4,MOD(MID(TEXT(F32,n0),14,6)/100,10)+1)&amp;INDEX(n1x,MOD(MID(TEXT(F32,n0),14,6)/10,10)+1,MOD(MID(TEXT(F32,n0),14,6),10)+1),"z"," ")&amp;INDEX(доля,LEN(MID(TEXT(F32,n0),14,6)),(MOD(MAX(MOD(MID(TEXT(F32,n0),14,6)-11,100),9),10)&gt;0)+1),)</f>
        <v xml:space="preserve">Ноль </v>
      </c>
      <c r="H32" s="87"/>
      <c r="I32" s="72"/>
    </row>
    <row r="33" spans="1:9" ht="30" customHeight="1" x14ac:dyDescent="0.25">
      <c r="A33" s="83">
        <f>'296 '!B7</f>
        <v>42033</v>
      </c>
      <c r="B33" s="84"/>
      <c r="C33" s="87"/>
      <c r="D33" s="84" t="str">
        <f>'296 '!A7</f>
        <v xml:space="preserve"> </v>
      </c>
      <c r="E33" s="84"/>
      <c r="F33" s="84">
        <f>'296 '!J7</f>
        <v>0</v>
      </c>
      <c r="G33" s="86" t="str">
        <f>SUBSTITUTE(PROPER(INDEX(n_4,MID(TEXT(F33,n0),1,1)+1)&amp;INDEX(n0x,MID(TEXT(F33,n0),2,1)+1,MID(TEXT(F33,n0),3,1)+1)&amp;IF(-MID(TEXT(F33,n0),1,3),"миллиард"&amp;VLOOKUP(MID(TEXT(F33,n0),3,1)*AND(MID(TEXT(F33,n0),2,1)-1),мил,2),"")&amp;INDEX(n_4,MID(TEXT(F33,n0),4,1)+1)&amp;INDEX(n0x,MID(TEXT(F33,n0),5,1)+1,MID(TEXT(F33,n0),6,1)+1)&amp;IF(-MID(TEXT(F33,n0),4,3),"миллион"&amp;VLOOKUP(MID(TEXT(F33,n0),6,1)*AND(MID(TEXT(F33,n0),5,1)-1),мил,2),"")&amp;INDEX(n_4,MID(TEXT(F33,n0),7,1)+1)&amp;INDEX(n1x,MID(TEXT(F33,n0),8,1)+1,MID(TEXT(F33,n0),9,1)+1)&amp;IF(-MID(TEXT(F33,n0),7,3),VLOOKUP(MID(TEXT(F33,n0),9,1)*AND(MID(TEXT(F33,n0),8,1)-1),тыс,2),"")&amp;INDEX(n_4,MID(TEXT(F33,n0),10,1)+1)&amp;INDEX(IF(-MID(TEXT(F33,n0),14,6),n1x,n0x),MID(TEXT(F33,n0),11,1)+1,MID(TEXT(F33,n0),12,1)+1)),"z"," ")&amp;IF(TRUNC(TEXT(F33,n0)),,"Ноль ")&amp;IF(-MID(TEXT(F33,n0),14,6),IF(MOD(MAX(MOD(MID(TEXT(F33,n0),11,2)-11,100),9),10),"целых ","целая ")&amp;SUBSTITUTE(INDEX(n_4,MID(TEXT(F33,n0),14,6)/10^5+1)&amp;INDEX(n1x,MOD(MID(TEXT(F33,n0),14,6)/10^4,10)+1,MOD(MID(TEXT(F33,n0),14,6)/1000,10)+1)&amp;IF(INT(MID(TEXT(F33,n0),14,6)/1000),VLOOKUP(MOD(MID(TEXT(F33,n0),14,6)/1000,10)*(MOD(INT(MID(TEXT(F33,n0),14,6)/10^4),10)&lt;&gt;1),тыс,2),"")&amp;INDEX(n_4,MOD(MID(TEXT(F33,n0),14,6)/100,10)+1)&amp;INDEX(n1x,MOD(MID(TEXT(F33,n0),14,6)/10,10)+1,MOD(MID(TEXT(F33,n0),14,6),10)+1),"z"," ")&amp;INDEX(доля,LEN(MID(TEXT(F33,n0),14,6)),(MOD(MAX(MOD(MID(TEXT(F33,n0),14,6)-11,100),9),10)&gt;0)+1),)</f>
        <v xml:space="preserve">Ноль </v>
      </c>
      <c r="H33" s="87"/>
      <c r="I33" s="72"/>
    </row>
    <row r="34" spans="1:9" ht="30" customHeight="1" x14ac:dyDescent="0.25">
      <c r="A34" s="83">
        <f>'296 '!B8</f>
        <v>42036</v>
      </c>
      <c r="B34" s="84"/>
      <c r="C34" s="87"/>
      <c r="D34" s="84" t="str">
        <f>'296 '!A8</f>
        <v xml:space="preserve"> </v>
      </c>
      <c r="E34" s="84"/>
      <c r="F34" s="84">
        <f>'296 '!J8</f>
        <v>0</v>
      </c>
      <c r="G34" s="86" t="str">
        <f>SUBSTITUTE(PROPER(INDEX(n_4,MID(TEXT(F34,n0),1,1)+1)&amp;INDEX(n0x,MID(TEXT(F34,n0),2,1)+1,MID(TEXT(F34,n0),3,1)+1)&amp;IF(-MID(TEXT(F34,n0),1,3),"миллиард"&amp;VLOOKUP(MID(TEXT(F34,n0),3,1)*AND(MID(TEXT(F34,n0),2,1)-1),мил,2),"")&amp;INDEX(n_4,MID(TEXT(F34,n0),4,1)+1)&amp;INDEX(n0x,MID(TEXT(F34,n0),5,1)+1,MID(TEXT(F34,n0),6,1)+1)&amp;IF(-MID(TEXT(F34,n0),4,3),"миллион"&amp;VLOOKUP(MID(TEXT(F34,n0),6,1)*AND(MID(TEXT(F34,n0),5,1)-1),мил,2),"")&amp;INDEX(n_4,MID(TEXT(F34,n0),7,1)+1)&amp;INDEX(n1x,MID(TEXT(F34,n0),8,1)+1,MID(TEXT(F34,n0),9,1)+1)&amp;IF(-MID(TEXT(F34,n0),7,3),VLOOKUP(MID(TEXT(F34,n0),9,1)*AND(MID(TEXT(F34,n0),8,1)-1),тыс,2),"")&amp;INDEX(n_4,MID(TEXT(F34,n0),10,1)+1)&amp;INDEX(IF(-MID(TEXT(F34,n0),14,6),n1x,n0x),MID(TEXT(F34,n0),11,1)+1,MID(TEXT(F34,n0),12,1)+1)),"z"," ")&amp;IF(TRUNC(TEXT(F34,n0)),,"Ноль ")&amp;IF(-MID(TEXT(F34,n0),14,6),IF(MOD(MAX(MOD(MID(TEXT(F34,n0),11,2)-11,100),9),10),"целых ","целая ")&amp;SUBSTITUTE(INDEX(n_4,MID(TEXT(F34,n0),14,6)/10^5+1)&amp;INDEX(n1x,MOD(MID(TEXT(F34,n0),14,6)/10^4,10)+1,MOD(MID(TEXT(F34,n0),14,6)/1000,10)+1)&amp;IF(INT(MID(TEXT(F34,n0),14,6)/1000),VLOOKUP(MOD(MID(TEXT(F34,n0),14,6)/1000,10)*(MOD(INT(MID(TEXT(F34,n0),14,6)/10^4),10)&lt;&gt;1),тыс,2),"")&amp;INDEX(n_4,MOD(MID(TEXT(F34,n0),14,6)/100,10)+1)&amp;INDEX(n1x,MOD(MID(TEXT(F34,n0),14,6)/10,10)+1,MOD(MID(TEXT(F34,n0),14,6),10)+1),"z"," ")&amp;INDEX(доля,LEN(MID(TEXT(F34,n0),14,6)),(MOD(MAX(MOD(MID(TEXT(F34,n0),14,6)-11,100),9),10)&gt;0)+1),)</f>
        <v xml:space="preserve">Ноль </v>
      </c>
      <c r="H34" s="87"/>
      <c r="I34" s="72"/>
    </row>
    <row r="35" spans="1:9" ht="30" customHeight="1" x14ac:dyDescent="0.25">
      <c r="A35" s="83">
        <f>'296 '!B9</f>
        <v>42037</v>
      </c>
      <c r="B35" s="84"/>
      <c r="C35" s="87"/>
      <c r="D35" s="84">
        <f>'296 '!A9</f>
        <v>33</v>
      </c>
      <c r="E35" s="84"/>
      <c r="F35" s="84">
        <f>'296 '!J9</f>
        <v>0</v>
      </c>
      <c r="G35" s="86" t="str">
        <f>SUBSTITUTE(PROPER(INDEX(n_4,MID(TEXT(F35,n0),1,1)+1)&amp;INDEX(n0x,MID(TEXT(F35,n0),2,1)+1,MID(TEXT(F35,n0),3,1)+1)&amp;IF(-MID(TEXT(F35,n0),1,3),"миллиард"&amp;VLOOKUP(MID(TEXT(F35,n0),3,1)*AND(MID(TEXT(F35,n0),2,1)-1),мил,2),"")&amp;INDEX(n_4,MID(TEXT(F35,n0),4,1)+1)&amp;INDEX(n0x,MID(TEXT(F35,n0),5,1)+1,MID(TEXT(F35,n0),6,1)+1)&amp;IF(-MID(TEXT(F35,n0),4,3),"миллион"&amp;VLOOKUP(MID(TEXT(F35,n0),6,1)*AND(MID(TEXT(F35,n0),5,1)-1),мил,2),"")&amp;INDEX(n_4,MID(TEXT(F35,n0),7,1)+1)&amp;INDEX(n1x,MID(TEXT(F35,n0),8,1)+1,MID(TEXT(F35,n0),9,1)+1)&amp;IF(-MID(TEXT(F35,n0),7,3),VLOOKUP(MID(TEXT(F35,n0),9,1)*AND(MID(TEXT(F35,n0),8,1)-1),тыс,2),"")&amp;INDEX(n_4,MID(TEXT(F35,n0),10,1)+1)&amp;INDEX(IF(-MID(TEXT(F35,n0),14,6),n1x,n0x),MID(TEXT(F35,n0),11,1)+1,MID(TEXT(F35,n0),12,1)+1)),"z"," ")&amp;IF(TRUNC(TEXT(F35,n0)),,"Ноль ")&amp;IF(-MID(TEXT(F35,n0),14,6),IF(MOD(MAX(MOD(MID(TEXT(F35,n0),11,2)-11,100),9),10),"целых ","целая ")&amp;SUBSTITUTE(INDEX(n_4,MID(TEXT(F35,n0),14,6)/10^5+1)&amp;INDEX(n1x,MOD(MID(TEXT(F35,n0),14,6)/10^4,10)+1,MOD(MID(TEXT(F35,n0),14,6)/1000,10)+1)&amp;IF(INT(MID(TEXT(F35,n0),14,6)/1000),VLOOKUP(MOD(MID(TEXT(F35,n0),14,6)/1000,10)*(MOD(INT(MID(TEXT(F35,n0),14,6)/10^4),10)&lt;&gt;1),тыс,2),"")&amp;INDEX(n_4,MOD(MID(TEXT(F35,n0),14,6)/100,10)+1)&amp;INDEX(n1x,MOD(MID(TEXT(F35,n0),14,6)/10,10)+1,MOD(MID(TEXT(F35,n0),14,6),10)+1),"z"," ")&amp;INDEX(доля,LEN(MID(TEXT(F35,n0),14,6)),(MOD(MAX(MOD(MID(TEXT(F35,n0),14,6)-11,100),9),10)&gt;0)+1),)</f>
        <v xml:space="preserve">Ноль </v>
      </c>
      <c r="H35" s="87"/>
      <c r="I35" s="72"/>
    </row>
    <row r="36" spans="1:9" ht="30" customHeight="1" x14ac:dyDescent="0.25">
      <c r="A36" s="83">
        <f>'296 '!B10</f>
        <v>42038</v>
      </c>
      <c r="B36" s="84"/>
      <c r="C36" s="87"/>
      <c r="D36" s="84" t="str">
        <f>'296 '!A10</f>
        <v xml:space="preserve"> </v>
      </c>
      <c r="E36" s="84"/>
      <c r="F36" s="84">
        <f>'296 '!J10</f>
        <v>120</v>
      </c>
      <c r="G36" s="86" t="str">
        <f>SUBSTITUTE(PROPER(INDEX(n_4,MID(TEXT(F36,n0),1,1)+1)&amp;INDEX(n0x,MID(TEXT(F36,n0),2,1)+1,MID(TEXT(F36,n0),3,1)+1)&amp;IF(-MID(TEXT(F36,n0),1,3),"миллиард"&amp;VLOOKUP(MID(TEXT(F36,n0),3,1)*AND(MID(TEXT(F36,n0),2,1)-1),мил,2),"")&amp;INDEX(n_4,MID(TEXT(F36,n0),4,1)+1)&amp;INDEX(n0x,MID(TEXT(F36,n0),5,1)+1,MID(TEXT(F36,n0),6,1)+1)&amp;IF(-MID(TEXT(F36,n0),4,3),"миллион"&amp;VLOOKUP(MID(TEXT(F36,n0),6,1)*AND(MID(TEXT(F36,n0),5,1)-1),мил,2),"")&amp;INDEX(n_4,MID(TEXT(F36,n0),7,1)+1)&amp;INDEX(n1x,MID(TEXT(F36,n0),8,1)+1,MID(TEXT(F36,n0),9,1)+1)&amp;IF(-MID(TEXT(F36,n0),7,3),VLOOKUP(MID(TEXT(F36,n0),9,1)*AND(MID(TEXT(F36,n0),8,1)-1),тыс,2),"")&amp;INDEX(n_4,MID(TEXT(F36,n0),10,1)+1)&amp;INDEX(IF(-MID(TEXT(F36,n0),14,6),n1x,n0x),MID(TEXT(F36,n0),11,1)+1,MID(TEXT(F36,n0),12,1)+1)),"z"," ")&amp;IF(TRUNC(TEXT(F36,n0)),,"Ноль ")&amp;IF(-MID(TEXT(F36,n0),14,6),IF(MOD(MAX(MOD(MID(TEXT(F36,n0),11,2)-11,100),9),10),"целых ","целая ")&amp;SUBSTITUTE(INDEX(n_4,MID(TEXT(F36,n0),14,6)/10^5+1)&amp;INDEX(n1x,MOD(MID(TEXT(F36,n0),14,6)/10^4,10)+1,MOD(MID(TEXT(F36,n0),14,6)/1000,10)+1)&amp;IF(INT(MID(TEXT(F36,n0),14,6)/1000),VLOOKUP(MOD(MID(TEXT(F36,n0),14,6)/1000,10)*(MOD(INT(MID(TEXT(F36,n0),14,6)/10^4),10)&lt;&gt;1),тыс,2),"")&amp;INDEX(n_4,MOD(MID(TEXT(F36,n0),14,6)/100,10)+1)&amp;INDEX(n1x,MOD(MID(TEXT(F36,n0),14,6)/10,10)+1,MOD(MID(TEXT(F36,n0),14,6),10)+1),"z"," ")&amp;INDEX(доля,LEN(MID(TEXT(F36,n0),14,6)),(MOD(MAX(MOD(MID(TEXT(F36,n0),14,6)-11,100),9),10)&gt;0)+1),)</f>
        <v xml:space="preserve">Сто двадцать </v>
      </c>
      <c r="H36" s="87"/>
      <c r="I36" s="72"/>
    </row>
    <row r="37" spans="1:9" ht="30" customHeight="1" x14ac:dyDescent="0.25">
      <c r="A37" s="83">
        <f>'296 '!B11</f>
        <v>42039</v>
      </c>
      <c r="B37" s="84"/>
      <c r="C37" s="87"/>
      <c r="D37" s="84" t="str">
        <f>'296 '!A11</f>
        <v xml:space="preserve"> </v>
      </c>
      <c r="E37" s="84"/>
      <c r="F37" s="84">
        <f>'296 '!J11</f>
        <v>0</v>
      </c>
      <c r="G37" s="86" t="str">
        <f>SUBSTITUTE(PROPER(INDEX(n_4,MID(TEXT(F37,n0),1,1)+1)&amp;INDEX(n0x,MID(TEXT(F37,n0),2,1)+1,MID(TEXT(F37,n0),3,1)+1)&amp;IF(-MID(TEXT(F37,n0),1,3),"миллиард"&amp;VLOOKUP(MID(TEXT(F37,n0),3,1)*AND(MID(TEXT(F37,n0),2,1)-1),мил,2),"")&amp;INDEX(n_4,MID(TEXT(F37,n0),4,1)+1)&amp;INDEX(n0x,MID(TEXT(F37,n0),5,1)+1,MID(TEXT(F37,n0),6,1)+1)&amp;IF(-MID(TEXT(F37,n0),4,3),"миллион"&amp;VLOOKUP(MID(TEXT(F37,n0),6,1)*AND(MID(TEXT(F37,n0),5,1)-1),мил,2),"")&amp;INDEX(n_4,MID(TEXT(F37,n0),7,1)+1)&amp;INDEX(n1x,MID(TEXT(F37,n0),8,1)+1,MID(TEXT(F37,n0),9,1)+1)&amp;IF(-MID(TEXT(F37,n0),7,3),VLOOKUP(MID(TEXT(F37,n0),9,1)*AND(MID(TEXT(F37,n0),8,1)-1),тыс,2),"")&amp;INDEX(n_4,MID(TEXT(F37,n0),10,1)+1)&amp;INDEX(IF(-MID(TEXT(F37,n0),14,6),n1x,n0x),MID(TEXT(F37,n0),11,1)+1,MID(TEXT(F37,n0),12,1)+1)),"z"," ")&amp;IF(TRUNC(TEXT(F37,n0)),,"Ноль ")&amp;IF(-MID(TEXT(F37,n0),14,6),IF(MOD(MAX(MOD(MID(TEXT(F37,n0),11,2)-11,100),9),10),"целых ","целая ")&amp;SUBSTITUTE(INDEX(n_4,MID(TEXT(F37,n0),14,6)/10^5+1)&amp;INDEX(n1x,MOD(MID(TEXT(F37,n0),14,6)/10^4,10)+1,MOD(MID(TEXT(F37,n0),14,6)/1000,10)+1)&amp;IF(INT(MID(TEXT(F37,n0),14,6)/1000),VLOOKUP(MOD(MID(TEXT(F37,n0),14,6)/1000,10)*(MOD(INT(MID(TEXT(F37,n0),14,6)/10^4),10)&lt;&gt;1),тыс,2),"")&amp;INDEX(n_4,MOD(MID(TEXT(F37,n0),14,6)/100,10)+1)&amp;INDEX(n1x,MOD(MID(TEXT(F37,n0),14,6)/10,10)+1,MOD(MID(TEXT(F37,n0),14,6),10)+1),"z"," ")&amp;INDEX(доля,LEN(MID(TEXT(F37,n0),14,6)),(MOD(MAX(MOD(MID(TEXT(F37,n0),14,6)-11,100),9),10)&gt;0)+1),)</f>
        <v xml:space="preserve">Ноль </v>
      </c>
      <c r="H37" s="87"/>
      <c r="I37" s="72"/>
    </row>
    <row r="38" spans="1:9" ht="30" customHeight="1" x14ac:dyDescent="0.25">
      <c r="A38" s="83">
        <f>'296 '!B12</f>
        <v>42040</v>
      </c>
      <c r="B38" s="84"/>
      <c r="C38" s="87"/>
      <c r="D38" s="84" t="str">
        <f>'296 '!A12</f>
        <v xml:space="preserve"> </v>
      </c>
      <c r="E38" s="84"/>
      <c r="F38" s="84">
        <f>'296 '!J12</f>
        <v>0</v>
      </c>
      <c r="G38" s="86" t="str">
        <f>SUBSTITUTE(PROPER(INDEX(n_4,MID(TEXT(F38,n0),1,1)+1)&amp;INDEX(n0x,MID(TEXT(F38,n0),2,1)+1,MID(TEXT(F38,n0),3,1)+1)&amp;IF(-MID(TEXT(F38,n0),1,3),"миллиард"&amp;VLOOKUP(MID(TEXT(F38,n0),3,1)*AND(MID(TEXT(F38,n0),2,1)-1),мил,2),"")&amp;INDEX(n_4,MID(TEXT(F38,n0),4,1)+1)&amp;INDEX(n0x,MID(TEXT(F38,n0),5,1)+1,MID(TEXT(F38,n0),6,1)+1)&amp;IF(-MID(TEXT(F38,n0),4,3),"миллион"&amp;VLOOKUP(MID(TEXT(F38,n0),6,1)*AND(MID(TEXT(F38,n0),5,1)-1),мил,2),"")&amp;INDEX(n_4,MID(TEXT(F38,n0),7,1)+1)&amp;INDEX(n1x,MID(TEXT(F38,n0),8,1)+1,MID(TEXT(F38,n0),9,1)+1)&amp;IF(-MID(TEXT(F38,n0),7,3),VLOOKUP(MID(TEXT(F38,n0),9,1)*AND(MID(TEXT(F38,n0),8,1)-1),тыс,2),"")&amp;INDEX(n_4,MID(TEXT(F38,n0),10,1)+1)&amp;INDEX(IF(-MID(TEXT(F38,n0),14,6),n1x,n0x),MID(TEXT(F38,n0),11,1)+1,MID(TEXT(F38,n0),12,1)+1)),"z"," ")&amp;IF(TRUNC(TEXT(F38,n0)),,"Ноль ")&amp;IF(-MID(TEXT(F38,n0),14,6),IF(MOD(MAX(MOD(MID(TEXT(F38,n0),11,2)-11,100),9),10),"целых ","целая ")&amp;SUBSTITUTE(INDEX(n_4,MID(TEXT(F38,n0),14,6)/10^5+1)&amp;INDEX(n1x,MOD(MID(TEXT(F38,n0),14,6)/10^4,10)+1,MOD(MID(TEXT(F38,n0),14,6)/1000,10)+1)&amp;IF(INT(MID(TEXT(F38,n0),14,6)/1000),VLOOKUP(MOD(MID(TEXT(F38,n0),14,6)/1000,10)*(MOD(INT(MID(TEXT(F38,n0),14,6)/10^4),10)&lt;&gt;1),тыс,2),"")&amp;INDEX(n_4,MOD(MID(TEXT(F38,n0),14,6)/100,10)+1)&amp;INDEX(n1x,MOD(MID(TEXT(F38,n0),14,6)/10,10)+1,MOD(MID(TEXT(F38,n0),14,6),10)+1),"z"," ")&amp;INDEX(доля,LEN(MID(TEXT(F38,n0),14,6)),(MOD(MAX(MOD(MID(TEXT(F38,n0),14,6)-11,100),9),10)&gt;0)+1),)</f>
        <v xml:space="preserve">Ноль </v>
      </c>
      <c r="H38" s="87"/>
      <c r="I38" s="72"/>
    </row>
    <row r="39" spans="1:9" ht="30" customHeight="1" x14ac:dyDescent="0.25">
      <c r="A39" s="83">
        <f>'296 '!B13</f>
        <v>42043</v>
      </c>
      <c r="B39" s="84"/>
      <c r="C39" s="87"/>
      <c r="D39" s="84" t="str">
        <f>'296 '!A13</f>
        <v xml:space="preserve"> </v>
      </c>
      <c r="E39" s="84"/>
      <c r="F39" s="84">
        <f>'296 '!J13</f>
        <v>0</v>
      </c>
      <c r="G39" s="86" t="str">
        <f>SUBSTITUTE(PROPER(INDEX(n_4,MID(TEXT(F39,n0),1,1)+1)&amp;INDEX(n0x,MID(TEXT(F39,n0),2,1)+1,MID(TEXT(F39,n0),3,1)+1)&amp;IF(-MID(TEXT(F39,n0),1,3),"миллиард"&amp;VLOOKUP(MID(TEXT(F39,n0),3,1)*AND(MID(TEXT(F39,n0),2,1)-1),мил,2),"")&amp;INDEX(n_4,MID(TEXT(F39,n0),4,1)+1)&amp;INDEX(n0x,MID(TEXT(F39,n0),5,1)+1,MID(TEXT(F39,n0),6,1)+1)&amp;IF(-MID(TEXT(F39,n0),4,3),"миллион"&amp;VLOOKUP(MID(TEXT(F39,n0),6,1)*AND(MID(TEXT(F39,n0),5,1)-1),мил,2),"")&amp;INDEX(n_4,MID(TEXT(F39,n0),7,1)+1)&amp;INDEX(n1x,MID(TEXT(F39,n0),8,1)+1,MID(TEXT(F39,n0),9,1)+1)&amp;IF(-MID(TEXT(F39,n0),7,3),VLOOKUP(MID(TEXT(F39,n0),9,1)*AND(MID(TEXT(F39,n0),8,1)-1),тыс,2),"")&amp;INDEX(n_4,MID(TEXT(F39,n0),10,1)+1)&amp;INDEX(IF(-MID(TEXT(F39,n0),14,6),n1x,n0x),MID(TEXT(F39,n0),11,1)+1,MID(TEXT(F39,n0),12,1)+1)),"z"," ")&amp;IF(TRUNC(TEXT(F39,n0)),,"Ноль ")&amp;IF(-MID(TEXT(F39,n0),14,6),IF(MOD(MAX(MOD(MID(TEXT(F39,n0),11,2)-11,100),9),10),"целых ","целая ")&amp;SUBSTITUTE(INDEX(n_4,MID(TEXT(F39,n0),14,6)/10^5+1)&amp;INDEX(n1x,MOD(MID(TEXT(F39,n0),14,6)/10^4,10)+1,MOD(MID(TEXT(F39,n0),14,6)/1000,10)+1)&amp;IF(INT(MID(TEXT(F39,n0),14,6)/1000),VLOOKUP(MOD(MID(TEXT(F39,n0),14,6)/1000,10)*(MOD(INT(MID(TEXT(F39,n0),14,6)/10^4),10)&lt;&gt;1),тыс,2),"")&amp;INDEX(n_4,MOD(MID(TEXT(F39,n0),14,6)/100,10)+1)&amp;INDEX(n1x,MOD(MID(TEXT(F39,n0),14,6)/10,10)+1,MOD(MID(TEXT(F39,n0),14,6),10)+1),"z"," ")&amp;INDEX(доля,LEN(MID(TEXT(F39,n0),14,6)),(MOD(MAX(MOD(MID(TEXT(F39,n0),14,6)-11,100),9),10)&gt;0)+1),)</f>
        <v xml:space="preserve">Ноль </v>
      </c>
      <c r="H39" s="87"/>
      <c r="I39" s="72"/>
    </row>
    <row r="40" spans="1:9" ht="30" customHeight="1" x14ac:dyDescent="0.25">
      <c r="A40" s="83">
        <f>'296 '!B14</f>
        <v>42044</v>
      </c>
      <c r="B40" s="84"/>
      <c r="C40" s="87"/>
      <c r="D40" s="84" t="str">
        <f>'296 '!A14</f>
        <v xml:space="preserve"> </v>
      </c>
      <c r="E40" s="84"/>
      <c r="F40" s="84">
        <f>'296 '!J14</f>
        <v>0</v>
      </c>
      <c r="G40" s="86" t="str">
        <f>SUBSTITUTE(PROPER(INDEX(n_4,MID(TEXT(F40,n0),1,1)+1)&amp;INDEX(n0x,MID(TEXT(F40,n0),2,1)+1,MID(TEXT(F40,n0),3,1)+1)&amp;IF(-MID(TEXT(F40,n0),1,3),"миллиард"&amp;VLOOKUP(MID(TEXT(F40,n0),3,1)*AND(MID(TEXT(F40,n0),2,1)-1),мил,2),"")&amp;INDEX(n_4,MID(TEXT(F40,n0),4,1)+1)&amp;INDEX(n0x,MID(TEXT(F40,n0),5,1)+1,MID(TEXT(F40,n0),6,1)+1)&amp;IF(-MID(TEXT(F40,n0),4,3),"миллион"&amp;VLOOKUP(MID(TEXT(F40,n0),6,1)*AND(MID(TEXT(F40,n0),5,1)-1),мил,2),"")&amp;INDEX(n_4,MID(TEXT(F40,n0),7,1)+1)&amp;INDEX(n1x,MID(TEXT(F40,n0),8,1)+1,MID(TEXT(F40,n0),9,1)+1)&amp;IF(-MID(TEXT(F40,n0),7,3),VLOOKUP(MID(TEXT(F40,n0),9,1)*AND(MID(TEXT(F40,n0),8,1)-1),тыс,2),"")&amp;INDEX(n_4,MID(TEXT(F40,n0),10,1)+1)&amp;INDEX(IF(-MID(TEXT(F40,n0),14,6),n1x,n0x),MID(TEXT(F40,n0),11,1)+1,MID(TEXT(F40,n0),12,1)+1)),"z"," ")&amp;IF(TRUNC(TEXT(F40,n0)),,"Ноль ")&amp;IF(-MID(TEXT(F40,n0),14,6),IF(MOD(MAX(MOD(MID(TEXT(F40,n0),11,2)-11,100),9),10),"целых ","целая ")&amp;SUBSTITUTE(INDEX(n_4,MID(TEXT(F40,n0),14,6)/10^5+1)&amp;INDEX(n1x,MOD(MID(TEXT(F40,n0),14,6)/10^4,10)+1,MOD(MID(TEXT(F40,n0),14,6)/1000,10)+1)&amp;IF(INT(MID(TEXT(F40,n0),14,6)/1000),VLOOKUP(MOD(MID(TEXT(F40,n0),14,6)/1000,10)*(MOD(INT(MID(TEXT(F40,n0),14,6)/10^4),10)&lt;&gt;1),тыс,2),"")&amp;INDEX(n_4,MOD(MID(TEXT(F40,n0),14,6)/100,10)+1)&amp;INDEX(n1x,MOD(MID(TEXT(F40,n0),14,6)/10,10)+1,MOD(MID(TEXT(F40,n0),14,6),10)+1),"z"," ")&amp;INDEX(доля,LEN(MID(TEXT(F40,n0),14,6)),(MOD(MAX(MOD(MID(TEXT(F40,n0),14,6)-11,100),9),10)&gt;0)+1),)</f>
        <v xml:space="preserve">Ноль </v>
      </c>
      <c r="H40" s="87"/>
      <c r="I40" s="72"/>
    </row>
    <row r="41" spans="1:9" ht="30" customHeight="1" x14ac:dyDescent="0.25">
      <c r="A41" s="83">
        <f>'296 '!B15</f>
        <v>42045</v>
      </c>
      <c r="B41" s="84"/>
      <c r="C41" s="87"/>
      <c r="D41" s="84">
        <f>'296 '!A15</f>
        <v>34</v>
      </c>
      <c r="E41" s="84"/>
      <c r="F41" s="84">
        <f>'296 '!J15</f>
        <v>100</v>
      </c>
      <c r="G41" s="86" t="str">
        <f>SUBSTITUTE(PROPER(INDEX(n_4,MID(TEXT(F41,n0),1,1)+1)&amp;INDEX(n0x,MID(TEXT(F41,n0),2,1)+1,MID(TEXT(F41,n0),3,1)+1)&amp;IF(-MID(TEXT(F41,n0),1,3),"миллиард"&amp;VLOOKUP(MID(TEXT(F41,n0),3,1)*AND(MID(TEXT(F41,n0),2,1)-1),мил,2),"")&amp;INDEX(n_4,MID(TEXT(F41,n0),4,1)+1)&amp;INDEX(n0x,MID(TEXT(F41,n0),5,1)+1,MID(TEXT(F41,n0),6,1)+1)&amp;IF(-MID(TEXT(F41,n0),4,3),"миллион"&amp;VLOOKUP(MID(TEXT(F41,n0),6,1)*AND(MID(TEXT(F41,n0),5,1)-1),мил,2),"")&amp;INDEX(n_4,MID(TEXT(F41,n0),7,1)+1)&amp;INDEX(n1x,MID(TEXT(F41,n0),8,1)+1,MID(TEXT(F41,n0),9,1)+1)&amp;IF(-MID(TEXT(F41,n0),7,3),VLOOKUP(MID(TEXT(F41,n0),9,1)*AND(MID(TEXT(F41,n0),8,1)-1),тыс,2),"")&amp;INDEX(n_4,MID(TEXT(F41,n0),10,1)+1)&amp;INDEX(IF(-MID(TEXT(F41,n0),14,6),n1x,n0x),MID(TEXT(F41,n0),11,1)+1,MID(TEXT(F41,n0),12,1)+1)),"z"," ")&amp;IF(TRUNC(TEXT(F41,n0)),,"Ноль ")&amp;IF(-MID(TEXT(F41,n0),14,6),IF(MOD(MAX(MOD(MID(TEXT(F41,n0),11,2)-11,100),9),10),"целых ","целая ")&amp;SUBSTITUTE(INDEX(n_4,MID(TEXT(F41,n0),14,6)/10^5+1)&amp;INDEX(n1x,MOD(MID(TEXT(F41,n0),14,6)/10^4,10)+1,MOD(MID(TEXT(F41,n0),14,6)/1000,10)+1)&amp;IF(INT(MID(TEXT(F41,n0),14,6)/1000),VLOOKUP(MOD(MID(TEXT(F41,n0),14,6)/1000,10)*(MOD(INT(MID(TEXT(F41,n0),14,6)/10^4),10)&lt;&gt;1),тыс,2),"")&amp;INDEX(n_4,MOD(MID(TEXT(F41,n0),14,6)/100,10)+1)&amp;INDEX(n1x,MOD(MID(TEXT(F41,n0),14,6)/10,10)+1,MOD(MID(TEXT(F41,n0),14,6),10)+1),"z"," ")&amp;INDEX(доля,LEN(MID(TEXT(F41,n0),14,6)),(MOD(MAX(MOD(MID(TEXT(F41,n0),14,6)-11,100),9),10)&gt;0)+1),)</f>
        <v xml:space="preserve">Сто </v>
      </c>
      <c r="H41" s="87"/>
      <c r="I41" s="72"/>
    </row>
    <row r="42" spans="1:9" ht="30" customHeight="1" x14ac:dyDescent="0.25">
      <c r="A42" s="83">
        <f>'296 '!B16</f>
        <v>42046</v>
      </c>
      <c r="B42" s="84"/>
      <c r="C42" s="87"/>
      <c r="D42" s="84" t="str">
        <f>'296 '!A16</f>
        <v xml:space="preserve"> </v>
      </c>
      <c r="E42" s="84"/>
      <c r="F42" s="84">
        <f>'296 '!J16</f>
        <v>60</v>
      </c>
      <c r="G42" s="86" t="str">
        <f>SUBSTITUTE(PROPER(INDEX(n_4,MID(TEXT(F42,n0),1,1)+1)&amp;INDEX(n0x,MID(TEXT(F42,n0),2,1)+1,MID(TEXT(F42,n0),3,1)+1)&amp;IF(-MID(TEXT(F42,n0),1,3),"миллиард"&amp;VLOOKUP(MID(TEXT(F42,n0),3,1)*AND(MID(TEXT(F42,n0),2,1)-1),мил,2),"")&amp;INDEX(n_4,MID(TEXT(F42,n0),4,1)+1)&amp;INDEX(n0x,MID(TEXT(F42,n0),5,1)+1,MID(TEXT(F42,n0),6,1)+1)&amp;IF(-MID(TEXT(F42,n0),4,3),"миллион"&amp;VLOOKUP(MID(TEXT(F42,n0),6,1)*AND(MID(TEXT(F42,n0),5,1)-1),мил,2),"")&amp;INDEX(n_4,MID(TEXT(F42,n0),7,1)+1)&amp;INDEX(n1x,MID(TEXT(F42,n0),8,1)+1,MID(TEXT(F42,n0),9,1)+1)&amp;IF(-MID(TEXT(F42,n0),7,3),VLOOKUP(MID(TEXT(F42,n0),9,1)*AND(MID(TEXT(F42,n0),8,1)-1),тыс,2),"")&amp;INDEX(n_4,MID(TEXT(F42,n0),10,1)+1)&amp;INDEX(IF(-MID(TEXT(F42,n0),14,6),n1x,n0x),MID(TEXT(F42,n0),11,1)+1,MID(TEXT(F42,n0),12,1)+1)),"z"," ")&amp;IF(TRUNC(TEXT(F42,n0)),,"Ноль ")&amp;IF(-MID(TEXT(F42,n0),14,6),IF(MOD(MAX(MOD(MID(TEXT(F42,n0),11,2)-11,100),9),10),"целых ","целая ")&amp;SUBSTITUTE(INDEX(n_4,MID(TEXT(F42,n0),14,6)/10^5+1)&amp;INDEX(n1x,MOD(MID(TEXT(F42,n0),14,6)/10^4,10)+1,MOD(MID(TEXT(F42,n0),14,6)/1000,10)+1)&amp;IF(INT(MID(TEXT(F42,n0),14,6)/1000),VLOOKUP(MOD(MID(TEXT(F42,n0),14,6)/1000,10)*(MOD(INT(MID(TEXT(F42,n0),14,6)/10^4),10)&lt;&gt;1),тыс,2),"")&amp;INDEX(n_4,MOD(MID(TEXT(F42,n0),14,6)/100,10)+1)&amp;INDEX(n1x,MOD(MID(TEXT(F42,n0),14,6)/10,10)+1,MOD(MID(TEXT(F42,n0),14,6),10)+1),"z"," ")&amp;INDEX(доля,LEN(MID(TEXT(F42,n0),14,6)),(MOD(MAX(MOD(MID(TEXT(F42,n0),14,6)-11,100),9),10)&gt;0)+1),)</f>
        <v xml:space="preserve">Шестьдесят </v>
      </c>
      <c r="H42" s="87"/>
      <c r="I42" s="72"/>
    </row>
    <row r="43" spans="1:9" ht="30" customHeight="1" x14ac:dyDescent="0.25">
      <c r="A43" s="83">
        <f>'296 '!B17</f>
        <v>42047</v>
      </c>
      <c r="B43" s="84"/>
      <c r="C43" s="87"/>
      <c r="D43" s="84" t="str">
        <f>'296 '!A17</f>
        <v xml:space="preserve"> </v>
      </c>
      <c r="E43" s="84"/>
      <c r="F43" s="84">
        <f>'296 '!J17</f>
        <v>0</v>
      </c>
      <c r="G43" s="86" t="str">
        <f>SUBSTITUTE(PROPER(INDEX(n_4,MID(TEXT(F43,n0),1,1)+1)&amp;INDEX(n0x,MID(TEXT(F43,n0),2,1)+1,MID(TEXT(F43,n0),3,1)+1)&amp;IF(-MID(TEXT(F43,n0),1,3),"миллиард"&amp;VLOOKUP(MID(TEXT(F43,n0),3,1)*AND(MID(TEXT(F43,n0),2,1)-1),мил,2),"")&amp;INDEX(n_4,MID(TEXT(F43,n0),4,1)+1)&amp;INDEX(n0x,MID(TEXT(F43,n0),5,1)+1,MID(TEXT(F43,n0),6,1)+1)&amp;IF(-MID(TEXT(F43,n0),4,3),"миллион"&amp;VLOOKUP(MID(TEXT(F43,n0),6,1)*AND(MID(TEXT(F43,n0),5,1)-1),мил,2),"")&amp;INDEX(n_4,MID(TEXT(F43,n0),7,1)+1)&amp;INDEX(n1x,MID(TEXT(F43,n0),8,1)+1,MID(TEXT(F43,n0),9,1)+1)&amp;IF(-MID(TEXT(F43,n0),7,3),VLOOKUP(MID(TEXT(F43,n0),9,1)*AND(MID(TEXT(F43,n0),8,1)-1),тыс,2),"")&amp;INDEX(n_4,MID(TEXT(F43,n0),10,1)+1)&amp;INDEX(IF(-MID(TEXT(F43,n0),14,6),n1x,n0x),MID(TEXT(F43,n0),11,1)+1,MID(TEXT(F43,n0),12,1)+1)),"z"," ")&amp;IF(TRUNC(TEXT(F43,n0)),,"Ноль ")&amp;IF(-MID(TEXT(F43,n0),14,6),IF(MOD(MAX(MOD(MID(TEXT(F43,n0),11,2)-11,100),9),10),"целых ","целая ")&amp;SUBSTITUTE(INDEX(n_4,MID(TEXT(F43,n0),14,6)/10^5+1)&amp;INDEX(n1x,MOD(MID(TEXT(F43,n0),14,6)/10^4,10)+1,MOD(MID(TEXT(F43,n0),14,6)/1000,10)+1)&amp;IF(INT(MID(TEXT(F43,n0),14,6)/1000),VLOOKUP(MOD(MID(TEXT(F43,n0),14,6)/1000,10)*(MOD(INT(MID(TEXT(F43,n0),14,6)/10^4),10)&lt;&gt;1),тыс,2),"")&amp;INDEX(n_4,MOD(MID(TEXT(F43,n0),14,6)/100,10)+1)&amp;INDEX(n1x,MOD(MID(TEXT(F43,n0),14,6)/10,10)+1,MOD(MID(TEXT(F43,n0),14,6),10)+1),"z"," ")&amp;INDEX(доля,LEN(MID(TEXT(F43,n0),14,6)),(MOD(MAX(MOD(MID(TEXT(F43,n0),14,6)-11,100),9),10)&gt;0)+1),)</f>
        <v xml:space="preserve">Ноль </v>
      </c>
      <c r="H43" s="87"/>
      <c r="I43" s="72"/>
    </row>
    <row r="44" spans="1:9" ht="30" customHeight="1" x14ac:dyDescent="0.25">
      <c r="A44" s="83">
        <f>'296 '!B18</f>
        <v>42050</v>
      </c>
      <c r="B44" s="84"/>
      <c r="C44" s="87"/>
      <c r="D44" s="84" t="str">
        <f>'296 '!A18</f>
        <v xml:space="preserve"> </v>
      </c>
      <c r="E44" s="84"/>
      <c r="F44" s="84">
        <f>'296 '!J18</f>
        <v>0</v>
      </c>
      <c r="G44" s="86" t="str">
        <f>SUBSTITUTE(PROPER(INDEX(n_4,MID(TEXT(F44,n0),1,1)+1)&amp;INDEX(n0x,MID(TEXT(F44,n0),2,1)+1,MID(TEXT(F44,n0),3,1)+1)&amp;IF(-MID(TEXT(F44,n0),1,3),"миллиард"&amp;VLOOKUP(MID(TEXT(F44,n0),3,1)*AND(MID(TEXT(F44,n0),2,1)-1),мил,2),"")&amp;INDEX(n_4,MID(TEXT(F44,n0),4,1)+1)&amp;INDEX(n0x,MID(TEXT(F44,n0),5,1)+1,MID(TEXT(F44,n0),6,1)+1)&amp;IF(-MID(TEXT(F44,n0),4,3),"миллион"&amp;VLOOKUP(MID(TEXT(F44,n0),6,1)*AND(MID(TEXT(F44,n0),5,1)-1),мил,2),"")&amp;INDEX(n_4,MID(TEXT(F44,n0),7,1)+1)&amp;INDEX(n1x,MID(TEXT(F44,n0),8,1)+1,MID(TEXT(F44,n0),9,1)+1)&amp;IF(-MID(TEXT(F44,n0),7,3),VLOOKUP(MID(TEXT(F44,n0),9,1)*AND(MID(TEXT(F44,n0),8,1)-1),тыс,2),"")&amp;INDEX(n_4,MID(TEXT(F44,n0),10,1)+1)&amp;INDEX(IF(-MID(TEXT(F44,n0),14,6),n1x,n0x),MID(TEXT(F44,n0),11,1)+1,MID(TEXT(F44,n0),12,1)+1)),"z"," ")&amp;IF(TRUNC(TEXT(F44,n0)),,"Ноль ")&amp;IF(-MID(TEXT(F44,n0),14,6),IF(MOD(MAX(MOD(MID(TEXT(F44,n0),11,2)-11,100),9),10),"целых ","целая ")&amp;SUBSTITUTE(INDEX(n_4,MID(TEXT(F44,n0),14,6)/10^5+1)&amp;INDEX(n1x,MOD(MID(TEXT(F44,n0),14,6)/10^4,10)+1,MOD(MID(TEXT(F44,n0),14,6)/1000,10)+1)&amp;IF(INT(MID(TEXT(F44,n0),14,6)/1000),VLOOKUP(MOD(MID(TEXT(F44,n0),14,6)/1000,10)*(MOD(INT(MID(TEXT(F44,n0),14,6)/10^4),10)&lt;&gt;1),тыс,2),"")&amp;INDEX(n_4,MOD(MID(TEXT(F44,n0),14,6)/100,10)+1)&amp;INDEX(n1x,MOD(MID(TEXT(F44,n0),14,6)/10,10)+1,MOD(MID(TEXT(F44,n0),14,6),10)+1),"z"," ")&amp;INDEX(доля,LEN(MID(TEXT(F44,n0),14,6)),(MOD(MAX(MOD(MID(TEXT(F44,n0),14,6)-11,100),9),10)&gt;0)+1),)</f>
        <v xml:space="preserve">Ноль </v>
      </c>
      <c r="H44" s="87"/>
      <c r="I44" s="72"/>
    </row>
    <row r="45" spans="1:9" ht="30" customHeight="1" x14ac:dyDescent="0.25">
      <c r="A45" s="83">
        <f>'296 '!B19</f>
        <v>42051</v>
      </c>
      <c r="B45" s="84"/>
      <c r="C45" s="87"/>
      <c r="D45" s="84">
        <f>'296 '!A19</f>
        <v>35</v>
      </c>
      <c r="E45" s="84"/>
      <c r="F45" s="84">
        <f>'296 '!J19</f>
        <v>0</v>
      </c>
      <c r="G45" s="86" t="str">
        <f>SUBSTITUTE(PROPER(INDEX(n_4,MID(TEXT(F45,n0),1,1)+1)&amp;INDEX(n0x,MID(TEXT(F45,n0),2,1)+1,MID(TEXT(F45,n0),3,1)+1)&amp;IF(-MID(TEXT(F45,n0),1,3),"миллиард"&amp;VLOOKUP(MID(TEXT(F45,n0),3,1)*AND(MID(TEXT(F45,n0),2,1)-1),мил,2),"")&amp;INDEX(n_4,MID(TEXT(F45,n0),4,1)+1)&amp;INDEX(n0x,MID(TEXT(F45,n0),5,1)+1,MID(TEXT(F45,n0),6,1)+1)&amp;IF(-MID(TEXT(F45,n0),4,3),"миллион"&amp;VLOOKUP(MID(TEXT(F45,n0),6,1)*AND(MID(TEXT(F45,n0),5,1)-1),мил,2),"")&amp;INDEX(n_4,MID(TEXT(F45,n0),7,1)+1)&amp;INDEX(n1x,MID(TEXT(F45,n0),8,1)+1,MID(TEXT(F45,n0),9,1)+1)&amp;IF(-MID(TEXT(F45,n0),7,3),VLOOKUP(MID(TEXT(F45,n0),9,1)*AND(MID(TEXT(F45,n0),8,1)-1),тыс,2),"")&amp;INDEX(n_4,MID(TEXT(F45,n0),10,1)+1)&amp;INDEX(IF(-MID(TEXT(F45,n0),14,6),n1x,n0x),MID(TEXT(F45,n0),11,1)+1,MID(TEXT(F45,n0),12,1)+1)),"z"," ")&amp;IF(TRUNC(TEXT(F45,n0)),,"Ноль ")&amp;IF(-MID(TEXT(F45,n0),14,6),IF(MOD(MAX(MOD(MID(TEXT(F45,n0),11,2)-11,100),9),10),"целых ","целая ")&amp;SUBSTITUTE(INDEX(n_4,MID(TEXT(F45,n0),14,6)/10^5+1)&amp;INDEX(n1x,MOD(MID(TEXT(F45,n0),14,6)/10^4,10)+1,MOD(MID(TEXT(F45,n0),14,6)/1000,10)+1)&amp;IF(INT(MID(TEXT(F45,n0),14,6)/1000),VLOOKUP(MOD(MID(TEXT(F45,n0),14,6)/1000,10)*(MOD(INT(MID(TEXT(F45,n0),14,6)/10^4),10)&lt;&gt;1),тыс,2),"")&amp;INDEX(n_4,MOD(MID(TEXT(F45,n0),14,6)/100,10)+1)&amp;INDEX(n1x,MOD(MID(TEXT(F45,n0),14,6)/10,10)+1,MOD(MID(TEXT(F45,n0),14,6),10)+1),"z"," ")&amp;INDEX(доля,LEN(MID(TEXT(F45,n0),14,6)),(MOD(MAX(MOD(MID(TEXT(F45,n0),14,6)-11,100),9),10)&gt;0)+1),)</f>
        <v xml:space="preserve">Ноль </v>
      </c>
      <c r="H45" s="85"/>
      <c r="I45" s="72"/>
    </row>
    <row r="46" spans="1:9" ht="30" customHeight="1" x14ac:dyDescent="0.25">
      <c r="A46" s="83">
        <f>'296 '!B20</f>
        <v>42052</v>
      </c>
      <c r="B46" s="84"/>
      <c r="C46" s="87"/>
      <c r="D46" s="84" t="str">
        <f>'296 '!A20</f>
        <v xml:space="preserve"> </v>
      </c>
      <c r="E46" s="84"/>
      <c r="F46" s="84">
        <f>'296 '!J20</f>
        <v>0</v>
      </c>
      <c r="G46" s="86" t="str">
        <f>SUBSTITUTE(PROPER(INDEX(n_4,MID(TEXT(F46,n0),1,1)+1)&amp;INDEX(n0x,MID(TEXT(F46,n0),2,1)+1,MID(TEXT(F46,n0),3,1)+1)&amp;IF(-MID(TEXT(F46,n0),1,3),"миллиард"&amp;VLOOKUP(MID(TEXT(F46,n0),3,1)*AND(MID(TEXT(F46,n0),2,1)-1),мил,2),"")&amp;INDEX(n_4,MID(TEXT(F46,n0),4,1)+1)&amp;INDEX(n0x,MID(TEXT(F46,n0),5,1)+1,MID(TEXT(F46,n0),6,1)+1)&amp;IF(-MID(TEXT(F46,n0),4,3),"миллион"&amp;VLOOKUP(MID(TEXT(F46,n0),6,1)*AND(MID(TEXT(F46,n0),5,1)-1),мил,2),"")&amp;INDEX(n_4,MID(TEXT(F46,n0),7,1)+1)&amp;INDEX(n1x,MID(TEXT(F46,n0),8,1)+1,MID(TEXT(F46,n0),9,1)+1)&amp;IF(-MID(TEXT(F46,n0),7,3),VLOOKUP(MID(TEXT(F46,n0),9,1)*AND(MID(TEXT(F46,n0),8,1)-1),тыс,2),"")&amp;INDEX(n_4,MID(TEXT(F46,n0),10,1)+1)&amp;INDEX(IF(-MID(TEXT(F46,n0),14,6),n1x,n0x),MID(TEXT(F46,n0),11,1)+1,MID(TEXT(F46,n0),12,1)+1)),"z"," ")&amp;IF(TRUNC(TEXT(F46,n0)),,"Ноль ")&amp;IF(-MID(TEXT(F46,n0),14,6),IF(MOD(MAX(MOD(MID(TEXT(F46,n0),11,2)-11,100),9),10),"целых ","целая ")&amp;SUBSTITUTE(INDEX(n_4,MID(TEXT(F46,n0),14,6)/10^5+1)&amp;INDEX(n1x,MOD(MID(TEXT(F46,n0),14,6)/10^4,10)+1,MOD(MID(TEXT(F46,n0),14,6)/1000,10)+1)&amp;IF(INT(MID(TEXT(F46,n0),14,6)/1000),VLOOKUP(MOD(MID(TEXT(F46,n0),14,6)/1000,10)*(MOD(INT(MID(TEXT(F46,n0),14,6)/10^4),10)&lt;&gt;1),тыс,2),"")&amp;INDEX(n_4,MOD(MID(TEXT(F46,n0),14,6)/100,10)+1)&amp;INDEX(n1x,MOD(MID(TEXT(F46,n0),14,6)/10,10)+1,MOD(MID(TEXT(F46,n0),14,6),10)+1),"z"," ")&amp;INDEX(доля,LEN(MID(TEXT(F46,n0),14,6)),(MOD(MAX(MOD(MID(TEXT(F46,n0),14,6)-11,100),9),10)&gt;0)+1),)</f>
        <v xml:space="preserve">Ноль </v>
      </c>
      <c r="H46" s="87"/>
      <c r="I46" s="72"/>
    </row>
    <row r="47" spans="1:9" ht="30" customHeight="1" x14ac:dyDescent="0.25">
      <c r="A47" s="83">
        <f>'296 '!B21</f>
        <v>42053</v>
      </c>
      <c r="B47" s="84"/>
      <c r="C47" s="87"/>
      <c r="D47" s="84" t="str">
        <f>'296 '!A21</f>
        <v xml:space="preserve"> </v>
      </c>
      <c r="E47" s="84"/>
      <c r="F47" s="84">
        <f>'296 '!J21</f>
        <v>0</v>
      </c>
      <c r="G47" s="86" t="str">
        <f>SUBSTITUTE(PROPER(INDEX(n_4,MID(TEXT(F47,n0),1,1)+1)&amp;INDEX(n0x,MID(TEXT(F47,n0),2,1)+1,MID(TEXT(F47,n0),3,1)+1)&amp;IF(-MID(TEXT(F47,n0),1,3),"миллиард"&amp;VLOOKUP(MID(TEXT(F47,n0),3,1)*AND(MID(TEXT(F47,n0),2,1)-1),мил,2),"")&amp;INDEX(n_4,MID(TEXT(F47,n0),4,1)+1)&amp;INDEX(n0x,MID(TEXT(F47,n0),5,1)+1,MID(TEXT(F47,n0),6,1)+1)&amp;IF(-MID(TEXT(F47,n0),4,3),"миллион"&amp;VLOOKUP(MID(TEXT(F47,n0),6,1)*AND(MID(TEXT(F47,n0),5,1)-1),мил,2),"")&amp;INDEX(n_4,MID(TEXT(F47,n0),7,1)+1)&amp;INDEX(n1x,MID(TEXT(F47,n0),8,1)+1,MID(TEXT(F47,n0),9,1)+1)&amp;IF(-MID(TEXT(F47,n0),7,3),VLOOKUP(MID(TEXT(F47,n0),9,1)*AND(MID(TEXT(F47,n0),8,1)-1),тыс,2),"")&amp;INDEX(n_4,MID(TEXT(F47,n0),10,1)+1)&amp;INDEX(IF(-MID(TEXT(F47,n0),14,6),n1x,n0x),MID(TEXT(F47,n0),11,1)+1,MID(TEXT(F47,n0),12,1)+1)),"z"," ")&amp;IF(TRUNC(TEXT(F47,n0)),,"Ноль ")&amp;IF(-MID(TEXT(F47,n0),14,6),IF(MOD(MAX(MOD(MID(TEXT(F47,n0),11,2)-11,100),9),10),"целых ","целая ")&amp;SUBSTITUTE(INDEX(n_4,MID(TEXT(F47,n0),14,6)/10^5+1)&amp;INDEX(n1x,MOD(MID(TEXT(F47,n0),14,6)/10^4,10)+1,MOD(MID(TEXT(F47,n0),14,6)/1000,10)+1)&amp;IF(INT(MID(TEXT(F47,n0),14,6)/1000),VLOOKUP(MOD(MID(TEXT(F47,n0),14,6)/1000,10)*(MOD(INT(MID(TEXT(F47,n0),14,6)/10^4),10)&lt;&gt;1),тыс,2),"")&amp;INDEX(n_4,MOD(MID(TEXT(F47,n0),14,6)/100,10)+1)&amp;INDEX(n1x,MOD(MID(TEXT(F47,n0),14,6)/10,10)+1,MOD(MID(TEXT(F47,n0),14,6),10)+1),"z"," ")&amp;INDEX(доля,LEN(MID(TEXT(F47,n0),14,6)),(MOD(MAX(MOD(MID(TEXT(F47,n0),14,6)-11,100),9),10)&gt;0)+1),)</f>
        <v xml:space="preserve">Ноль </v>
      </c>
      <c r="H47" s="87"/>
      <c r="I47" s="72"/>
    </row>
    <row r="48" spans="1:9" ht="30" customHeight="1" x14ac:dyDescent="0.25">
      <c r="A48" s="83">
        <f>'296 '!B22</f>
        <v>42054</v>
      </c>
      <c r="B48" s="84"/>
      <c r="C48" s="87"/>
      <c r="D48" s="84" t="str">
        <f>'296 '!A22</f>
        <v xml:space="preserve"> </v>
      </c>
      <c r="E48" s="84"/>
      <c r="F48" s="84">
        <f>'296 '!J22</f>
        <v>0</v>
      </c>
      <c r="G48" s="86" t="str">
        <f>SUBSTITUTE(PROPER(INDEX(n_4,MID(TEXT(F48,n0),1,1)+1)&amp;INDEX(n0x,MID(TEXT(F48,n0),2,1)+1,MID(TEXT(F48,n0),3,1)+1)&amp;IF(-MID(TEXT(F48,n0),1,3),"миллиард"&amp;VLOOKUP(MID(TEXT(F48,n0),3,1)*AND(MID(TEXT(F48,n0),2,1)-1),мил,2),"")&amp;INDEX(n_4,MID(TEXT(F48,n0),4,1)+1)&amp;INDEX(n0x,MID(TEXT(F48,n0),5,1)+1,MID(TEXT(F48,n0),6,1)+1)&amp;IF(-MID(TEXT(F48,n0),4,3),"миллион"&amp;VLOOKUP(MID(TEXT(F48,n0),6,1)*AND(MID(TEXT(F48,n0),5,1)-1),мил,2),"")&amp;INDEX(n_4,MID(TEXT(F48,n0),7,1)+1)&amp;INDEX(n1x,MID(TEXT(F48,n0),8,1)+1,MID(TEXT(F48,n0),9,1)+1)&amp;IF(-MID(TEXT(F48,n0),7,3),VLOOKUP(MID(TEXT(F48,n0),9,1)*AND(MID(TEXT(F48,n0),8,1)-1),тыс,2),"")&amp;INDEX(n_4,MID(TEXT(F48,n0),10,1)+1)&amp;INDEX(IF(-MID(TEXT(F48,n0),14,6),n1x,n0x),MID(TEXT(F48,n0),11,1)+1,MID(TEXT(F48,n0),12,1)+1)),"z"," ")&amp;IF(TRUNC(TEXT(F48,n0)),,"Ноль ")&amp;IF(-MID(TEXT(F48,n0),14,6),IF(MOD(MAX(MOD(MID(TEXT(F48,n0),11,2)-11,100),9),10),"целых ","целая ")&amp;SUBSTITUTE(INDEX(n_4,MID(TEXT(F48,n0),14,6)/10^5+1)&amp;INDEX(n1x,MOD(MID(TEXT(F48,n0),14,6)/10^4,10)+1,MOD(MID(TEXT(F48,n0),14,6)/1000,10)+1)&amp;IF(INT(MID(TEXT(F48,n0),14,6)/1000),VLOOKUP(MOD(MID(TEXT(F48,n0),14,6)/1000,10)*(MOD(INT(MID(TEXT(F48,n0),14,6)/10^4),10)&lt;&gt;1),тыс,2),"")&amp;INDEX(n_4,MOD(MID(TEXT(F48,n0),14,6)/100,10)+1)&amp;INDEX(n1x,MOD(MID(TEXT(F48,n0),14,6)/10,10)+1,MOD(MID(TEXT(F48,n0),14,6),10)+1),"z"," ")&amp;INDEX(доля,LEN(MID(TEXT(F48,n0),14,6)),(MOD(MAX(MOD(MID(TEXT(F48,n0),14,6)-11,100),9),10)&gt;0)+1),)</f>
        <v xml:space="preserve">Ноль </v>
      </c>
      <c r="H48" s="87"/>
      <c r="I48" s="72"/>
    </row>
    <row r="49" spans="1:9" ht="30" customHeight="1" x14ac:dyDescent="0.25">
      <c r="A49" s="83">
        <f>'296 '!B23</f>
        <v>42057</v>
      </c>
      <c r="B49" s="84"/>
      <c r="C49" s="87"/>
      <c r="D49" s="84" t="str">
        <f>'296 '!A23</f>
        <v xml:space="preserve"> </v>
      </c>
      <c r="E49" s="84"/>
      <c r="F49" s="84">
        <f>'296 '!J23</f>
        <v>0</v>
      </c>
      <c r="G49" s="86" t="str">
        <f>SUBSTITUTE(PROPER(INDEX(n_4,MID(TEXT(F49,n0),1,1)+1)&amp;INDEX(n0x,MID(TEXT(F49,n0),2,1)+1,MID(TEXT(F49,n0),3,1)+1)&amp;IF(-MID(TEXT(F49,n0),1,3),"миллиард"&amp;VLOOKUP(MID(TEXT(F49,n0),3,1)*AND(MID(TEXT(F49,n0),2,1)-1),мил,2),"")&amp;INDEX(n_4,MID(TEXT(F49,n0),4,1)+1)&amp;INDEX(n0x,MID(TEXT(F49,n0),5,1)+1,MID(TEXT(F49,n0),6,1)+1)&amp;IF(-MID(TEXT(F49,n0),4,3),"миллион"&amp;VLOOKUP(MID(TEXT(F49,n0),6,1)*AND(MID(TEXT(F49,n0),5,1)-1),мил,2),"")&amp;INDEX(n_4,MID(TEXT(F49,n0),7,1)+1)&amp;INDEX(n1x,MID(TEXT(F49,n0),8,1)+1,MID(TEXT(F49,n0),9,1)+1)&amp;IF(-MID(TEXT(F49,n0),7,3),VLOOKUP(MID(TEXT(F49,n0),9,1)*AND(MID(TEXT(F49,n0),8,1)-1),тыс,2),"")&amp;INDEX(n_4,MID(TEXT(F49,n0),10,1)+1)&amp;INDEX(IF(-MID(TEXT(F49,n0),14,6),n1x,n0x),MID(TEXT(F49,n0),11,1)+1,MID(TEXT(F49,n0),12,1)+1)),"z"," ")&amp;IF(TRUNC(TEXT(F49,n0)),,"Ноль ")&amp;IF(-MID(TEXT(F49,n0),14,6),IF(MOD(MAX(MOD(MID(TEXT(F49,n0),11,2)-11,100),9),10),"целых ","целая ")&amp;SUBSTITUTE(INDEX(n_4,MID(TEXT(F49,n0),14,6)/10^5+1)&amp;INDEX(n1x,MOD(MID(TEXT(F49,n0),14,6)/10^4,10)+1,MOD(MID(TEXT(F49,n0),14,6)/1000,10)+1)&amp;IF(INT(MID(TEXT(F49,n0),14,6)/1000),VLOOKUP(MOD(MID(TEXT(F49,n0),14,6)/1000,10)*(MOD(INT(MID(TEXT(F49,n0),14,6)/10^4),10)&lt;&gt;1),тыс,2),"")&amp;INDEX(n_4,MOD(MID(TEXT(F49,n0),14,6)/100,10)+1)&amp;INDEX(n1x,MOD(MID(TEXT(F49,n0),14,6)/10,10)+1,MOD(MID(TEXT(F49,n0),14,6),10)+1),"z"," ")&amp;INDEX(доля,LEN(MID(TEXT(F49,n0),14,6)),(MOD(MAX(MOD(MID(TEXT(F49,n0),14,6)-11,100),9),10)&gt;0)+1),)</f>
        <v xml:space="preserve">Ноль </v>
      </c>
      <c r="H49" s="87"/>
      <c r="I49" s="72"/>
    </row>
    <row r="50" spans="1:9" ht="30" customHeight="1" x14ac:dyDescent="0.25">
      <c r="A50" s="83">
        <f>'296 '!B24</f>
        <v>42058</v>
      </c>
      <c r="B50" s="84"/>
      <c r="C50" s="87"/>
      <c r="D50" s="84" t="str">
        <f>'296 '!A24</f>
        <v xml:space="preserve"> </v>
      </c>
      <c r="E50" s="84"/>
      <c r="F50" s="84">
        <f>'296 '!J24</f>
        <v>0</v>
      </c>
      <c r="G50" s="86" t="str">
        <f>SUBSTITUTE(PROPER(INDEX(n_4,MID(TEXT(F50,n0),1,1)+1)&amp;INDEX(n0x,MID(TEXT(F50,n0),2,1)+1,MID(TEXT(F50,n0),3,1)+1)&amp;IF(-MID(TEXT(F50,n0),1,3),"миллиард"&amp;VLOOKUP(MID(TEXT(F50,n0),3,1)*AND(MID(TEXT(F50,n0),2,1)-1),мил,2),"")&amp;INDEX(n_4,MID(TEXT(F50,n0),4,1)+1)&amp;INDEX(n0x,MID(TEXT(F50,n0),5,1)+1,MID(TEXT(F50,n0),6,1)+1)&amp;IF(-MID(TEXT(F50,n0),4,3),"миллион"&amp;VLOOKUP(MID(TEXT(F50,n0),6,1)*AND(MID(TEXT(F50,n0),5,1)-1),мил,2),"")&amp;INDEX(n_4,MID(TEXT(F50,n0),7,1)+1)&amp;INDEX(n1x,MID(TEXT(F50,n0),8,1)+1,MID(TEXT(F50,n0),9,1)+1)&amp;IF(-MID(TEXT(F50,n0),7,3),VLOOKUP(MID(TEXT(F50,n0),9,1)*AND(MID(TEXT(F50,n0),8,1)-1),тыс,2),"")&amp;INDEX(n_4,MID(TEXT(F50,n0),10,1)+1)&amp;INDEX(IF(-MID(TEXT(F50,n0),14,6),n1x,n0x),MID(TEXT(F50,n0),11,1)+1,MID(TEXT(F50,n0),12,1)+1)),"z"," ")&amp;IF(TRUNC(TEXT(F50,n0)),,"Ноль ")&amp;IF(-MID(TEXT(F50,n0),14,6),IF(MOD(MAX(MOD(MID(TEXT(F50,n0),11,2)-11,100),9),10),"целых ","целая ")&amp;SUBSTITUTE(INDEX(n_4,MID(TEXT(F50,n0),14,6)/10^5+1)&amp;INDEX(n1x,MOD(MID(TEXT(F50,n0),14,6)/10^4,10)+1,MOD(MID(TEXT(F50,n0),14,6)/1000,10)+1)&amp;IF(INT(MID(TEXT(F50,n0),14,6)/1000),VLOOKUP(MOD(MID(TEXT(F50,n0),14,6)/1000,10)*(MOD(INT(MID(TEXT(F50,n0),14,6)/10^4),10)&lt;&gt;1),тыс,2),"")&amp;INDEX(n_4,MOD(MID(TEXT(F50,n0),14,6)/100,10)+1)&amp;INDEX(n1x,MOD(MID(TEXT(F50,n0),14,6)/10,10)+1,MOD(MID(TEXT(F50,n0),14,6),10)+1),"z"," ")&amp;INDEX(доля,LEN(MID(TEXT(F50,n0),14,6)),(MOD(MAX(MOD(MID(TEXT(F50,n0),14,6)-11,100),9),10)&gt;0)+1),)</f>
        <v xml:space="preserve">Ноль </v>
      </c>
      <c r="H50" s="87"/>
      <c r="I50" s="72"/>
    </row>
    <row r="51" spans="1:9" ht="30" customHeight="1" x14ac:dyDescent="0.25">
      <c r="A51" s="83">
        <f>'296 '!B25</f>
        <v>42059</v>
      </c>
      <c r="B51" s="84"/>
      <c r="C51" s="87"/>
      <c r="D51" s="84" t="str">
        <f>'296 '!A25</f>
        <v xml:space="preserve"> </v>
      </c>
      <c r="E51" s="84"/>
      <c r="F51" s="84">
        <f>'296 '!J25</f>
        <v>0</v>
      </c>
      <c r="G51" s="86" t="str">
        <f>SUBSTITUTE(PROPER(INDEX(n_4,MID(TEXT(F51,n0),1,1)+1)&amp;INDEX(n0x,MID(TEXT(F51,n0),2,1)+1,MID(TEXT(F51,n0),3,1)+1)&amp;IF(-MID(TEXT(F51,n0),1,3),"миллиард"&amp;VLOOKUP(MID(TEXT(F51,n0),3,1)*AND(MID(TEXT(F51,n0),2,1)-1),мил,2),"")&amp;INDEX(n_4,MID(TEXT(F51,n0),4,1)+1)&amp;INDEX(n0x,MID(TEXT(F51,n0),5,1)+1,MID(TEXT(F51,n0),6,1)+1)&amp;IF(-MID(TEXT(F51,n0),4,3),"миллион"&amp;VLOOKUP(MID(TEXT(F51,n0),6,1)*AND(MID(TEXT(F51,n0),5,1)-1),мил,2),"")&amp;INDEX(n_4,MID(TEXT(F51,n0),7,1)+1)&amp;INDEX(n1x,MID(TEXT(F51,n0),8,1)+1,MID(TEXT(F51,n0),9,1)+1)&amp;IF(-MID(TEXT(F51,n0),7,3),VLOOKUP(MID(TEXT(F51,n0),9,1)*AND(MID(TEXT(F51,n0),8,1)-1),тыс,2),"")&amp;INDEX(n_4,MID(TEXT(F51,n0),10,1)+1)&amp;INDEX(IF(-MID(TEXT(F51,n0),14,6),n1x,n0x),MID(TEXT(F51,n0),11,1)+1,MID(TEXT(F51,n0),12,1)+1)),"z"," ")&amp;IF(TRUNC(TEXT(F51,n0)),,"Ноль ")&amp;IF(-MID(TEXT(F51,n0),14,6),IF(MOD(MAX(MOD(MID(TEXT(F51,n0),11,2)-11,100),9),10),"целых ","целая ")&amp;SUBSTITUTE(INDEX(n_4,MID(TEXT(F51,n0),14,6)/10^5+1)&amp;INDEX(n1x,MOD(MID(TEXT(F51,n0),14,6)/10^4,10)+1,MOD(MID(TEXT(F51,n0),14,6)/1000,10)+1)&amp;IF(INT(MID(TEXT(F51,n0),14,6)/1000),VLOOKUP(MOD(MID(TEXT(F51,n0),14,6)/1000,10)*(MOD(INT(MID(TEXT(F51,n0),14,6)/10^4),10)&lt;&gt;1),тыс,2),"")&amp;INDEX(n_4,MOD(MID(TEXT(F51,n0),14,6)/100,10)+1)&amp;INDEX(n1x,MOD(MID(TEXT(F51,n0),14,6)/10,10)+1,MOD(MID(TEXT(F51,n0),14,6),10)+1),"z"," ")&amp;INDEX(доля,LEN(MID(TEXT(F51,n0),14,6)),(MOD(MAX(MOD(MID(TEXT(F51,n0),14,6)-11,100),9),10)&gt;0)+1),)</f>
        <v xml:space="preserve">Ноль </v>
      </c>
      <c r="H51" s="87"/>
      <c r="I51" s="72"/>
    </row>
    <row r="52" spans="1:9" ht="30" customHeight="1" x14ac:dyDescent="0.25">
      <c r="A52" s="83">
        <f>'296 '!B26</f>
        <v>42060</v>
      </c>
      <c r="B52" s="84"/>
      <c r="C52" s="87"/>
      <c r="D52" s="84" t="str">
        <f>'296 '!A26</f>
        <v xml:space="preserve"> </v>
      </c>
      <c r="E52" s="84"/>
      <c r="F52" s="84">
        <f>'296 '!J26</f>
        <v>0</v>
      </c>
      <c r="G52" s="86" t="str">
        <f>SUBSTITUTE(PROPER(INDEX(n_4,MID(TEXT(F52,n0),1,1)+1)&amp;INDEX(n0x,MID(TEXT(F52,n0),2,1)+1,MID(TEXT(F52,n0),3,1)+1)&amp;IF(-MID(TEXT(F52,n0),1,3),"миллиард"&amp;VLOOKUP(MID(TEXT(F52,n0),3,1)*AND(MID(TEXT(F52,n0),2,1)-1),мил,2),"")&amp;INDEX(n_4,MID(TEXT(F52,n0),4,1)+1)&amp;INDEX(n0x,MID(TEXT(F52,n0),5,1)+1,MID(TEXT(F52,n0),6,1)+1)&amp;IF(-MID(TEXT(F52,n0),4,3),"миллион"&amp;VLOOKUP(MID(TEXT(F52,n0),6,1)*AND(MID(TEXT(F52,n0),5,1)-1),мил,2),"")&amp;INDEX(n_4,MID(TEXT(F52,n0),7,1)+1)&amp;INDEX(n1x,MID(TEXT(F52,n0),8,1)+1,MID(TEXT(F52,n0),9,1)+1)&amp;IF(-MID(TEXT(F52,n0),7,3),VLOOKUP(MID(TEXT(F52,n0),9,1)*AND(MID(TEXT(F52,n0),8,1)-1),тыс,2),"")&amp;INDEX(n_4,MID(TEXT(F52,n0),10,1)+1)&amp;INDEX(IF(-MID(TEXT(F52,n0),14,6),n1x,n0x),MID(TEXT(F52,n0),11,1)+1,MID(TEXT(F52,n0),12,1)+1)),"z"," ")&amp;IF(TRUNC(TEXT(F52,n0)),,"Ноль ")&amp;IF(-MID(TEXT(F52,n0),14,6),IF(MOD(MAX(MOD(MID(TEXT(F52,n0),11,2)-11,100),9),10),"целых ","целая ")&amp;SUBSTITUTE(INDEX(n_4,MID(TEXT(F52,n0),14,6)/10^5+1)&amp;INDEX(n1x,MOD(MID(TEXT(F52,n0),14,6)/10^4,10)+1,MOD(MID(TEXT(F52,n0),14,6)/1000,10)+1)&amp;IF(INT(MID(TEXT(F52,n0),14,6)/1000),VLOOKUP(MOD(MID(TEXT(F52,n0),14,6)/1000,10)*(MOD(INT(MID(TEXT(F52,n0),14,6)/10^4),10)&lt;&gt;1),тыс,2),"")&amp;INDEX(n_4,MOD(MID(TEXT(F52,n0),14,6)/100,10)+1)&amp;INDEX(n1x,MOD(MID(TEXT(F52,n0),14,6)/10,10)+1,MOD(MID(TEXT(F52,n0),14,6),10)+1),"z"," ")&amp;INDEX(доля,LEN(MID(TEXT(F52,n0),14,6)),(MOD(MAX(MOD(MID(TEXT(F52,n0),14,6)-11,100),9),10)&gt;0)+1),)</f>
        <v xml:space="preserve">Ноль </v>
      </c>
      <c r="H52" s="87"/>
      <c r="I52" s="72"/>
    </row>
  </sheetData>
  <mergeCells count="8">
    <mergeCell ref="I3:I4"/>
    <mergeCell ref="B1:H1"/>
    <mergeCell ref="A3:A4"/>
    <mergeCell ref="B3:C3"/>
    <mergeCell ref="D3:D4"/>
    <mergeCell ref="E3:E4"/>
    <mergeCell ref="F3:G3"/>
    <mergeCell ref="H3:H4"/>
  </mergeCells>
  <pageMargins left="0.19685039370078741" right="0" top="0.55118110236220474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296 </vt:lpstr>
      <vt:lpstr>147</vt:lpstr>
      <vt:lpstr>255</vt:lpstr>
      <vt:lpstr>бензин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Alex</cp:lastModifiedBy>
  <cp:lastPrinted>2016-02-15T11:12:59Z</cp:lastPrinted>
  <dcterms:created xsi:type="dcterms:W3CDTF">1996-10-08T23:32:33Z</dcterms:created>
  <dcterms:modified xsi:type="dcterms:W3CDTF">2016-02-16T16:08:37Z</dcterms:modified>
</cp:coreProperties>
</file>