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35" yWindow="-60" windowWidth="20730" windowHeight="9915" activeTab="3"/>
  </bookViews>
  <sheets>
    <sheet name="Таблица" sheetId="5" r:id="rId1"/>
    <sheet name="нормативы" sheetId="3" r:id="rId2"/>
    <sheet name="нормативы2" sheetId="8" r:id="rId3"/>
    <sheet name="оценки" sheetId="6" r:id="rId4"/>
  </sheets>
  <definedNames>
    <definedName name="_xlnm._FilterDatabase" localSheetId="0" hidden="1">Таблица!$A$5:$T$32</definedName>
    <definedName name="_xlnm.Print_Area" localSheetId="0">Таблица!$A$1:$O$64</definedName>
  </definedNames>
  <calcPr calcId="145621"/>
</workbook>
</file>

<file path=xl/calcChain.xml><?xml version="1.0" encoding="utf-8"?>
<calcChain xmlns="http://schemas.openxmlformats.org/spreadsheetml/2006/main"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7" i="5"/>
  <c r="I41" i="5"/>
  <c r="I42" i="5"/>
  <c r="I43" i="5"/>
  <c r="I40" i="5"/>
  <c r="M41" i="5"/>
  <c r="M42" i="5"/>
  <c r="M43" i="5"/>
  <c r="M40" i="5"/>
  <c r="F40" i="5" l="1" a="1"/>
  <c r="F40" i="5" s="1"/>
  <c r="G40" i="5" s="1"/>
  <c r="F41" i="5" a="1"/>
  <c r="F41" i="5" s="1"/>
  <c r="G41" i="5" s="1"/>
  <c r="F42" i="5" a="1"/>
  <c r="F42" i="5" s="1"/>
  <c r="G42" i="5" s="1"/>
  <c r="F43" i="5" a="1"/>
  <c r="F43" i="5" s="1"/>
  <c r="G43" i="5" s="1"/>
  <c r="F23" i="5" a="1"/>
  <c r="F23" i="5" s="1"/>
  <c r="G23" i="5" s="1"/>
  <c r="S23" i="5"/>
  <c r="K23" i="5" l="1" a="1"/>
  <c r="K23" i="5" s="1"/>
  <c r="M23" i="5" a="1"/>
  <c r="M23" i="5" s="1"/>
  <c r="S33" i="5"/>
  <c r="S34" i="5"/>
  <c r="S35" i="5"/>
  <c r="S31" i="5"/>
  <c r="S32" i="5"/>
  <c r="F32" i="5" a="1"/>
  <c r="F32" i="5" s="1"/>
  <c r="G32" i="5" s="1"/>
  <c r="F33" i="5" a="1"/>
  <c r="F33" i="5" s="1"/>
  <c r="G33" i="5" s="1"/>
  <c r="F34" i="5" a="1"/>
  <c r="F34" i="5" s="1"/>
  <c r="F35" i="5" a="1"/>
  <c r="F35" i="5" s="1"/>
  <c r="G35" i="5" s="1"/>
  <c r="M34" i="5" l="1" a="1"/>
  <c r="M34" i="5" s="1"/>
  <c r="G34" i="5"/>
  <c r="N23" i="5"/>
  <c r="O23" i="5" s="1"/>
  <c r="M33" i="5" a="1"/>
  <c r="M33" i="5" s="1"/>
  <c r="M32" i="5" a="1"/>
  <c r="M32" i="5" s="1"/>
  <c r="M35" i="5" a="1"/>
  <c r="M35" i="5" s="1"/>
  <c r="K33" i="5" a="1"/>
  <c r="K33" i="5" s="1"/>
  <c r="K35" i="5" a="1"/>
  <c r="K35" i="5" s="1"/>
  <c r="K32" i="5" a="1"/>
  <c r="K32" i="5" s="1"/>
  <c r="K34" i="5" a="1"/>
  <c r="K34" i="5" s="1"/>
  <c r="N32" i="5" l="1"/>
  <c r="O32" i="5" s="1"/>
  <c r="N34" i="5"/>
  <c r="O34" i="5" s="1"/>
  <c r="N35" i="5"/>
  <c r="O35" i="5" s="1"/>
  <c r="N33" i="5"/>
  <c r="O33" i="5" s="1"/>
  <c r="F31" i="5" a="1"/>
  <c r="F31" i="5" s="1"/>
  <c r="G31" i="5" s="1"/>
  <c r="F30" i="5" a="1"/>
  <c r="F30" i="5" s="1"/>
  <c r="G30" i="5" s="1"/>
  <c r="F29" i="5" a="1"/>
  <c r="F29" i="5" s="1"/>
  <c r="G29" i="5" s="1"/>
  <c r="F28" i="5" a="1"/>
  <c r="F28" i="5" s="1"/>
  <c r="G28" i="5" s="1"/>
  <c r="F27" i="5" a="1"/>
  <c r="F27" i="5" s="1"/>
  <c r="G27" i="5" s="1"/>
  <c r="M27" i="5" s="1" a="1"/>
  <c r="M27" i="5" s="1"/>
  <c r="F26" i="5" a="1"/>
  <c r="F26" i="5" s="1"/>
  <c r="G26" i="5" s="1"/>
  <c r="F25" i="5" a="1"/>
  <c r="F25" i="5" s="1"/>
  <c r="G25" i="5" s="1"/>
  <c r="F24" i="5" a="1"/>
  <c r="F24" i="5" s="1"/>
  <c r="G24" i="5" s="1"/>
  <c r="F22" i="5" a="1"/>
  <c r="F22" i="5" s="1"/>
  <c r="G22" i="5" s="1"/>
  <c r="M22" i="5" s="1" a="1"/>
  <c r="M22" i="5" s="1"/>
  <c r="F21" i="5" a="1"/>
  <c r="F21" i="5" s="1"/>
  <c r="G21" i="5" s="1"/>
  <c r="M21" i="5" s="1" a="1"/>
  <c r="M21" i="5" s="1"/>
  <c r="F20" i="5" a="1"/>
  <c r="F20" i="5" s="1"/>
  <c r="G20" i="5" s="1"/>
  <c r="M20" i="5" s="1" a="1"/>
  <c r="M20" i="5" s="1"/>
  <c r="F19" i="5" a="1"/>
  <c r="F19" i="5" s="1"/>
  <c r="G19" i="5" s="1"/>
  <c r="M19" i="5" s="1" a="1"/>
  <c r="M19" i="5" s="1"/>
  <c r="F18" i="5" a="1"/>
  <c r="F18" i="5" s="1"/>
  <c r="G18" i="5" s="1"/>
  <c r="M18" i="5" s="1" a="1"/>
  <c r="M18" i="5" s="1"/>
  <c r="F17" i="5" a="1"/>
  <c r="F17" i="5" s="1"/>
  <c r="G17" i="5" s="1"/>
  <c r="M17" i="5" s="1" a="1"/>
  <c r="M17" i="5" s="1"/>
  <c r="F16" i="5" a="1"/>
  <c r="F16" i="5" s="1"/>
  <c r="G16" i="5" s="1"/>
  <c r="M16" i="5" s="1" a="1"/>
  <c r="M16" i="5" s="1"/>
  <c r="F15" i="5" a="1"/>
  <c r="F15" i="5" s="1"/>
  <c r="G15" i="5" s="1"/>
  <c r="M15" i="5" s="1" a="1"/>
  <c r="M15" i="5" s="1"/>
  <c r="F14" i="5" a="1"/>
  <c r="F14" i="5" s="1"/>
  <c r="G14" i="5" s="1"/>
  <c r="M14" i="5" s="1" a="1"/>
  <c r="M14" i="5" s="1"/>
  <c r="F13" i="5" a="1"/>
  <c r="F13" i="5" s="1"/>
  <c r="G13" i="5" s="1"/>
  <c r="M13" i="5" s="1" a="1"/>
  <c r="M13" i="5" s="1"/>
  <c r="F12" i="5" a="1"/>
  <c r="F12" i="5" s="1"/>
  <c r="G12" i="5" s="1"/>
  <c r="M12" i="5" s="1" a="1"/>
  <c r="M12" i="5" s="1"/>
  <c r="F11" i="5" a="1"/>
  <c r="F11" i="5" s="1"/>
  <c r="G11" i="5" s="1"/>
  <c r="F10" i="5" a="1"/>
  <c r="F10" i="5" s="1"/>
  <c r="G10" i="5" s="1"/>
  <c r="M10" i="5" s="1" a="1"/>
  <c r="M10" i="5" s="1"/>
  <c r="F9" i="5" a="1"/>
  <c r="F9" i="5" s="1"/>
  <c r="G9" i="5" s="1"/>
  <c r="M9" i="5" s="1" a="1"/>
  <c r="M9" i="5" s="1"/>
  <c r="F8" i="5" a="1"/>
  <c r="F8" i="5" s="1"/>
  <c r="G8" i="5" s="1"/>
  <c r="M8" i="5" s="1" a="1"/>
  <c r="M8" i="5" s="1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4" i="5"/>
  <c r="S25" i="5"/>
  <c r="S26" i="5"/>
  <c r="S27" i="5"/>
  <c r="S28" i="5"/>
  <c r="S29" i="5"/>
  <c r="S30" i="5"/>
  <c r="S7" i="5"/>
  <c r="F7" i="5" a="1"/>
  <c r="F7" i="5" s="1"/>
  <c r="G7" i="5" s="1"/>
  <c r="M11" i="5" l="1" a="1"/>
  <c r="M11" i="5" s="1"/>
  <c r="G58" i="5"/>
  <c r="H58" i="5" s="1"/>
  <c r="J51" i="5"/>
  <c r="K51" i="5" s="1"/>
  <c r="G51" i="5"/>
  <c r="H51" i="5" s="1"/>
  <c r="M7" i="5" a="1"/>
  <c r="M7" i="5" s="1"/>
  <c r="M25" i="5" a="1"/>
  <c r="M25" i="5" s="1"/>
  <c r="M24" i="5" a="1"/>
  <c r="M24" i="5" s="1"/>
  <c r="M26" i="5" a="1"/>
  <c r="M26" i="5" s="1"/>
  <c r="M30" i="5" a="1"/>
  <c r="M30" i="5" s="1"/>
  <c r="M28" i="5" a="1"/>
  <c r="M28" i="5" s="1"/>
  <c r="M29" i="5" a="1"/>
  <c r="M29" i="5" s="1"/>
  <c r="M31" i="5" a="1"/>
  <c r="M31" i="5" s="1"/>
  <c r="K30" i="5" a="1"/>
  <c r="K30" i="5" s="1"/>
  <c r="K21" i="5" a="1"/>
  <c r="K21" i="5" s="1"/>
  <c r="K17" i="5" a="1"/>
  <c r="K17" i="5" s="1"/>
  <c r="K14" i="5" a="1"/>
  <c r="K14" i="5" s="1"/>
  <c r="N21" i="5" l="1"/>
  <c r="O21" i="5" s="1"/>
  <c r="N17" i="5"/>
  <c r="O17" i="5" s="1"/>
  <c r="N14" i="5"/>
  <c r="O14" i="5" s="1"/>
  <c r="N30" i="5"/>
  <c r="O30" i="5" s="1"/>
  <c r="K25" i="5" l="1" a="1"/>
  <c r="K25" i="5" s="1"/>
  <c r="K29" i="5" a="1"/>
  <c r="K29" i="5" s="1"/>
  <c r="K27" i="5" a="1"/>
  <c r="K27" i="5" s="1"/>
  <c r="K31" i="5" a="1"/>
  <c r="K31" i="5" s="1"/>
  <c r="K24" i="5" a="1"/>
  <c r="K24" i="5" s="1"/>
  <c r="K26" i="5" a="1"/>
  <c r="K26" i="5" s="1"/>
  <c r="K11" i="5" a="1"/>
  <c r="K11" i="5" s="1"/>
  <c r="K28" i="5" a="1"/>
  <c r="K28" i="5" s="1"/>
  <c r="N26" i="5" l="1"/>
  <c r="O26" i="5" s="1"/>
  <c r="N29" i="5"/>
  <c r="O29" i="5" s="1"/>
  <c r="N28" i="5"/>
  <c r="O28" i="5" s="1"/>
  <c r="N31" i="5"/>
  <c r="O31" i="5" s="1"/>
  <c r="N27" i="5"/>
  <c r="O27" i="5" s="1"/>
  <c r="N24" i="5"/>
  <c r="O24" i="5" s="1"/>
  <c r="N25" i="5"/>
  <c r="O25" i="5" s="1"/>
  <c r="N11" i="5"/>
  <c r="O11" i="5" s="1"/>
  <c r="K19" i="5" a="1"/>
  <c r="K19" i="5" s="1"/>
  <c r="K13" i="5" a="1"/>
  <c r="K13" i="5" s="1"/>
  <c r="K8" i="5" a="1"/>
  <c r="K8" i="5" s="1"/>
  <c r="K18" i="5" a="1"/>
  <c r="K18" i="5" s="1"/>
  <c r="K12" i="5" a="1"/>
  <c r="K12" i="5" s="1"/>
  <c r="K22" i="5" a="1"/>
  <c r="K22" i="5" s="1"/>
  <c r="K16" i="5" a="1"/>
  <c r="K16" i="5" s="1"/>
  <c r="K10" i="5" a="1"/>
  <c r="K10" i="5" s="1"/>
  <c r="K20" i="5" a="1"/>
  <c r="K20" i="5" s="1"/>
  <c r="K15" i="5" a="1"/>
  <c r="K15" i="5" s="1"/>
  <c r="K9" i="5" a="1"/>
  <c r="K9" i="5" s="1"/>
  <c r="K7" i="5" a="1"/>
  <c r="K7" i="5" s="1"/>
  <c r="N22" i="5" l="1"/>
  <c r="O22" i="5" s="1"/>
  <c r="N18" i="5"/>
  <c r="O18" i="5" s="1"/>
  <c r="N16" i="5"/>
  <c r="O16" i="5" s="1"/>
  <c r="N9" i="5"/>
  <c r="O9" i="5" s="1"/>
  <c r="N8" i="5"/>
  <c r="O8" i="5" s="1"/>
  <c r="N19" i="5"/>
  <c r="O19" i="5" s="1"/>
  <c r="N20" i="5"/>
  <c r="O20" i="5" s="1"/>
  <c r="N15" i="5"/>
  <c r="O15" i="5" s="1"/>
  <c r="N13" i="5"/>
  <c r="O13" i="5" s="1"/>
  <c r="N10" i="5"/>
  <c r="O10" i="5" s="1"/>
  <c r="N12" i="5"/>
  <c r="O12" i="5" s="1"/>
  <c r="N7" i="5"/>
  <c r="O7" i="5" s="1"/>
  <c r="G54" i="5" l="1"/>
  <c r="H54" i="5" s="1"/>
  <c r="G53" i="5"/>
  <c r="H53" i="5" s="1"/>
  <c r="G56" i="5"/>
  <c r="H56" i="5" s="1"/>
  <c r="G55" i="5"/>
  <c r="H55" i="5" s="1"/>
  <c r="G57" i="5" l="1"/>
  <c r="H57" i="5" s="1"/>
  <c r="G59" i="5" s="1"/>
</calcChain>
</file>

<file path=xl/sharedStrings.xml><?xml version="1.0" encoding="utf-8"?>
<sst xmlns="http://schemas.openxmlformats.org/spreadsheetml/2006/main" count="180" uniqueCount="68">
  <si>
    <t>Возрастная группа</t>
  </si>
  <si>
    <t>результат</t>
  </si>
  <si>
    <t>Баллы</t>
  </si>
  <si>
    <t>Результат</t>
  </si>
  <si>
    <t>баллы</t>
  </si>
  <si>
    <t>Итоговые оценки</t>
  </si>
  <si>
    <t>Лица 1 возрастной группы</t>
  </si>
  <si>
    <t>Лица 2 возрастной группы</t>
  </si>
  <si>
    <t>Лица  3 возрастной группы</t>
  </si>
  <si>
    <t>Лица 4 возрастной группы</t>
  </si>
  <si>
    <t>Лица 5 возрастной группы</t>
  </si>
  <si>
    <t>Лица 6 возрастной группы</t>
  </si>
  <si>
    <t>Лица 7 возрастной группы</t>
  </si>
  <si>
    <t>Лица 8 возрастной группы</t>
  </si>
  <si>
    <t>Дата рождения</t>
  </si>
  <si>
    <t>Оценка</t>
  </si>
  <si>
    <t xml:space="preserve">№ </t>
  </si>
  <si>
    <t>мужчины</t>
  </si>
  <si>
    <t>№</t>
  </si>
  <si>
    <t>Отлично:</t>
  </si>
  <si>
    <t>Хорошо:</t>
  </si>
  <si>
    <t>Удовлетворительно:</t>
  </si>
  <si>
    <t xml:space="preserve">(до 25 лет)   </t>
  </si>
  <si>
    <t xml:space="preserve">(25 – 29 лет) </t>
  </si>
  <si>
    <t xml:space="preserve">(30 – 34 лет) </t>
  </si>
  <si>
    <t xml:space="preserve">(35 – 39 лет) </t>
  </si>
  <si>
    <t>(40 – 44 лет)</t>
  </si>
  <si>
    <t xml:space="preserve">(45 -  49 лет) </t>
  </si>
  <si>
    <t xml:space="preserve">(50 – 54 лет) </t>
  </si>
  <si>
    <t xml:space="preserve">(55 лет и старше) </t>
  </si>
  <si>
    <t>женщины</t>
  </si>
  <si>
    <t xml:space="preserve">(45лет и старше) </t>
  </si>
  <si>
    <t xml:space="preserve">(40 – 44 лет) </t>
  </si>
  <si>
    <t>Возрастная группа для женщин</t>
  </si>
  <si>
    <t>Фамилия, инициалы</t>
  </si>
  <si>
    <t>Количество баллов</t>
  </si>
  <si>
    <t>Пол</t>
  </si>
  <si>
    <t>М</t>
  </si>
  <si>
    <t>Мед. Показания, прочее</t>
  </si>
  <si>
    <t>возраст</t>
  </si>
  <si>
    <t>ВГ с учетом мед. показаний</t>
  </si>
  <si>
    <t>№ 2</t>
  </si>
  <si>
    <t>№ 3</t>
  </si>
  <si>
    <t>№ 4</t>
  </si>
  <si>
    <t>№ 5</t>
  </si>
  <si>
    <t>№ 6</t>
  </si>
  <si>
    <t>№ 1</t>
  </si>
  <si>
    <t>№ 7</t>
  </si>
  <si>
    <t>№7</t>
  </si>
  <si>
    <t>Мужчины</t>
  </si>
  <si>
    <t>Женщины</t>
  </si>
  <si>
    <t>должность</t>
  </si>
  <si>
    <t>Иванов</t>
  </si>
  <si>
    <t>Петров</t>
  </si>
  <si>
    <t>ВГ с учетом  показаний</t>
  </si>
  <si>
    <t>показания</t>
  </si>
  <si>
    <t>Соболев</t>
  </si>
  <si>
    <t>Медведев</t>
  </si>
  <si>
    <t>Волков</t>
  </si>
  <si>
    <t>Лампов</t>
  </si>
  <si>
    <t>Столов</t>
  </si>
  <si>
    <t>Стулин</t>
  </si>
  <si>
    <t>Горбачев</t>
  </si>
  <si>
    <t>Галиулин</t>
  </si>
  <si>
    <t>Халиулин</t>
  </si>
  <si>
    <t>Синев</t>
  </si>
  <si>
    <t>Сроков</t>
  </si>
  <si>
    <t>Ельных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</si>
</sst>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\«0\»"/>
    <numFmt numFmtId="165" formatCode="[&gt;2]0;[Red]0"/>
    <numFmt numFmtId="166" formatCode="0&quot; чел.&quot;"/>
    <numFmt numFmtId="167" formatCode="0.000"/>
    <numFmt numFmtId="168" formatCode="0.000;[Red]0.000"/>
    <numFmt numFmtId="169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/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9" fontId="8" fillId="0" borderId="26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9" fillId="0" borderId="21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166" fontId="4" fillId="0" borderId="26" xfId="0" applyNumberFormat="1" applyFont="1" applyFill="1" applyBorder="1" applyAlignment="1">
      <alignment horizontal="right" vertical="center"/>
    </xf>
    <xf numFmtId="166" fontId="4" fillId="0" borderId="27" xfId="0" applyNumberFormat="1" applyFont="1" applyFill="1" applyBorder="1" applyAlignment="1">
      <alignment horizontal="right" vertical="center"/>
    </xf>
    <xf numFmtId="166" fontId="4" fillId="0" borderId="2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indent="7"/>
    </xf>
    <xf numFmtId="14" fontId="10" fillId="0" borderId="1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5" fontId="9" fillId="0" borderId="19" xfId="0" applyNumberFormat="1" applyFont="1" applyFill="1" applyBorder="1" applyAlignment="1">
      <alignment horizontal="center" vertical="center"/>
    </xf>
    <xf numFmtId="165" fontId="9" fillId="0" borderId="20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4" fontId="10" fillId="0" borderId="21" xfId="0" applyNumberFormat="1" applyFont="1" applyBorder="1" applyAlignment="1">
      <alignment horizontal="center" vertical="center"/>
    </xf>
    <xf numFmtId="14" fontId="10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/>
    <xf numFmtId="0" fontId="9" fillId="0" borderId="19" xfId="0" applyFont="1" applyBorder="1" applyAlignment="1"/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center" vertical="center"/>
    </xf>
    <xf numFmtId="9" fontId="8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9" fontId="13" fillId="0" borderId="2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0" fillId="0" borderId="0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6" fontId="4" fillId="0" borderId="49" xfId="0" applyNumberFormat="1" applyFont="1" applyFill="1" applyBorder="1" applyAlignment="1">
      <alignment horizontal="right" vertical="center"/>
    </xf>
    <xf numFmtId="9" fontId="13" fillId="0" borderId="49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8" fontId="1" fillId="0" borderId="4" xfId="0" applyNumberFormat="1" applyFont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168" fontId="1" fillId="7" borderId="2" xfId="0" applyNumberFormat="1" applyFont="1" applyFill="1" applyBorder="1" applyAlignment="1">
      <alignment horizontal="center" vertical="center" wrapText="1"/>
    </xf>
    <xf numFmtId="168" fontId="1" fillId="7" borderId="4" xfId="0" applyNumberFormat="1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168" fontId="1" fillId="0" borderId="4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168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168" fontId="1" fillId="0" borderId="14" xfId="0" applyNumberFormat="1" applyFont="1" applyBorder="1" applyAlignment="1">
      <alignment horizontal="center" vertical="center"/>
    </xf>
    <xf numFmtId="0" fontId="0" fillId="7" borderId="0" xfId="0" applyFill="1"/>
    <xf numFmtId="0" fontId="2" fillId="7" borderId="3" xfId="0" applyFont="1" applyFill="1" applyBorder="1" applyAlignment="1">
      <alignment horizontal="center" vertical="center" wrapText="1"/>
    </xf>
    <xf numFmtId="0" fontId="0" fillId="7" borderId="0" xfId="0" applyFill="1" applyBorder="1"/>
    <xf numFmtId="0" fontId="0" fillId="7" borderId="0" xfId="0" applyFill="1" applyBorder="1" applyAlignment="1">
      <alignment horizontal="center" vertical="center"/>
    </xf>
    <xf numFmtId="2" fontId="0" fillId="7" borderId="0" xfId="0" applyNumberFormat="1" applyFill="1" applyBorder="1"/>
    <xf numFmtId="0" fontId="1" fillId="7" borderId="14" xfId="0" applyFont="1" applyFill="1" applyBorder="1" applyAlignment="1">
      <alignment horizontal="center" vertical="center"/>
    </xf>
    <xf numFmtId="169" fontId="1" fillId="7" borderId="14" xfId="0" applyNumberFormat="1" applyFont="1" applyFill="1" applyBorder="1" applyAlignment="1">
      <alignment horizontal="center" vertical="center" wrapText="1"/>
    </xf>
    <xf numFmtId="169" fontId="1" fillId="7" borderId="14" xfId="0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14" fontId="10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8" fontId="10" fillId="0" borderId="0" xfId="0" applyNumberFormat="1" applyFont="1" applyFill="1" applyBorder="1" applyAlignment="1">
      <alignment horizontal="center" vertical="center"/>
    </xf>
    <xf numFmtId="167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8" fontId="1" fillId="7" borderId="14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4" fillId="6" borderId="14" xfId="0" applyFont="1" applyFill="1" applyBorder="1" applyAlignment="1">
      <alignment vertical="center" wrapText="1"/>
    </xf>
    <xf numFmtId="0" fontId="0" fillId="0" borderId="0" xfId="0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8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8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8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6" borderId="14" xfId="0" applyFont="1" applyFill="1" applyBorder="1" applyAlignment="1">
      <alignment vertical="center" wrapText="1"/>
    </xf>
    <xf numFmtId="0" fontId="1" fillId="0" borderId="0" xfId="0" applyFont="1" applyFill="1" applyBorder="1"/>
    <xf numFmtId="0" fontId="16" fillId="0" borderId="0" xfId="0" applyFont="1" applyFill="1" applyBorder="1"/>
    <xf numFmtId="2" fontId="1" fillId="7" borderId="14" xfId="0" applyNumberFormat="1" applyFont="1" applyFill="1" applyBorder="1" applyAlignment="1">
      <alignment horizontal="center" vertical="center" wrapText="1"/>
    </xf>
    <xf numFmtId="2" fontId="1" fillId="7" borderId="14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vertical="center" wrapText="1"/>
    </xf>
    <xf numFmtId="0" fontId="9" fillId="0" borderId="27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165" fontId="9" fillId="0" borderId="25" xfId="0" applyNumberFormat="1" applyFont="1" applyFill="1" applyBorder="1" applyAlignment="1">
      <alignment horizontal="center" vertical="center"/>
    </xf>
    <xf numFmtId="165" fontId="9" fillId="0" borderId="4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5" fontId="5" fillId="0" borderId="46" xfId="0" applyNumberFormat="1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4" fontId="10" fillId="0" borderId="10" xfId="0" applyNumberFormat="1" applyFont="1" applyBorder="1" applyAlignment="1">
      <alignment horizontal="center" vertical="center"/>
    </xf>
    <xf numFmtId="14" fontId="10" fillId="0" borderId="23" xfId="0" applyNumberFormat="1" applyFont="1" applyFill="1" applyBorder="1" applyAlignment="1">
      <alignment horizontal="center" vertical="center"/>
    </xf>
    <xf numFmtId="14" fontId="10" fillId="0" borderId="23" xfId="0" applyNumberFormat="1" applyFont="1" applyBorder="1" applyAlignment="1">
      <alignment horizontal="center" vertical="center"/>
    </xf>
    <xf numFmtId="14" fontId="10" fillId="0" borderId="18" xfId="0" applyNumberFormat="1" applyFont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8" fontId="1" fillId="0" borderId="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8" fontId="1" fillId="7" borderId="8" xfId="0" applyNumberFormat="1" applyFont="1" applyFill="1" applyBorder="1" applyAlignment="1">
      <alignment horizontal="center" vertical="center" wrapText="1"/>
    </xf>
    <xf numFmtId="168" fontId="1" fillId="7" borderId="1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8" fontId="10" fillId="0" borderId="36" xfId="0" applyNumberFormat="1" applyFont="1" applyFill="1" applyBorder="1" applyAlignment="1">
      <alignment horizontal="center" vertical="center"/>
    </xf>
    <xf numFmtId="168" fontId="10" fillId="0" borderId="37" xfId="0" applyNumberFormat="1" applyFont="1" applyFill="1" applyBorder="1" applyAlignment="1">
      <alignment horizontal="center" vertical="center"/>
    </xf>
    <xf numFmtId="168" fontId="10" fillId="0" borderId="38" xfId="0" applyNumberFormat="1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168" fontId="10" fillId="0" borderId="33" xfId="0" applyNumberFormat="1" applyFont="1" applyFill="1" applyBorder="1" applyAlignment="1">
      <alignment horizontal="center" vertical="center"/>
    </xf>
    <xf numFmtId="168" fontId="10" fillId="0" borderId="29" xfId="0" applyNumberFormat="1" applyFont="1" applyFill="1" applyBorder="1" applyAlignment="1">
      <alignment horizontal="center" vertical="center"/>
    </xf>
    <xf numFmtId="167" fontId="10" fillId="0" borderId="50" xfId="0" applyNumberFormat="1" applyFont="1" applyFill="1" applyBorder="1" applyAlignment="1">
      <alignment horizontal="center" vertical="center"/>
    </xf>
    <xf numFmtId="167" fontId="10" fillId="0" borderId="51" xfId="0" applyNumberFormat="1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/>
    </xf>
    <xf numFmtId="2" fontId="1" fillId="7" borderId="11" xfId="0" applyNumberFormat="1" applyFont="1" applyFill="1" applyBorder="1" applyAlignment="1">
      <alignment horizontal="center" vertical="center"/>
    </xf>
    <xf numFmtId="0" fontId="0" fillId="0" borderId="16" xfId="0" applyBorder="1"/>
    <xf numFmtId="2" fontId="0" fillId="0" borderId="17" xfId="0" applyNumberFormat="1" applyBorder="1"/>
    <xf numFmtId="0" fontId="9" fillId="0" borderId="1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68" fontId="12" fillId="0" borderId="10" xfId="0" applyNumberFormat="1" applyFont="1" applyFill="1" applyBorder="1" applyAlignment="1">
      <alignment horizontal="center" vertical="center"/>
    </xf>
    <xf numFmtId="168" fontId="12" fillId="0" borderId="23" xfId="0" applyNumberFormat="1" applyFont="1" applyFill="1" applyBorder="1" applyAlignment="1">
      <alignment horizontal="center" vertical="center"/>
    </xf>
    <xf numFmtId="168" fontId="10" fillId="0" borderId="23" xfId="0" applyNumberFormat="1" applyFont="1" applyFill="1" applyBorder="1" applyAlignment="1">
      <alignment horizontal="center" vertical="center"/>
    </xf>
    <xf numFmtId="168" fontId="10" fillId="0" borderId="47" xfId="0" applyNumberFormat="1" applyFont="1" applyFill="1" applyBorder="1" applyAlignment="1">
      <alignment horizontal="center" vertical="center"/>
    </xf>
    <xf numFmtId="168" fontId="10" fillId="0" borderId="18" xfId="0" applyNumberFormat="1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90" wrapText="1"/>
    </xf>
    <xf numFmtId="0" fontId="5" fillId="0" borderId="21" xfId="0" applyFont="1" applyFill="1" applyBorder="1" applyAlignment="1">
      <alignment horizontal="center" vertical="center" textRotation="90" wrapText="1"/>
    </xf>
    <xf numFmtId="0" fontId="5" fillId="0" borderId="32" xfId="0" applyFont="1" applyFill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textRotation="90" wrapText="1"/>
    </xf>
    <xf numFmtId="0" fontId="5" fillId="0" borderId="12" xfId="0" applyFont="1" applyFill="1" applyBorder="1" applyAlignment="1">
      <alignment horizontal="center" vertical="center" textRotation="90" wrapText="1"/>
    </xf>
    <xf numFmtId="0" fontId="5" fillId="0" borderId="20" xfId="0" applyFont="1" applyFill="1" applyBorder="1" applyAlignment="1">
      <alignment horizontal="center" vertical="center" textRotation="90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69" fontId="1" fillId="0" borderId="14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9C7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X64"/>
  <sheetViews>
    <sheetView topLeftCell="A10" zoomScale="55" zoomScaleNormal="55" workbookViewId="0">
      <selection activeCell="N55" sqref="N55"/>
    </sheetView>
  </sheetViews>
  <sheetFormatPr defaultRowHeight="15.75" x14ac:dyDescent="0.25"/>
  <cols>
    <col min="1" max="1" width="6.85546875" style="2" customWidth="1"/>
    <col min="2" max="2" width="9.7109375" style="2" customWidth="1"/>
    <col min="3" max="3" width="28.7109375" style="2" customWidth="1"/>
    <col min="4" max="4" width="7.7109375" style="2" customWidth="1"/>
    <col min="5" max="5" width="19.85546875" style="2" customWidth="1"/>
    <col min="6" max="6" width="15.7109375" style="2" customWidth="1"/>
    <col min="7" max="7" width="21.42578125" style="2" customWidth="1"/>
    <col min="8" max="13" width="20.7109375" style="2" customWidth="1"/>
    <col min="14" max="14" width="17.7109375" style="2" customWidth="1"/>
    <col min="15" max="15" width="15.7109375" style="2" customWidth="1"/>
    <col min="16" max="16" width="9.5703125" style="2" customWidth="1"/>
    <col min="17" max="17" width="14.5703125" style="2" customWidth="1"/>
    <col min="18" max="18" width="5.42578125" style="2" customWidth="1"/>
    <col min="19" max="21" width="9.140625" style="2"/>
    <col min="22" max="22" width="19" style="2" customWidth="1"/>
    <col min="23" max="16384" width="9.140625" style="2"/>
  </cols>
  <sheetData>
    <row r="2" spans="1:24" ht="33.75" customHeigh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58"/>
    </row>
    <row r="3" spans="1:24" ht="24" customHeight="1" thickBot="1" x14ac:dyDescent="0.3">
      <c r="A3" s="226"/>
      <c r="B3" s="226"/>
      <c r="C3" s="226"/>
      <c r="D3" s="226"/>
      <c r="E3" s="219">
        <v>42735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1:24" ht="35.1" customHeight="1" thickBot="1" x14ac:dyDescent="0.3">
      <c r="A4" s="216"/>
      <c r="B4" s="217"/>
      <c r="C4" s="217"/>
      <c r="D4" s="217"/>
      <c r="E4" s="218"/>
      <c r="H4" s="237" t="s">
        <v>49</v>
      </c>
      <c r="I4" s="238"/>
      <c r="J4" s="238"/>
      <c r="K4" s="238"/>
      <c r="L4" s="238"/>
      <c r="M4" s="239"/>
    </row>
    <row r="5" spans="1:24" ht="47.25" customHeight="1" thickBot="1" x14ac:dyDescent="0.3">
      <c r="A5" s="246" t="s">
        <v>16</v>
      </c>
      <c r="B5" s="248" t="s">
        <v>51</v>
      </c>
      <c r="C5" s="220" t="s">
        <v>34</v>
      </c>
      <c r="D5" s="220" t="s">
        <v>36</v>
      </c>
      <c r="E5" s="222" t="s">
        <v>14</v>
      </c>
      <c r="F5" s="222" t="s">
        <v>0</v>
      </c>
      <c r="G5" s="220" t="s">
        <v>54</v>
      </c>
      <c r="H5" s="240" t="s">
        <v>46</v>
      </c>
      <c r="I5" s="241"/>
      <c r="J5" s="251"/>
      <c r="K5" s="252"/>
      <c r="L5" s="229"/>
      <c r="M5" s="230"/>
      <c r="N5" s="222" t="s">
        <v>35</v>
      </c>
      <c r="O5" s="231" t="s">
        <v>15</v>
      </c>
      <c r="P5" s="233"/>
      <c r="Q5" s="234" t="s">
        <v>55</v>
      </c>
      <c r="R5" s="231" t="s">
        <v>18</v>
      </c>
      <c r="S5" s="227" t="s">
        <v>39</v>
      </c>
    </row>
    <row r="6" spans="1:24" s="1" customFormat="1" ht="34.5" customHeight="1" thickBot="1" x14ac:dyDescent="0.3">
      <c r="A6" s="247"/>
      <c r="B6" s="249"/>
      <c r="C6" s="221"/>
      <c r="D6" s="221"/>
      <c r="E6" s="223"/>
      <c r="F6" s="223"/>
      <c r="G6" s="221"/>
      <c r="H6" s="76" t="s">
        <v>1</v>
      </c>
      <c r="I6" s="39" t="s">
        <v>4</v>
      </c>
      <c r="J6" s="76" t="s">
        <v>1</v>
      </c>
      <c r="K6" s="39" t="s">
        <v>4</v>
      </c>
      <c r="L6" s="76" t="s">
        <v>1</v>
      </c>
      <c r="M6" s="39" t="s">
        <v>4</v>
      </c>
      <c r="N6" s="223"/>
      <c r="O6" s="232"/>
      <c r="P6" s="233"/>
      <c r="Q6" s="250"/>
      <c r="R6" s="245"/>
      <c r="S6" s="228"/>
    </row>
    <row r="7" spans="1:24" ht="20.25" x14ac:dyDescent="0.3">
      <c r="A7" s="129">
        <v>1</v>
      </c>
      <c r="B7" s="125"/>
      <c r="C7" s="47" t="s">
        <v>52</v>
      </c>
      <c r="D7" s="203" t="s">
        <v>37</v>
      </c>
      <c r="E7" s="45">
        <v>32905</v>
      </c>
      <c r="F7" s="110">
        <f t="array" ref="F7">IF(E7,SUM(--(DATEDIF(E7,E$3,"y")&gt;=IFERROR(--MID(SUBSTITUTE(IF(D7="М",оценки!B$6:B$20,оценки!H$6:H$16),"до",10),2,2),99))),"")</f>
        <v>2</v>
      </c>
      <c r="G7" s="22">
        <f>IF(Q7="СЛ","Служба",IF(Q7="ОСВ","Освобождение",IF(Q7="ОТП","Отпуск",SUM(F7,Q7,P7))))</f>
        <v>2</v>
      </c>
      <c r="H7" s="110">
        <v>5</v>
      </c>
      <c r="I7" s="22">
        <f>IFERROR(INDEX(нормативы!B$7:B$39,MATCH(H7,нормативы!C$7:C$39,)),"")</f>
        <v>25</v>
      </c>
      <c r="J7" s="183"/>
      <c r="K7" s="169" t="str">
        <f t="array" ref="K7">IF(N(G7)*J7,MAX(IF(--TEXT((нормативы!$B$4:$M$4=J$5)*(LEFTB(нормативы!$B$3:$M$3)=D7)*нормативы!$C$7:$AD$101*(IF($D7="Ж",LEFTB(нормативы!$B$5:$M$5)=IF(G7&gt;2,"С","Д"),1)),"0,00;;0")&gt;=J7,нормативы!$B$7:$AC$101)),"")</f>
        <v/>
      </c>
      <c r="L7" s="206"/>
      <c r="M7" s="195" t="str">
        <f t="array" ref="M7">IF(N(G7)*L7,MAX(IF(--TEXT((нормативы!$B$4:$M$4=L$5)*(LEFTB(нормативы!$B$3:$M$3)=D7)*нормативы!$C$7:$AD$101*(IF($D7="Ж",LEFTB(нормативы!$B$5:$M$5)=IF(G7&gt;2,"С","Д"),1)),"0,00;;0")&gt;=L7,нормативы!$B$7:$AC$101)),"")</f>
        <v/>
      </c>
      <c r="N7" s="110" t="e">
        <f>IF(N(G7),I7+K7+M7,"")</f>
        <v>#VALUE!</v>
      </c>
      <c r="O7" s="26">
        <f>IF(N(G7),COUNTIF(IF(D7="М",INDEX(оценки!C$4:F$20,G7*2,),INDEX(оценки!I$5:L$16,G7*2,)),"&lt;="&amp;N7)+2,"")</f>
        <v>2</v>
      </c>
      <c r="P7" s="18"/>
      <c r="Q7" s="62"/>
      <c r="R7" s="65">
        <v>1</v>
      </c>
      <c r="S7" s="68">
        <f>DATEDIF(E7,E$3,"y")</f>
        <v>26</v>
      </c>
      <c r="V7" s="18"/>
      <c r="W7" s="18"/>
      <c r="X7" s="18"/>
    </row>
    <row r="8" spans="1:24" ht="20.25" x14ac:dyDescent="0.3">
      <c r="A8" s="130">
        <v>2</v>
      </c>
      <c r="B8" s="126"/>
      <c r="C8" s="48" t="s">
        <v>53</v>
      </c>
      <c r="D8" s="204" t="s">
        <v>37</v>
      </c>
      <c r="E8" s="35">
        <v>32540</v>
      </c>
      <c r="F8" s="111">
        <f t="array" ref="F8">IF(E8,SUM(--(DATEDIF(E8,E$3,"y")&gt;=IFERROR(--MID(SUBSTITUTE(IF(D8="М",оценки!B$6:B$20,оценки!H$6:H$16),"до",10),2,2),99))),"")</f>
        <v>2</v>
      </c>
      <c r="G8" s="42">
        <f t="shared" ref="G8:G43" si="0">IF(Q8="СЛ","Служба",IF(Q8="ОСВ","Освобождение",IF(Q8="ОТП","Отпуск",SUM(F8,Q8,P8))))</f>
        <v>2</v>
      </c>
      <c r="H8" s="111">
        <v>1</v>
      </c>
      <c r="I8" s="42">
        <f>IFERROR(INDEX(нормативы!B$7:B$39,MATCH(H8,нормативы!C$7:C$39,)),"")</f>
        <v>6</v>
      </c>
      <c r="J8" s="184"/>
      <c r="K8" s="170" t="str">
        <f t="array" ref="K8">IF(N(G8)*J8,MAX(IF(--TEXT((нормативы!$B$4:$M$4=J$5)*(LEFTB(нормативы!$B$3:$M$3)=D8)*нормативы!$C$7:$AD$101*(IF($D8="Ж",LEFTB(нормативы!$B$5:$M$5)=IF(G8&gt;2,"С","Д"),1)),"0,00;;0")&gt;=J8,нормативы!$B$7:$AC$101)),"")</f>
        <v/>
      </c>
      <c r="L8" s="207"/>
      <c r="M8" s="196" t="str">
        <f t="array" ref="M8">IF(N(G8)*L8,MAX(IF(--TEXT((нормативы!$B$4:$M$4=L$5)*(LEFTB(нормативы!$B$3:$M$3)=D8)*нормативы!$C$7:$AD$101*(IF($D8="Ж",LEFTB(нормативы!$B$5:$M$5)=IF(G8&gt;2,"С","Д"),1)),"0,00;;0")&gt;=L8,нормативы!$B$7:$AC$101)),"")</f>
        <v/>
      </c>
      <c r="N8" s="111" t="e">
        <f t="shared" ref="N8:N35" si="1">IF(N(G8),I8+K8+M8,"")</f>
        <v>#VALUE!</v>
      </c>
      <c r="O8" s="40">
        <f>IF(N(G8),COUNTIF(IF(D8="М",INDEX(оценки!C$4:F$20,G8*2,),INDEX(оценки!I$5:L$16,G8*2,)),"&lt;="&amp;N8)+2,"")</f>
        <v>2</v>
      </c>
      <c r="P8" s="18"/>
      <c r="Q8" s="63"/>
      <c r="R8" s="66">
        <v>2</v>
      </c>
      <c r="S8" s="64">
        <f t="shared" ref="S8:S35" si="2">DATEDIF(E8,E$3,"y")</f>
        <v>27</v>
      </c>
      <c r="V8" s="224"/>
      <c r="W8" s="224"/>
      <c r="X8" s="224"/>
    </row>
    <row r="9" spans="1:24" ht="20.25" x14ac:dyDescent="0.3">
      <c r="A9" s="130">
        <v>3</v>
      </c>
      <c r="B9" s="126"/>
      <c r="C9" s="48" t="s">
        <v>56</v>
      </c>
      <c r="D9" s="204" t="s">
        <v>37</v>
      </c>
      <c r="E9" s="35">
        <v>32174</v>
      </c>
      <c r="F9" s="111">
        <f t="array" ref="F9">IF(E9,SUM(--(DATEDIF(E9,E$3,"y")&gt;=IFERROR(--MID(SUBSTITUTE(IF(D9="М",оценки!B$6:B$20,оценки!H$6:H$16),"до",10),2,2),99))),"")</f>
        <v>2</v>
      </c>
      <c r="G9" s="42">
        <f t="shared" si="0"/>
        <v>2</v>
      </c>
      <c r="H9" s="111"/>
      <c r="I9" s="42" t="str">
        <f>IFERROR(INDEX(нормативы!B$7:B$39,MATCH(H9,нормативы!C$7:C$39,)),"")</f>
        <v/>
      </c>
      <c r="J9" s="184"/>
      <c r="K9" s="170" t="str">
        <f t="array" ref="K9">IF(N(G9)*J9,MAX(IF(--TEXT((нормативы!$B$4:$M$4=J$5)*(LEFTB(нормативы!$B$3:$M$3)=D9)*нормативы!$C$7:$AD$101*(IF($D9="Ж",LEFTB(нормативы!$B$5:$M$5)=IF(G9&gt;2,"С","Д"),1)),"0,00;;0")&gt;=J9,нормативы!$B$7:$AC$101)),"")</f>
        <v/>
      </c>
      <c r="L9" s="208"/>
      <c r="M9" s="196" t="str">
        <f t="array" ref="M9">IF(N(G9)*L9,MAX(IF(--TEXT((нормативы!$B$4:$M$4=L$5)*(LEFTB(нормативы!$B$3:$M$3)=D9)*нормативы!$C$7:$AD$101*(IF($D9="Ж",LEFTB(нормативы!$B$5:$M$5)=IF(G9&gt;2,"С","Д"),1)),"0,00;;0")&gt;=L9,нормативы!$B$7:$AC$101)),"")</f>
        <v/>
      </c>
      <c r="N9" s="111" t="e">
        <f t="shared" si="1"/>
        <v>#VALUE!</v>
      </c>
      <c r="O9" s="40">
        <f>IF(N(G9),COUNTIF(IF(D9="М",INDEX(оценки!C$4:F$20,G9*2,),INDEX(оценки!I$5:L$16,G9*2,)),"&lt;="&amp;N9)+2,"")</f>
        <v>2</v>
      </c>
      <c r="P9" s="18"/>
      <c r="Q9" s="63"/>
      <c r="R9" s="66">
        <v>3</v>
      </c>
      <c r="S9" s="64">
        <f t="shared" si="2"/>
        <v>28</v>
      </c>
      <c r="V9" s="18"/>
      <c r="W9" s="18"/>
      <c r="X9" s="18"/>
    </row>
    <row r="10" spans="1:24" ht="20.25" x14ac:dyDescent="0.3">
      <c r="A10" s="130">
        <v>4</v>
      </c>
      <c r="B10" s="126"/>
      <c r="C10" s="48" t="s">
        <v>57</v>
      </c>
      <c r="D10" s="204" t="s">
        <v>37</v>
      </c>
      <c r="E10" s="35">
        <v>31809</v>
      </c>
      <c r="F10" s="111">
        <f t="array" ref="F10">IF(E10,SUM(--(DATEDIF(E10,E$3,"y")&gt;=IFERROR(--MID(SUBSTITUTE(IF(D10="М",оценки!B$6:B$20,оценки!H$6:H$16),"до",10),2,2),99))),"")</f>
        <v>2</v>
      </c>
      <c r="G10" s="42">
        <f t="shared" si="0"/>
        <v>2</v>
      </c>
      <c r="H10" s="111"/>
      <c r="I10" s="42" t="str">
        <f>IFERROR(INDEX(нормативы!B$7:B$39,MATCH(H10,нормативы!C$7:C$39,)),"")</f>
        <v/>
      </c>
      <c r="J10" s="184"/>
      <c r="K10" s="170" t="str">
        <f t="array" ref="K10">IF(N(G10)*J10,MAX(IF(--TEXT((нормативы!$B$4:$M$4=J$5)*(LEFTB(нормативы!$B$3:$M$3)=D10)*нормативы!$C$7:$AD$101*(IF($D10="Ж",LEFTB(нормативы!$B$5:$M$5)=IF(G10&gt;2,"С","Д"),1)),"0,00;;0")&gt;=J10,нормативы!$B$7:$AC$101)),"")</f>
        <v/>
      </c>
      <c r="L10" s="208"/>
      <c r="M10" s="196" t="str">
        <f t="array" ref="M10">IF(N(G10)*L10,MAX(IF(--TEXT((нормативы!$B$4:$M$4=L$5)*(LEFTB(нормативы!$B$3:$M$3)=D10)*нормативы!$C$7:$AD$101*(IF($D10="Ж",LEFTB(нормативы!$B$5:$M$5)=IF(G10&gt;2,"С","Д"),1)),"0,00;;0")&gt;=L10,нормативы!$B$7:$AC$101)),"")</f>
        <v/>
      </c>
      <c r="N10" s="111" t="e">
        <f t="shared" si="1"/>
        <v>#VALUE!</v>
      </c>
      <c r="O10" s="40">
        <f>IF(N(G10),COUNTIF(IF(D10="М",INDEX(оценки!C$4:F$20,G10*2,),INDEX(оценки!I$5:L$16,G10*2,)),"&lt;="&amp;N10)+2,"")</f>
        <v>2</v>
      </c>
      <c r="P10" s="18"/>
      <c r="Q10" s="63"/>
      <c r="R10" s="66">
        <v>4</v>
      </c>
      <c r="S10" s="64">
        <f t="shared" si="2"/>
        <v>29</v>
      </c>
      <c r="V10" s="18"/>
      <c r="W10" s="18"/>
      <c r="X10" s="18"/>
    </row>
    <row r="11" spans="1:24" ht="20.25" x14ac:dyDescent="0.3">
      <c r="A11" s="130">
        <v>5</v>
      </c>
      <c r="B11" s="126"/>
      <c r="C11" s="48" t="s">
        <v>58</v>
      </c>
      <c r="D11" s="204" t="s">
        <v>37</v>
      </c>
      <c r="E11" s="35">
        <v>31444</v>
      </c>
      <c r="F11" s="111">
        <f t="array" ref="F11">IF(E11,SUM(--(DATEDIF(E11,E$3,"y")&gt;=IFERROR(--MID(SUBSTITUTE(IF(D11="М",оценки!B$6:B$20,оценки!H$6:H$16),"до",10),2,2),99))),"")</f>
        <v>3</v>
      </c>
      <c r="G11" s="42">
        <f t="shared" si="0"/>
        <v>3</v>
      </c>
      <c r="H11" s="111"/>
      <c r="I11" s="42" t="str">
        <f>IFERROR(INDEX(нормативы!B$7:B$39,MATCH(H11,нормативы!C$7:C$39,)),"")</f>
        <v/>
      </c>
      <c r="J11" s="184"/>
      <c r="K11" s="170" t="str">
        <f t="array" ref="K11">IF(N(G11)*J11,MAX(IF(--TEXT((нормативы!$B$4:$M$4=J$5)*(LEFTB(нормативы!$B$3:$M$3)=D11)*нормативы!$C$7:$AD$101*(IF($D11="Ж",LEFTB(нормативы!$B$5:$M$5)=IF(G11&gt;2,"С","Д"),1)),"0,00;;0")&gt;=J11,нормативы!$B$7:$AC$101)),"")</f>
        <v/>
      </c>
      <c r="L11" s="208"/>
      <c r="M11" s="196" t="str">
        <f t="array" ref="M11">IF(N(G11)*L11,MAX(IF(--TEXT((нормативы!$B$4:$M$4=L$5)*(LEFTB(нормативы!$B$3:$M$3)=D11)*нормативы!$C$7:$AD$101*(IF($D11="Ж",LEFTB(нормативы!$B$5:$M$5)=IF(G11&gt;2,"С","Д"),1)),"0,00;;0")&gt;=L11,нормативы!$B$7:$AC$101)),"")</f>
        <v/>
      </c>
      <c r="N11" s="111" t="e">
        <f t="shared" si="1"/>
        <v>#VALUE!</v>
      </c>
      <c r="O11" s="40">
        <f>IF(N(G11),COUNTIF(IF(D11="М",INDEX(оценки!C$4:F$20,G11*2,),INDEX(оценки!I$5:L$16,G11*2,)),"&lt;="&amp;N11)+2,"")</f>
        <v>2</v>
      </c>
      <c r="P11" s="18"/>
      <c r="Q11" s="63"/>
      <c r="R11" s="66">
        <v>5</v>
      </c>
      <c r="S11" s="64">
        <f t="shared" si="2"/>
        <v>30</v>
      </c>
      <c r="V11" s="18"/>
      <c r="W11" s="18"/>
      <c r="X11" s="18"/>
    </row>
    <row r="12" spans="1:24" ht="20.25" x14ac:dyDescent="0.3">
      <c r="A12" s="130">
        <v>6</v>
      </c>
      <c r="B12" s="126"/>
      <c r="C12" s="48" t="s">
        <v>59</v>
      </c>
      <c r="D12" s="204" t="s">
        <v>37</v>
      </c>
      <c r="E12" s="35">
        <v>31079</v>
      </c>
      <c r="F12" s="111">
        <f t="array" ref="F12">IF(E12,SUM(--(DATEDIF(E12,E$3,"y")&gt;=IFERROR(--MID(SUBSTITUTE(IF(D12="М",оценки!B$6:B$20,оценки!H$6:H$16),"до",10),2,2),99))),"")</f>
        <v>3</v>
      </c>
      <c r="G12" s="42">
        <f t="shared" si="0"/>
        <v>3</v>
      </c>
      <c r="H12" s="111"/>
      <c r="I12" s="42" t="str">
        <f>IFERROR(INDEX(нормативы!B$7:B$39,MATCH(H12,нормативы!C$7:C$39,)),"")</f>
        <v/>
      </c>
      <c r="J12" s="184"/>
      <c r="K12" s="170" t="str">
        <f t="array" ref="K12">IF(N(G12)*J12,MAX(IF(--TEXT((нормативы!$B$4:$M$4=J$5)*(LEFTB(нормативы!$B$3:$M$3)=D12)*нормативы!$C$7:$AD$101*(IF($D12="Ж",LEFTB(нормативы!$B$5:$M$5)=IF(G12&gt;2,"С","Д"),1)),"0,00;;0")&gt;=J12,нормативы!$B$7:$AC$101)),"")</f>
        <v/>
      </c>
      <c r="L12" s="208"/>
      <c r="M12" s="196" t="str">
        <f t="array" ref="M12">IF(N(G12)*L12,MAX(IF(--TEXT((нормативы!$B$4:$M$4=L$5)*(LEFTB(нормативы!$B$3:$M$3)=D12)*нормативы!$C$7:$AD$101*(IF($D12="Ж",LEFTB(нормативы!$B$5:$M$5)=IF(G12&gt;2,"С","Д"),1)),"0,00;;0")&gt;=L12,нормативы!$B$7:$AC$101)),"")</f>
        <v/>
      </c>
      <c r="N12" s="111" t="e">
        <f t="shared" si="1"/>
        <v>#VALUE!</v>
      </c>
      <c r="O12" s="40">
        <f>IF(N(G12),COUNTIF(IF(D12="М",INDEX(оценки!C$4:F$20,G12*2,),INDEX(оценки!I$5:L$16,G12*2,)),"&lt;="&amp;N12)+2,"")</f>
        <v>2</v>
      </c>
      <c r="P12" s="18"/>
      <c r="Q12" s="63"/>
      <c r="R12" s="66">
        <v>6</v>
      </c>
      <c r="S12" s="64">
        <f t="shared" si="2"/>
        <v>31</v>
      </c>
      <c r="V12" s="18"/>
      <c r="W12" s="18"/>
      <c r="X12" s="18"/>
    </row>
    <row r="13" spans="1:24" ht="20.25" x14ac:dyDescent="0.3">
      <c r="A13" s="130">
        <v>7</v>
      </c>
      <c r="B13" s="126"/>
      <c r="C13" s="48" t="s">
        <v>60</v>
      </c>
      <c r="D13" s="204" t="s">
        <v>37</v>
      </c>
      <c r="E13" s="35">
        <v>30713</v>
      </c>
      <c r="F13" s="111">
        <f t="array" ref="F13">IF(E13,SUM(--(DATEDIF(E13,E$3,"y")&gt;=IFERROR(--MID(SUBSTITUTE(IF(D13="М",оценки!B$6:B$20,оценки!H$6:H$16),"до",10),2,2),99))),"")</f>
        <v>3</v>
      </c>
      <c r="G13" s="42">
        <f t="shared" si="0"/>
        <v>3</v>
      </c>
      <c r="H13" s="111"/>
      <c r="I13" s="42" t="str">
        <f>IFERROR(INDEX(нормативы!B$7:B$39,MATCH(H13,нормативы!C$7:C$39,)),"")</f>
        <v/>
      </c>
      <c r="J13" s="184"/>
      <c r="K13" s="170" t="str">
        <f t="array" ref="K13">IF(N(G13)*J13,MAX(IF(--TEXT((нормативы!$B$4:$M$4=J$5)*(LEFTB(нормативы!$B$3:$M$3)=D13)*нормативы!$C$7:$AD$101*(IF($D13="Ж",LEFTB(нормативы!$B$5:$M$5)=IF(G13&gt;2,"С","Д"),1)),"0,00;;0")&gt;=J13,нормативы!$B$7:$AC$101)),"")</f>
        <v/>
      </c>
      <c r="L13" s="208"/>
      <c r="M13" s="196" t="str">
        <f t="array" ref="M13">IF(N(G13)*L13,MAX(IF(--TEXT((нормативы!$B$4:$M$4=L$5)*(LEFTB(нормативы!$B$3:$M$3)=D13)*нормативы!$C$7:$AD$101*(IF($D13="Ж",LEFTB(нормативы!$B$5:$M$5)=IF(G13&gt;2,"С","Д"),1)),"0,00;;0")&gt;=L13,нормативы!$B$7:$AC$101)),"")</f>
        <v/>
      </c>
      <c r="N13" s="111" t="e">
        <f t="shared" si="1"/>
        <v>#VALUE!</v>
      </c>
      <c r="O13" s="40">
        <f>IF(N(G13),COUNTIF(IF(D13="М",INDEX(оценки!C$4:F$20,G13*2,),INDEX(оценки!I$5:L$16,G13*2,)),"&lt;="&amp;N13)+2,"")</f>
        <v>2</v>
      </c>
      <c r="P13" s="18"/>
      <c r="Q13" s="63"/>
      <c r="R13" s="66">
        <v>7</v>
      </c>
      <c r="S13" s="64">
        <f t="shared" si="2"/>
        <v>32</v>
      </c>
      <c r="V13" s="18"/>
      <c r="W13" s="18"/>
      <c r="X13" s="18"/>
    </row>
    <row r="14" spans="1:24" ht="20.25" x14ac:dyDescent="0.3">
      <c r="A14" s="130">
        <v>8</v>
      </c>
      <c r="B14" s="126"/>
      <c r="C14" s="48" t="s">
        <v>61</v>
      </c>
      <c r="D14" s="204" t="s">
        <v>37</v>
      </c>
      <c r="E14" s="35">
        <v>30348</v>
      </c>
      <c r="F14" s="111">
        <f t="array" ref="F14">IF(E14,SUM(--(DATEDIF(E14,E$3,"y")&gt;=IFERROR(--MID(SUBSTITUTE(IF(D14="М",оценки!B$6:B$20,оценки!H$6:H$16),"до",10),2,2),99))),"")</f>
        <v>3</v>
      </c>
      <c r="G14" s="42">
        <f t="shared" si="0"/>
        <v>3</v>
      </c>
      <c r="H14" s="111"/>
      <c r="I14" s="42" t="str">
        <f>IFERROR(INDEX(нормативы!B$7:B$39,MATCH(H14,нормативы!C$7:C$39,)),"")</f>
        <v/>
      </c>
      <c r="J14" s="184"/>
      <c r="K14" s="170" t="str">
        <f t="array" ref="K14">IF(N(G14)*J14,MAX(IF(--TEXT((нормативы!$B$4:$M$4=J$5)*(LEFTB(нормативы!$B$3:$M$3)=D14)*нормативы!$C$7:$AD$101*(IF($D14="Ж",LEFTB(нормативы!$B$5:$M$5)=IF(G14&gt;2,"С","Д"),1)),"0,00;;0")&gt;=J14,нормативы!$B$7:$AC$101)),"")</f>
        <v/>
      </c>
      <c r="L14" s="208"/>
      <c r="M14" s="196" t="str">
        <f t="array" ref="M14">IF(N(G14)*L14,MAX(IF(--TEXT((нормативы!$B$4:$M$4=L$5)*(LEFTB(нормативы!$B$3:$M$3)=D14)*нормативы!$C$7:$AD$101*(IF($D14="Ж",LEFTB(нормативы!$B$5:$M$5)=IF(G14&gt;2,"С","Д"),1)),"0,00;;0")&gt;=L14,нормативы!$B$7:$AC$101)),"")</f>
        <v/>
      </c>
      <c r="N14" s="111" t="e">
        <f t="shared" si="1"/>
        <v>#VALUE!</v>
      </c>
      <c r="O14" s="40">
        <f>IF(N(G14),COUNTIF(IF(D14="М",INDEX(оценки!C$4:F$20,G14*2,),INDEX(оценки!I$5:L$16,G14*2,)),"&lt;="&amp;N14)+2,"")</f>
        <v>2</v>
      </c>
      <c r="P14" s="18"/>
      <c r="Q14" s="63"/>
      <c r="R14" s="66">
        <v>8</v>
      </c>
      <c r="S14" s="64">
        <f t="shared" si="2"/>
        <v>33</v>
      </c>
      <c r="V14" s="18"/>
      <c r="W14" s="18"/>
      <c r="X14" s="18"/>
    </row>
    <row r="15" spans="1:24" ht="20.25" x14ac:dyDescent="0.3">
      <c r="A15" s="130">
        <v>9</v>
      </c>
      <c r="B15" s="126"/>
      <c r="C15" s="48" t="s">
        <v>62</v>
      </c>
      <c r="D15" s="204" t="s">
        <v>37</v>
      </c>
      <c r="E15" s="35">
        <v>29983</v>
      </c>
      <c r="F15" s="111">
        <f t="array" ref="F15">IF(E15,SUM(--(DATEDIF(E15,E$3,"y")&gt;=IFERROR(--MID(SUBSTITUTE(IF(D15="М",оценки!B$6:B$20,оценки!H$6:H$16),"до",10),2,2),99))),"")</f>
        <v>3</v>
      </c>
      <c r="G15" s="42">
        <f t="shared" si="0"/>
        <v>3</v>
      </c>
      <c r="H15" s="111"/>
      <c r="I15" s="42" t="str">
        <f>IFERROR(INDEX(нормативы!B$7:B$39,MATCH(H15,нормативы!C$7:C$39,)),"")</f>
        <v/>
      </c>
      <c r="J15" s="184"/>
      <c r="K15" s="170" t="str">
        <f t="array" ref="K15">IF(N(G15)*J15,MAX(IF(--TEXT((нормативы!$B$4:$M$4=J$5)*(LEFTB(нормативы!$B$3:$M$3)=D15)*нормативы!$C$7:$AD$101*(IF($D15="Ж",LEFTB(нормативы!$B$5:$M$5)=IF(G15&gt;2,"С","Д"),1)),"0,00;;0")&gt;=J15,нормативы!$B$7:$AC$101)),"")</f>
        <v/>
      </c>
      <c r="L15" s="208"/>
      <c r="M15" s="196" t="str">
        <f t="array" ref="M15">IF(N(G15)*L15,MAX(IF(--TEXT((нормативы!$B$4:$M$4=L$5)*(LEFTB(нормативы!$B$3:$M$3)=D15)*нормативы!$C$7:$AD$101*(IF($D15="Ж",LEFTB(нормативы!$B$5:$M$5)=IF(G15&gt;2,"С","Д"),1)),"0,00;;0")&gt;=L15,нормативы!$B$7:$AC$101)),"")</f>
        <v/>
      </c>
      <c r="N15" s="111" t="e">
        <f t="shared" si="1"/>
        <v>#VALUE!</v>
      </c>
      <c r="O15" s="40">
        <f>IF(N(G15),COUNTIF(IF(D15="М",INDEX(оценки!C$4:F$20,G15*2,),INDEX(оценки!I$5:L$16,G15*2,)),"&lt;="&amp;N15)+2,"")</f>
        <v>2</v>
      </c>
      <c r="P15" s="18"/>
      <c r="Q15" s="63"/>
      <c r="R15" s="66">
        <v>9</v>
      </c>
      <c r="S15" s="64">
        <f t="shared" si="2"/>
        <v>34</v>
      </c>
      <c r="V15" s="18"/>
      <c r="W15" s="18"/>
      <c r="X15" s="18"/>
    </row>
    <row r="16" spans="1:24" ht="20.25" x14ac:dyDescent="0.3">
      <c r="A16" s="130">
        <v>10</v>
      </c>
      <c r="B16" s="126"/>
      <c r="C16" s="48" t="s">
        <v>63</v>
      </c>
      <c r="D16" s="204" t="s">
        <v>37</v>
      </c>
      <c r="E16" s="35">
        <v>29618</v>
      </c>
      <c r="F16" s="111">
        <f t="array" ref="F16">IF(E16,SUM(--(DATEDIF(E16,E$3,"y")&gt;=IFERROR(--MID(SUBSTITUTE(IF(D16="М",оценки!B$6:B$20,оценки!H$6:H$16),"до",10),2,2),99))),"")</f>
        <v>4</v>
      </c>
      <c r="G16" s="42">
        <f t="shared" si="0"/>
        <v>4</v>
      </c>
      <c r="H16" s="111"/>
      <c r="I16" s="42" t="str">
        <f>IFERROR(INDEX(нормативы!B$7:B$39,MATCH(H16,нормативы!C$7:C$39,)),"")</f>
        <v/>
      </c>
      <c r="J16" s="184"/>
      <c r="K16" s="170" t="str">
        <f t="array" ref="K16">IF(N(G16)*J16,MAX(IF(--TEXT((нормативы!$B$4:$M$4=J$5)*(LEFTB(нормативы!$B$3:$M$3)=D16)*нормативы!$C$7:$AD$101*(IF($D16="Ж",LEFTB(нормативы!$B$5:$M$5)=IF(G16&gt;2,"С","Д"),1)),"0,00;;0")&gt;=J16,нормативы!$B$7:$AC$101)),"")</f>
        <v/>
      </c>
      <c r="L16" s="208"/>
      <c r="M16" s="196" t="str">
        <f t="array" ref="M16">IF(N(G16)*L16,MAX(IF(--TEXT((нормативы!$B$4:$M$4=L$5)*(LEFTB(нормативы!$B$3:$M$3)=D16)*нормативы!$C$7:$AD$101*(IF($D16="Ж",LEFTB(нормативы!$B$5:$M$5)=IF(G16&gt;2,"С","Д"),1)),"0,00;;0")&gt;=L16,нормативы!$B$7:$AC$101)),"")</f>
        <v/>
      </c>
      <c r="N16" s="111" t="e">
        <f t="shared" si="1"/>
        <v>#VALUE!</v>
      </c>
      <c r="O16" s="40">
        <f>IF(N(G16),COUNTIF(IF(D16="М",INDEX(оценки!C$4:F$20,G16*2,),INDEX(оценки!I$5:L$16,G16*2,)),"&lt;="&amp;N16)+2,"")</f>
        <v>2</v>
      </c>
      <c r="P16" s="18"/>
      <c r="Q16" s="63"/>
      <c r="R16" s="66">
        <v>10</v>
      </c>
      <c r="S16" s="64">
        <f t="shared" si="2"/>
        <v>35</v>
      </c>
      <c r="V16" s="18"/>
      <c r="W16" s="18"/>
      <c r="X16" s="18"/>
    </row>
    <row r="17" spans="1:24" ht="20.25" x14ac:dyDescent="0.3">
      <c r="A17" s="130">
        <v>11</v>
      </c>
      <c r="B17" s="126"/>
      <c r="C17" s="48" t="s">
        <v>64</v>
      </c>
      <c r="D17" s="204" t="s">
        <v>37</v>
      </c>
      <c r="E17" s="35">
        <v>29252</v>
      </c>
      <c r="F17" s="111">
        <f t="array" ref="F17">IF(E17,SUM(--(DATEDIF(E17,E$3,"y")&gt;=IFERROR(--MID(SUBSTITUTE(IF(D17="М",оценки!B$6:B$20,оценки!H$6:H$16),"до",10),2,2),99))),"")</f>
        <v>4</v>
      </c>
      <c r="G17" s="42">
        <f t="shared" si="0"/>
        <v>4</v>
      </c>
      <c r="H17" s="111"/>
      <c r="I17" s="42" t="str">
        <f>IFERROR(INDEX(нормативы!B$7:B$39,MATCH(H17,нормативы!C$7:C$39,)),"")</f>
        <v/>
      </c>
      <c r="J17" s="184"/>
      <c r="K17" s="170" t="str">
        <f t="array" ref="K17">IF(N(G17)*J17,MAX(IF(--TEXT((нормативы!$B$4:$M$4=J$5)*(LEFTB(нормативы!$B$3:$M$3)=D17)*нормативы!$C$7:$AD$101*(IF($D17="Ж",LEFTB(нормативы!$B$5:$M$5)=IF(G17&gt;2,"С","Д"),1)),"0,00;;0")&gt;=J17,нормативы!$B$7:$AC$101)),"")</f>
        <v/>
      </c>
      <c r="L17" s="208"/>
      <c r="M17" s="196" t="str">
        <f t="array" ref="M17">IF(N(G17)*L17,MAX(IF(--TEXT((нормативы!$B$4:$M$4=L$5)*(LEFTB(нормативы!$B$3:$M$3)=D17)*нормативы!$C$7:$AD$101*(IF($D17="Ж",LEFTB(нормативы!$B$5:$M$5)=IF(G17&gt;2,"С","Д"),1)),"0,00;;0")&gt;=L17,нормативы!$B$7:$AC$101)),"")</f>
        <v/>
      </c>
      <c r="N17" s="111" t="e">
        <f t="shared" si="1"/>
        <v>#VALUE!</v>
      </c>
      <c r="O17" s="40">
        <f>IF(N(G17),COUNTIF(IF(D17="М",INDEX(оценки!C$4:F$20,G17*2,),INDEX(оценки!I$5:L$16,G17*2,)),"&lt;="&amp;N17)+2,"")</f>
        <v>2</v>
      </c>
      <c r="P17" s="18"/>
      <c r="Q17" s="63"/>
      <c r="R17" s="66">
        <v>11</v>
      </c>
      <c r="S17" s="64">
        <f t="shared" si="2"/>
        <v>36</v>
      </c>
      <c r="V17" s="18"/>
      <c r="W17" s="18"/>
      <c r="X17" s="18"/>
    </row>
    <row r="18" spans="1:24" ht="20.25" x14ac:dyDescent="0.3">
      <c r="A18" s="130">
        <v>12</v>
      </c>
      <c r="B18" s="126"/>
      <c r="C18" s="48" t="s">
        <v>65</v>
      </c>
      <c r="D18" s="204" t="s">
        <v>37</v>
      </c>
      <c r="E18" s="35">
        <v>28887</v>
      </c>
      <c r="F18" s="111">
        <f t="array" ref="F18">IF(E18,SUM(--(DATEDIF(E18,E$3,"y")&gt;=IFERROR(--MID(SUBSTITUTE(IF(D18="М",оценки!B$6:B$20,оценки!H$6:H$16),"до",10),2,2),99))),"")</f>
        <v>4</v>
      </c>
      <c r="G18" s="42">
        <f t="shared" si="0"/>
        <v>4</v>
      </c>
      <c r="H18" s="111">
        <v>20</v>
      </c>
      <c r="I18" s="42">
        <f>IFERROR(INDEX(нормативы!B$7:B$39,MATCH(H18,нормативы!C$7:C$39,)),"")</f>
        <v>80</v>
      </c>
      <c r="J18" s="184"/>
      <c r="K18" s="170" t="str">
        <f t="array" ref="K18">IF(N(G18)*J18,MAX(IF(--TEXT((нормативы!$B$4:$M$4=J$5)*(LEFTB(нормативы!$B$3:$M$3)=D18)*нормативы!$C$7:$AD$101*(IF($D18="Ж",LEFTB(нормативы!$B$5:$M$5)=IF(G18&gt;2,"С","Д"),1)),"0,00;;0")&gt;=J18,нормативы!$B$7:$AC$101)),"")</f>
        <v/>
      </c>
      <c r="L18" s="208"/>
      <c r="M18" s="196" t="str">
        <f t="array" ref="M18">IF(N(G18)*L18,MAX(IF(--TEXT((нормативы!$B$4:$M$4=L$5)*(LEFTB(нормативы!$B$3:$M$3)=D18)*нормативы!$C$7:$AD$101*(IF($D18="Ж",LEFTB(нормативы!$B$5:$M$5)=IF(G18&gt;2,"С","Д"),1)),"0,00;;0")&gt;=L18,нормативы!$B$7:$AC$101)),"")</f>
        <v/>
      </c>
      <c r="N18" s="111" t="e">
        <f t="shared" si="1"/>
        <v>#VALUE!</v>
      </c>
      <c r="O18" s="40">
        <f>IF(N(G18),COUNTIF(IF(D18="М",INDEX(оценки!C$4:F$20,G18*2,),INDEX(оценки!I$5:L$16,G18*2,)),"&lt;="&amp;N18)+2,"")</f>
        <v>2</v>
      </c>
      <c r="P18" s="18"/>
      <c r="Q18" s="63"/>
      <c r="R18" s="66">
        <v>12</v>
      </c>
      <c r="S18" s="64">
        <f t="shared" si="2"/>
        <v>37</v>
      </c>
      <c r="V18" s="18"/>
      <c r="W18" s="18"/>
      <c r="X18" s="18"/>
    </row>
    <row r="19" spans="1:24" ht="21" thickBot="1" x14ac:dyDescent="0.35">
      <c r="A19" s="130">
        <v>13</v>
      </c>
      <c r="B19" s="126"/>
      <c r="C19" s="48" t="s">
        <v>66</v>
      </c>
      <c r="D19" s="204" t="s">
        <v>37</v>
      </c>
      <c r="E19" s="35">
        <v>28522</v>
      </c>
      <c r="F19" s="111">
        <f t="array" ref="F19">IF(E19,SUM(--(DATEDIF(E19,E$3,"y")&gt;=IFERROR(--MID(SUBSTITUTE(IF(D19="М",оценки!B$6:B$20,оценки!H$6:H$16),"до",10),2,2),99))),"")</f>
        <v>4</v>
      </c>
      <c r="G19" s="42">
        <f t="shared" si="0"/>
        <v>4</v>
      </c>
      <c r="H19" s="111"/>
      <c r="I19" s="42" t="str">
        <f>IFERROR(INDEX(нормативы!B$7:B$39,MATCH(H19,нормативы!C$7:C$39,)),"")</f>
        <v/>
      </c>
      <c r="J19" s="184"/>
      <c r="K19" s="170" t="str">
        <f t="array" ref="K19">IF(N(G19)*J19,MAX(IF(--TEXT((нормативы!$B$4:$M$4=J$5)*(LEFTB(нормативы!$B$3:$M$3)=D19)*нормативы!$C$7:$AD$101*(IF($D19="Ж",LEFTB(нормативы!$B$5:$M$5)=IF(G19&gt;2,"С","Д"),1)),"0,00;;0")&gt;=J19,нормативы!$B$7:$AC$101)),"")</f>
        <v/>
      </c>
      <c r="L19" s="208"/>
      <c r="M19" s="196" t="str">
        <f t="array" ref="M19">IF(N(G19)*L19,MAX(IF(--TEXT((нормативы!$B$4:$M$4=L$5)*(LEFTB(нормативы!$B$3:$M$3)=D19)*нормативы!$C$7:$AD$101*(IF($D19="Ж",LEFTB(нормативы!$B$5:$M$5)=IF(G19&gt;2,"С","Д"),1)),"0,00;;0")&gt;=L19,нормативы!$B$7:$AC$101)),"")</f>
        <v/>
      </c>
      <c r="N19" s="111" t="e">
        <f t="shared" si="1"/>
        <v>#VALUE!</v>
      </c>
      <c r="O19" s="40">
        <f>IF(N(G19),COUNTIF(IF(D19="М",INDEX(оценки!C$4:F$20,G19*2,),INDEX(оценки!I$5:L$16,G19*2,)),"&lt;="&amp;N19)+2,"")</f>
        <v>2</v>
      </c>
      <c r="P19" s="18"/>
      <c r="Q19" s="63"/>
      <c r="R19" s="66">
        <v>13</v>
      </c>
      <c r="S19" s="64">
        <f t="shared" si="2"/>
        <v>38</v>
      </c>
    </row>
    <row r="20" spans="1:24" ht="20.25" x14ac:dyDescent="0.3">
      <c r="A20" s="130">
        <v>14</v>
      </c>
      <c r="B20" s="126"/>
      <c r="C20" s="47" t="s">
        <v>52</v>
      </c>
      <c r="D20" s="204" t="s">
        <v>37</v>
      </c>
      <c r="E20" s="35">
        <v>28157</v>
      </c>
      <c r="F20" s="111">
        <f t="array" ref="F20">IF(E20,SUM(--(DATEDIF(E20,E$3,"y")&gt;=IFERROR(--MID(SUBSTITUTE(IF(D20="М",оценки!B$6:B$20,оценки!H$6:H$16),"до",10),2,2),99))),"")</f>
        <v>4</v>
      </c>
      <c r="G20" s="42">
        <f t="shared" si="0"/>
        <v>4</v>
      </c>
      <c r="H20" s="111"/>
      <c r="I20" s="42" t="str">
        <f>IFERROR(INDEX(нормативы!B$7:B$39,MATCH(H20,нормативы!C$7:C$39,)),"")</f>
        <v/>
      </c>
      <c r="J20" s="184"/>
      <c r="K20" s="170" t="str">
        <f t="array" ref="K20">IF(N(G20)*J20,MAX(IF(--TEXT((нормативы!$B$4:$M$4=J$5)*(LEFTB(нормативы!$B$3:$M$3)=D20)*нормативы!$C$7:$AD$101*(IF($D20="Ж",LEFTB(нормативы!$B$5:$M$5)=IF(G20&gt;2,"С","Д"),1)),"0,00;;0")&gt;=J20,нормативы!$B$7:$AC$101)),"")</f>
        <v/>
      </c>
      <c r="L20" s="208"/>
      <c r="M20" s="196" t="str">
        <f t="array" ref="M20">IF(N(G20)*L20,MAX(IF(--TEXT((нормативы!$B$4:$M$4=L$5)*(LEFTB(нормативы!$B$3:$M$3)=D20)*нормативы!$C$7:$AD$101*(IF($D20="Ж",LEFTB(нормативы!$B$5:$M$5)=IF(G20&gt;2,"С","Д"),1)),"0,00;;0")&gt;=L20,нормативы!$B$7:$AC$101)),"")</f>
        <v/>
      </c>
      <c r="N20" s="111" t="e">
        <f t="shared" si="1"/>
        <v>#VALUE!</v>
      </c>
      <c r="O20" s="40">
        <f>IF(N(G20),COUNTIF(IF(D20="М",INDEX(оценки!C$4:F$20,G20*2,),INDEX(оценки!I$5:L$16,G20*2,)),"&lt;="&amp;N20)+2,"")</f>
        <v>2</v>
      </c>
      <c r="P20" s="18"/>
      <c r="Q20" s="63"/>
      <c r="R20" s="66">
        <v>14</v>
      </c>
      <c r="S20" s="64">
        <f t="shared" si="2"/>
        <v>39</v>
      </c>
    </row>
    <row r="21" spans="1:24" ht="20.25" x14ac:dyDescent="0.3">
      <c r="A21" s="130">
        <v>15</v>
      </c>
      <c r="B21" s="126"/>
      <c r="C21" s="48" t="s">
        <v>53</v>
      </c>
      <c r="D21" s="204" t="s">
        <v>37</v>
      </c>
      <c r="E21" s="35">
        <v>27791</v>
      </c>
      <c r="F21" s="111">
        <f t="array" ref="F21">IF(E21,SUM(--(DATEDIF(E21,E$3,"y")&gt;=IFERROR(--MID(SUBSTITUTE(IF(D21="М",оценки!B$6:B$20,оценки!H$6:H$16),"до",10),2,2),99))),"")</f>
        <v>5</v>
      </c>
      <c r="G21" s="42">
        <f t="shared" si="0"/>
        <v>5</v>
      </c>
      <c r="H21" s="111"/>
      <c r="I21" s="42" t="str">
        <f>IFERROR(INDEX(нормативы!B$7:B$39,MATCH(H21,нормативы!C$7:C$39,)),"")</f>
        <v/>
      </c>
      <c r="J21" s="184"/>
      <c r="K21" s="170" t="str">
        <f t="array" ref="K21">IF(N(G21)*J21,MAX(IF(--TEXT((нормативы!$B$4:$M$4=J$5)*(LEFTB(нормативы!$B$3:$M$3)=D21)*нормативы!$C$7:$AD$101*(IF($D21="Ж",LEFTB(нормативы!$B$5:$M$5)=IF(G21&gt;2,"С","Д"),1)),"0,00;;0")&gt;=J21,нормативы!$B$7:$AC$101)),"")</f>
        <v/>
      </c>
      <c r="L21" s="208"/>
      <c r="M21" s="196" t="str">
        <f t="array" ref="M21">IF(N(G21)*L21,MAX(IF(--TEXT((нормативы!$B$4:$M$4=L$5)*(LEFTB(нормативы!$B$3:$M$3)=D21)*нормативы!$C$7:$AD$101*(IF($D21="Ж",LEFTB(нормативы!$B$5:$M$5)=IF(G21&gt;2,"С","Д"),1)),"0,00;;0")&gt;=L21,нормативы!$B$7:$AC$101)),"")</f>
        <v/>
      </c>
      <c r="N21" s="111" t="e">
        <f t="shared" si="1"/>
        <v>#VALUE!</v>
      </c>
      <c r="O21" s="40">
        <f>IF(N(G21),COUNTIF(IF(D21="М",INDEX(оценки!C$4:F$20,G21*2,),INDEX(оценки!I$5:L$16,G21*2,)),"&lt;="&amp;N21)+2,"")</f>
        <v>2</v>
      </c>
      <c r="P21" s="18"/>
      <c r="Q21" s="63"/>
      <c r="R21" s="66">
        <v>15</v>
      </c>
      <c r="S21" s="64">
        <f t="shared" si="2"/>
        <v>40</v>
      </c>
    </row>
    <row r="22" spans="1:24" ht="20.25" x14ac:dyDescent="0.3">
      <c r="A22" s="130">
        <v>16</v>
      </c>
      <c r="B22" s="126"/>
      <c r="C22" s="48" t="s">
        <v>56</v>
      </c>
      <c r="D22" s="204" t="s">
        <v>37</v>
      </c>
      <c r="E22" s="35">
        <v>27426</v>
      </c>
      <c r="F22" s="111">
        <f t="array" ref="F22">IF(E22,SUM(--(DATEDIF(E22,E$3,"y")&gt;=IFERROR(--MID(SUBSTITUTE(IF(D22="М",оценки!B$6:B$20,оценки!H$6:H$16),"до",10),2,2),99))),"")</f>
        <v>5</v>
      </c>
      <c r="G22" s="42">
        <f t="shared" si="0"/>
        <v>5</v>
      </c>
      <c r="H22" s="111"/>
      <c r="I22" s="42" t="str">
        <f>IFERROR(INDEX(нормативы!B$7:B$39,MATCH(H22,нормативы!C$7:C$39,)),"")</f>
        <v/>
      </c>
      <c r="J22" s="184"/>
      <c r="K22" s="170" t="str">
        <f t="array" ref="K22">IF(N(G22)*J22,MAX(IF(--TEXT((нормативы!$B$4:$M$4=J$5)*(LEFTB(нормативы!$B$3:$M$3)=D22)*нормативы!$C$7:$AD$101*(IF($D22="Ж",LEFTB(нормативы!$B$5:$M$5)=IF(G22&gt;2,"С","Д"),1)),"0,00;;0")&gt;=J22,нормативы!$B$7:$AC$101)),"")</f>
        <v/>
      </c>
      <c r="L22" s="208"/>
      <c r="M22" s="196" t="str">
        <f t="array" ref="M22">IF(N(G22)*L22,MAX(IF(--TEXT((нормативы!$B$4:$M$4=L$5)*(LEFTB(нормативы!$B$3:$M$3)=D22)*нормативы!$C$7:$AD$101*(IF($D22="Ж",LEFTB(нормативы!$B$5:$M$5)=IF(G22&gt;2,"С","Д"),1)),"0,00;;0")&gt;=L22,нормативы!$B$7:$AC$101)),"")</f>
        <v/>
      </c>
      <c r="N22" s="111" t="e">
        <f t="shared" si="1"/>
        <v>#VALUE!</v>
      </c>
      <c r="O22" s="40">
        <f>IF(N(G22),COUNTIF(IF(D22="М",INDEX(оценки!C$4:F$20,G22*2,),INDEX(оценки!I$5:L$16,G22*2,)),"&lt;="&amp;N22)+2,"")</f>
        <v>2</v>
      </c>
      <c r="P22" s="18"/>
      <c r="Q22" s="63"/>
      <c r="R22" s="66">
        <v>16</v>
      </c>
      <c r="S22" s="64">
        <f t="shared" si="2"/>
        <v>41</v>
      </c>
    </row>
    <row r="23" spans="1:24" ht="20.25" x14ac:dyDescent="0.3">
      <c r="A23" s="130">
        <v>17</v>
      </c>
      <c r="B23" s="126"/>
      <c r="C23" s="48" t="s">
        <v>57</v>
      </c>
      <c r="D23" s="204" t="s">
        <v>37</v>
      </c>
      <c r="E23" s="35">
        <v>27061</v>
      </c>
      <c r="F23" s="111">
        <f t="array" ref="F23">IF(E23,SUM(--(DATEDIF(E23,E$3,"y")&gt;=IFERROR(--MID(SUBSTITUTE(IF(D23="М",оценки!B$6:B$20,оценки!H$6:H$16),"до",10),2,2),99))),"")</f>
        <v>5</v>
      </c>
      <c r="G23" s="42">
        <f t="shared" si="0"/>
        <v>5</v>
      </c>
      <c r="H23" s="111"/>
      <c r="I23" s="42" t="str">
        <f>IFERROR(INDEX(нормативы!B$7:B$39,MATCH(H23,нормативы!C$7:C$39,)),"")</f>
        <v/>
      </c>
      <c r="J23" s="184"/>
      <c r="K23" s="170" t="str">
        <f t="array" ref="K23">IF(N(G23)*J23,MAX(IF(--TEXT((нормативы!$B$4:$M$4=J$5)*(LEFTB(нормативы!$B$3:$M$3)=D23)*нормативы!$C$7:$AD$101*(IF($D23="Ж",LEFTB(нормативы!$B$5:$M$5)=IF(G23&gt;2,"С","Д"),1)),"0,00;;0")&gt;=J23,нормативы!$B$7:$AC$101)),"")</f>
        <v/>
      </c>
      <c r="L23" s="208"/>
      <c r="M23" s="196" t="str">
        <f t="array" ref="M23">IF(N(G23)*L23,MAX(IF(--TEXT((нормативы!$B$4:$M$4=L$5)*(LEFTB(нормативы!$B$3:$M$3)=D23)*нормативы!$C$7:$AD$101*(IF($D23="Ж",LEFTB(нормативы!$B$5:$M$5)=IF(G23&gt;2,"С","Д"),1)),"0,00;;0")&gt;=L23,нормативы!$B$7:$AC$101)),"")</f>
        <v/>
      </c>
      <c r="N23" s="111" t="e">
        <f t="shared" si="1"/>
        <v>#VALUE!</v>
      </c>
      <c r="O23" s="40">
        <f>IF(N(G23),COUNTIF(IF(D23="М",INDEX(оценки!C$4:F$20,G23*2,),INDEX(оценки!I$5:L$16,G23*2,)),"&lt;="&amp;N23)+2,"")</f>
        <v>2</v>
      </c>
      <c r="P23" s="18"/>
      <c r="Q23" s="63"/>
      <c r="R23" s="66">
        <v>18</v>
      </c>
      <c r="S23" s="64">
        <f>DATEDIF(E23,E$3,"y")</f>
        <v>42</v>
      </c>
    </row>
    <row r="24" spans="1:24" ht="20.25" x14ac:dyDescent="0.3">
      <c r="A24" s="130">
        <v>18</v>
      </c>
      <c r="B24" s="126"/>
      <c r="C24" s="48" t="s">
        <v>58</v>
      </c>
      <c r="D24" s="204" t="s">
        <v>37</v>
      </c>
      <c r="E24" s="35">
        <v>26696</v>
      </c>
      <c r="F24" s="111">
        <f t="array" ref="F24">IF(E24,SUM(--(DATEDIF(E24,E$3,"y")&gt;=IFERROR(--MID(SUBSTITUTE(IF(D24="М",оценки!B$6:B$20,оценки!H$6:H$16),"до",10),2,2),99))),"")</f>
        <v>5</v>
      </c>
      <c r="G24" s="42">
        <f t="shared" si="0"/>
        <v>5</v>
      </c>
      <c r="H24" s="111"/>
      <c r="I24" s="42" t="str">
        <f>IFERROR(INDEX(нормативы!B$7:B$39,MATCH(H24,нормативы!C$7:C$39,)),"")</f>
        <v/>
      </c>
      <c r="J24" s="184"/>
      <c r="K24" s="170" t="str">
        <f t="array" ref="K24">IF(N(G24)*J24,MAX(IF(--TEXT((нормативы!$B$4:$M$4=J$5)*(LEFTB(нормативы!$B$3:$M$3)=D24)*нормативы!$C$7:$AD$101*(IF($D24="Ж",LEFTB(нормативы!$B$5:$M$5)=IF(G24&gt;2,"С","Д"),1)),"0,00;;0")&gt;=J24,нормативы!$B$7:$AC$101)),"")</f>
        <v/>
      </c>
      <c r="L24" s="208"/>
      <c r="M24" s="196" t="str">
        <f t="array" ref="M24">IF(N(G24)*L24,MAX(IF(--TEXT((нормативы!$B$4:$M$4=L$5)*(LEFTB(нормативы!$B$3:$M$3)=D24)*нормативы!$C$7:$AD$101*(IF($D24="Ж",LEFTB(нормативы!$B$5:$M$5)=IF(G24&gt;2,"С","Д"),1)),"0,00;;0")&gt;=L24,нормативы!$B$7:$AC$101)),"")</f>
        <v/>
      </c>
      <c r="N24" s="111" t="e">
        <f t="shared" si="1"/>
        <v>#VALUE!</v>
      </c>
      <c r="O24" s="40">
        <f>IF(N(G24),COUNTIF(IF(D24="М",INDEX(оценки!C$4:F$20,G24*2,),INDEX(оценки!I$5:L$16,G24*2,)),"&lt;="&amp;N24)+2,"")</f>
        <v>2</v>
      </c>
      <c r="P24" s="18"/>
      <c r="Q24" s="63"/>
      <c r="R24" s="66">
        <v>19</v>
      </c>
      <c r="S24" s="64">
        <f t="shared" si="2"/>
        <v>43</v>
      </c>
    </row>
    <row r="25" spans="1:24" ht="20.25" x14ac:dyDescent="0.3">
      <c r="A25" s="130">
        <v>19</v>
      </c>
      <c r="B25" s="126"/>
      <c r="C25" s="48" t="s">
        <v>59</v>
      </c>
      <c r="D25" s="204" t="s">
        <v>37</v>
      </c>
      <c r="E25" s="35">
        <v>26330</v>
      </c>
      <c r="F25" s="111">
        <f t="array" ref="F25">IF(E25,SUM(--(DATEDIF(E25,E$3,"y")&gt;=IFERROR(--MID(SUBSTITUTE(IF(D25="М",оценки!B$6:B$20,оценки!H$6:H$16),"до",10),2,2),99))),"")</f>
        <v>5</v>
      </c>
      <c r="G25" s="42">
        <f t="shared" si="0"/>
        <v>5</v>
      </c>
      <c r="H25" s="111"/>
      <c r="I25" s="42" t="str">
        <f>IFERROR(INDEX(нормативы!B$7:B$39,MATCH(H25,нормативы!C$7:C$39,)),"")</f>
        <v/>
      </c>
      <c r="J25" s="184"/>
      <c r="K25" s="170" t="str">
        <f t="array" ref="K25">IF(N(G25)*J25,MAX(IF(--TEXT((нормативы!$B$4:$M$4=J$5)*(LEFTB(нормативы!$B$3:$M$3)=D25)*нормативы!$C$7:$AD$101*(IF($D25="Ж",LEFTB(нормативы!$B$5:$M$5)=IF(G25&gt;2,"С","Д"),1)),"0,00;;0")&gt;=J25,нормативы!$B$7:$AC$101)),"")</f>
        <v/>
      </c>
      <c r="L25" s="208"/>
      <c r="M25" s="196" t="str">
        <f t="array" ref="M25">IF(N(G25)*L25,MAX(IF(--TEXT((нормативы!$B$4:$M$4=L$5)*(LEFTB(нормативы!$B$3:$M$3)=D25)*нормативы!$C$7:$AD$101*(IF($D25="Ж",LEFTB(нормативы!$B$5:$M$5)=IF(G25&gt;2,"С","Д"),1)),"0,00;;0")&gt;=L25,нормативы!$B$7:$AC$101)),"")</f>
        <v/>
      </c>
      <c r="N25" s="111" t="e">
        <f t="shared" si="1"/>
        <v>#VALUE!</v>
      </c>
      <c r="O25" s="40">
        <f>IF(N(G25),COUNTIF(IF(D25="М",INDEX(оценки!C$4:F$20,G25*2,),INDEX(оценки!I$5:L$16,G25*2,)),"&lt;="&amp;N25)+2,"")</f>
        <v>2</v>
      </c>
      <c r="P25" s="18"/>
      <c r="Q25" s="63"/>
      <c r="R25" s="66">
        <v>21</v>
      </c>
      <c r="S25" s="64">
        <f t="shared" si="2"/>
        <v>44</v>
      </c>
    </row>
    <row r="26" spans="1:24" ht="20.25" x14ac:dyDescent="0.3">
      <c r="A26" s="130">
        <v>20</v>
      </c>
      <c r="B26" s="126"/>
      <c r="C26" s="48" t="s">
        <v>60</v>
      </c>
      <c r="D26" s="204" t="s">
        <v>37</v>
      </c>
      <c r="E26" s="35">
        <v>25965</v>
      </c>
      <c r="F26" s="111">
        <f t="array" ref="F26">IF(E26,SUM(--(DATEDIF(E26,E$3,"y")&gt;=IFERROR(--MID(SUBSTITUTE(IF(D26="М",оценки!B$6:B$20,оценки!H$6:H$16),"до",10),2,2),99))),"")</f>
        <v>6</v>
      </c>
      <c r="G26" s="42">
        <f t="shared" si="0"/>
        <v>6</v>
      </c>
      <c r="H26" s="111"/>
      <c r="I26" s="42" t="str">
        <f>IFERROR(INDEX(нормативы!B$7:B$39,MATCH(H26,нормативы!C$7:C$39,)),"")</f>
        <v/>
      </c>
      <c r="J26" s="184"/>
      <c r="K26" s="170" t="str">
        <f t="array" ref="K26">IF(N(G26)*J26,MAX(IF(--TEXT((нормативы!$B$4:$M$4=J$5)*(LEFTB(нормативы!$B$3:$M$3)=D26)*нормативы!$C$7:$AD$101*(IF($D26="Ж",LEFTB(нормативы!$B$5:$M$5)=IF(G26&gt;2,"С","Д"),1)),"0,00;;0")&gt;=J26,нормативы!$B$7:$AC$101)),"")</f>
        <v/>
      </c>
      <c r="L26" s="208"/>
      <c r="M26" s="196" t="str">
        <f t="array" ref="M26">IF(N(G26)*L26,MAX(IF(--TEXT((нормативы!$B$4:$M$4=L$5)*(LEFTB(нормативы!$B$3:$M$3)=D26)*нормативы!$C$7:$AD$101*(IF($D26="Ж",LEFTB(нормативы!$B$5:$M$5)=IF(G26&gt;2,"С","Д"),1)),"0,00;;0")&gt;=L26,нормативы!$B$7:$AC$101)),"")</f>
        <v/>
      </c>
      <c r="N26" s="111" t="e">
        <f t="shared" si="1"/>
        <v>#VALUE!</v>
      </c>
      <c r="O26" s="40">
        <f>IF(N(G26),COUNTIF(IF(D26="М",INDEX(оценки!C$4:F$20,G26*2,),INDEX(оценки!I$5:L$16,G26*2,)),"&lt;="&amp;N26)+2,"")</f>
        <v>2</v>
      </c>
      <c r="P26" s="18"/>
      <c r="Q26" s="63"/>
      <c r="R26" s="66">
        <v>23</v>
      </c>
      <c r="S26" s="64">
        <f t="shared" si="2"/>
        <v>45</v>
      </c>
    </row>
    <row r="27" spans="1:24" ht="20.25" x14ac:dyDescent="0.3">
      <c r="A27" s="130">
        <v>21</v>
      </c>
      <c r="B27" s="126"/>
      <c r="C27" s="48" t="s">
        <v>61</v>
      </c>
      <c r="D27" s="204" t="s">
        <v>37</v>
      </c>
      <c r="E27" s="35">
        <v>25600</v>
      </c>
      <c r="F27" s="111">
        <f t="array" ref="F27">IF(E27,SUM(--(DATEDIF(E27,E$3,"y")&gt;=IFERROR(--MID(SUBSTITUTE(IF(D27="М",оценки!B$6:B$20,оценки!H$6:H$16),"до",10),2,2),99))),"")</f>
        <v>6</v>
      </c>
      <c r="G27" s="42">
        <f t="shared" si="0"/>
        <v>6</v>
      </c>
      <c r="H27" s="111"/>
      <c r="I27" s="42" t="str">
        <f>IFERROR(INDEX(нормативы!B$7:B$39,MATCH(H27,нормативы!C$7:C$39,)),"")</f>
        <v/>
      </c>
      <c r="J27" s="184"/>
      <c r="K27" s="170" t="str">
        <f t="array" ref="K27">IF(N(G27)*J27,MAX(IF(--TEXT((нормативы!$B$4:$M$4=J$5)*(LEFTB(нормативы!$B$3:$M$3)=D27)*нормативы!$C$7:$AD$101*(IF($D27="Ж",LEFTB(нормативы!$B$5:$M$5)=IF(G27&gt;2,"С","Д"),1)),"0,00;;0")&gt;=J27,нормативы!$B$7:$AC$101)),"")</f>
        <v/>
      </c>
      <c r="L27" s="208"/>
      <c r="M27" s="196" t="str">
        <f t="array" ref="M27">IF(N(G27)*L27,MAX(IF(--TEXT((нормативы!$B$4:$M$4=L$5)*(LEFTB(нормативы!$B$3:$M$3)=D27)*нормативы!$C$7:$AD$101*(IF($D27="Ж",LEFTB(нормативы!$B$5:$M$5)=IF(G27&gt;2,"С","Д"),1)),"0,00;;0")&gt;=L27,нормативы!$B$7:$AC$101)),"")</f>
        <v/>
      </c>
      <c r="N27" s="111" t="e">
        <f t="shared" si="1"/>
        <v>#VALUE!</v>
      </c>
      <c r="O27" s="40">
        <f>IF(N(G27),COUNTIF(IF(D27="М",INDEX(оценки!C$4:F$20,G27*2,),INDEX(оценки!I$5:L$16,G27*2,)),"&lt;="&amp;N27)+2,"")</f>
        <v>2</v>
      </c>
      <c r="P27" s="18"/>
      <c r="Q27" s="63"/>
      <c r="R27" s="66">
        <v>24</v>
      </c>
      <c r="S27" s="64">
        <f t="shared" si="2"/>
        <v>46</v>
      </c>
    </row>
    <row r="28" spans="1:24" ht="20.25" x14ac:dyDescent="0.3">
      <c r="A28" s="130">
        <v>22</v>
      </c>
      <c r="B28" s="126"/>
      <c r="C28" s="48" t="s">
        <v>62</v>
      </c>
      <c r="D28" s="204" t="s">
        <v>37</v>
      </c>
      <c r="E28" s="35">
        <v>25235</v>
      </c>
      <c r="F28" s="111">
        <f t="array" ref="F28">IF(E28,SUM(--(DATEDIF(E28,E$3,"y")&gt;=IFERROR(--MID(SUBSTITUTE(IF(D28="М",оценки!B$6:B$20,оценки!H$6:H$16),"до",10),2,2),99))),"")</f>
        <v>6</v>
      </c>
      <c r="G28" s="42">
        <f t="shared" si="0"/>
        <v>6</v>
      </c>
      <c r="H28" s="111"/>
      <c r="I28" s="42" t="str">
        <f>IFERROR(INDEX(нормативы!B$7:B$39,MATCH(H28,нормативы!C$7:C$39,)),"")</f>
        <v/>
      </c>
      <c r="J28" s="184"/>
      <c r="K28" s="170" t="str">
        <f t="array" ref="K28">IF(N(G28)*J28,MAX(IF(--TEXT((нормативы!$B$4:$M$4=J$5)*(LEFTB(нормативы!$B$3:$M$3)=D28)*нормативы!$C$7:$AD$101*(IF($D28="Ж",LEFTB(нормативы!$B$5:$M$5)=IF(G28&gt;2,"С","Д"),1)),"0,00;;0")&gt;=J28,нормативы!$B$7:$AC$101)),"")</f>
        <v/>
      </c>
      <c r="L28" s="208"/>
      <c r="M28" s="196" t="str">
        <f t="array" ref="M28">IF(N(G28)*L28,MAX(IF(--TEXT((нормативы!$B$4:$M$4=L$5)*(LEFTB(нормативы!$B$3:$M$3)=D28)*нормативы!$C$7:$AD$101*(IF($D28="Ж",LEFTB(нормативы!$B$5:$M$5)=IF(G28&gt;2,"С","Д"),1)),"0,00;;0")&gt;=L28,нормативы!$B$7:$AC$101)),"")</f>
        <v/>
      </c>
      <c r="N28" s="111" t="e">
        <f t="shared" si="1"/>
        <v>#VALUE!</v>
      </c>
      <c r="O28" s="40">
        <f>IF(N(G28),COUNTIF(IF(D28="М",INDEX(оценки!C$4:F$20,G28*2,),INDEX(оценки!I$5:L$16,G28*2,)),"&lt;="&amp;N28)+2,"")</f>
        <v>2</v>
      </c>
      <c r="P28" s="18"/>
      <c r="Q28" s="63"/>
      <c r="R28" s="66">
        <v>25</v>
      </c>
      <c r="S28" s="64">
        <f t="shared" si="2"/>
        <v>47</v>
      </c>
    </row>
    <row r="29" spans="1:24" ht="20.25" x14ac:dyDescent="0.3">
      <c r="A29" s="130">
        <v>23</v>
      </c>
      <c r="B29" s="126"/>
      <c r="C29" s="48" t="s">
        <v>63</v>
      </c>
      <c r="D29" s="204" t="s">
        <v>37</v>
      </c>
      <c r="E29" s="35">
        <v>24869</v>
      </c>
      <c r="F29" s="111">
        <f t="array" ref="F29">IF(E29,SUM(--(DATEDIF(E29,E$3,"y")&gt;=IFERROR(--MID(SUBSTITUTE(IF(D29="М",оценки!B$6:B$20,оценки!H$6:H$16),"до",10),2,2),99))),"")</f>
        <v>6</v>
      </c>
      <c r="G29" s="42">
        <f t="shared" si="0"/>
        <v>6</v>
      </c>
      <c r="H29" s="111"/>
      <c r="I29" s="42" t="str">
        <f>IFERROR(INDEX(нормативы!B$7:B$39,MATCH(H29,нормативы!C$7:C$39,)),"")</f>
        <v/>
      </c>
      <c r="J29" s="184"/>
      <c r="K29" s="170" t="str">
        <f t="array" ref="K29">IF(N(G29)*J29,MAX(IF(--TEXT((нормативы!$B$4:$M$4=J$5)*(LEFTB(нормативы!$B$3:$M$3)=D29)*нормативы!$C$7:$AD$101*(IF($D29="Ж",LEFTB(нормативы!$B$5:$M$5)=IF(G29&gt;2,"С","Д"),1)),"0,00;;0")&gt;=J29,нормативы!$B$7:$AC$101)),"")</f>
        <v/>
      </c>
      <c r="L29" s="208"/>
      <c r="M29" s="196" t="str">
        <f t="array" ref="M29">IF(N(G29)*L29,MAX(IF(--TEXT((нормативы!$B$4:$M$4=L$5)*(LEFTB(нормативы!$B$3:$M$3)=D29)*нормативы!$C$7:$AD$101*(IF($D29="Ж",LEFTB(нормативы!$B$5:$M$5)=IF(G29&gt;2,"С","Д"),1)),"0,00;;0")&gt;=L29,нормативы!$B$7:$AC$101)),"")</f>
        <v/>
      </c>
      <c r="N29" s="111" t="e">
        <f t="shared" si="1"/>
        <v>#VALUE!</v>
      </c>
      <c r="O29" s="40">
        <f>IF(N(G29),COUNTIF(IF(D29="М",INDEX(оценки!C$4:F$20,G29*2,),INDEX(оценки!I$5:L$16,G29*2,)),"&lt;="&amp;N29)+2,"")</f>
        <v>2</v>
      </c>
      <c r="P29" s="18"/>
      <c r="Q29" s="63"/>
      <c r="R29" s="66">
        <v>26</v>
      </c>
      <c r="S29" s="64">
        <f t="shared" si="2"/>
        <v>48</v>
      </c>
    </row>
    <row r="30" spans="1:24" ht="20.25" x14ac:dyDescent="0.3">
      <c r="A30" s="130">
        <v>24</v>
      </c>
      <c r="B30" s="126"/>
      <c r="C30" s="48" t="s">
        <v>64</v>
      </c>
      <c r="D30" s="204" t="s">
        <v>37</v>
      </c>
      <c r="E30" s="35">
        <v>24504</v>
      </c>
      <c r="F30" s="111">
        <f t="array" ref="F30">IF(E30,SUM(--(DATEDIF(E30,E$3,"y")&gt;=IFERROR(--MID(SUBSTITUTE(IF(D30="М",оценки!B$6:B$20,оценки!H$6:H$16),"до",10),2,2),99))),"")</f>
        <v>6</v>
      </c>
      <c r="G30" s="42">
        <f t="shared" si="0"/>
        <v>6</v>
      </c>
      <c r="H30" s="111"/>
      <c r="I30" s="42" t="str">
        <f>IFERROR(INDEX(нормативы!B$7:B$39,MATCH(H30,нормативы!C$7:C$39,)),"")</f>
        <v/>
      </c>
      <c r="J30" s="184"/>
      <c r="K30" s="170" t="str">
        <f t="array" ref="K30">IF(N(G30)*J30,MAX(IF(--TEXT((нормативы!$B$4:$M$4=J$5)*(LEFTB(нормативы!$B$3:$M$3)=D30)*нормативы!$C$7:$AD$101*(IF($D30="Ж",LEFTB(нормативы!$B$5:$M$5)=IF(G30&gt;2,"С","Д"),1)),"0,00;;0")&gt;=J30,нормативы!$B$7:$AC$101)),"")</f>
        <v/>
      </c>
      <c r="L30" s="208"/>
      <c r="M30" s="196" t="str">
        <f t="array" ref="M30">IF(N(G30)*L30,MAX(IF(--TEXT((нормативы!$B$4:$M$4=L$5)*(LEFTB(нормативы!$B$3:$M$3)=D30)*нормативы!$C$7:$AD$101*(IF($D30="Ж",LEFTB(нормативы!$B$5:$M$5)=IF(G30&gt;2,"С","Д"),1)),"0,00;;0")&gt;=L30,нормативы!$B$7:$AC$101)),"")</f>
        <v/>
      </c>
      <c r="N30" s="111" t="e">
        <f t="shared" si="1"/>
        <v>#VALUE!</v>
      </c>
      <c r="O30" s="40">
        <f>IF(N(G30),COUNTIF(IF(D30="М",INDEX(оценки!C$4:F$20,G30*2,),INDEX(оценки!I$5:L$16,G30*2,)),"&lt;="&amp;N30)+2,"")</f>
        <v>2</v>
      </c>
      <c r="P30" s="18"/>
      <c r="Q30" s="63"/>
      <c r="R30" s="66">
        <v>27</v>
      </c>
      <c r="S30" s="64">
        <f t="shared" si="2"/>
        <v>49</v>
      </c>
    </row>
    <row r="31" spans="1:24" ht="20.25" x14ac:dyDescent="0.3">
      <c r="A31" s="130">
        <v>25</v>
      </c>
      <c r="B31" s="126"/>
      <c r="C31" s="48" t="s">
        <v>65</v>
      </c>
      <c r="D31" s="204" t="s">
        <v>37</v>
      </c>
      <c r="E31" s="35">
        <v>24139</v>
      </c>
      <c r="F31" s="111">
        <f t="array" ref="F31">IF(E31,SUM(--(DATEDIF(E31,E$3,"y")&gt;=IFERROR(--MID(SUBSTITUTE(IF(D31="М",оценки!B$6:B$20,оценки!H$6:H$16),"до",10),2,2),99))),"")</f>
        <v>7</v>
      </c>
      <c r="G31" s="42">
        <f t="shared" si="0"/>
        <v>7</v>
      </c>
      <c r="H31" s="111"/>
      <c r="I31" s="42" t="str">
        <f>IFERROR(INDEX(нормативы!B$7:B$39,MATCH(H31,нормативы!C$7:C$39,)),"")</f>
        <v/>
      </c>
      <c r="J31" s="184"/>
      <c r="K31" s="170" t="str">
        <f t="array" ref="K31">IF(N(G31)*J31,MAX(IF(--TEXT((нормативы!$B$4:$M$4=J$5)*(LEFTB(нормативы!$B$3:$M$3)=D31)*нормативы!$C$7:$AD$101*(IF($D31="Ж",LEFTB(нормативы!$B$5:$M$5)=IF(G31&gt;2,"С","Д"),1)),"0,00;;0")&gt;=J31,нормативы!$B$7:$AC$101)),"")</f>
        <v/>
      </c>
      <c r="L31" s="208"/>
      <c r="M31" s="196" t="str">
        <f t="array" ref="M31">IF(N(G31)*L31,MAX(IF(--TEXT((нормативы!$B$4:$M$4=L$5)*(LEFTB(нормативы!$B$3:$M$3)=D31)*нормативы!$C$7:$AD$101*(IF($D31="Ж",LEFTB(нормативы!$B$5:$M$5)=IF(G31&gt;2,"С","Д"),1)),"0,00;;0")&gt;=L31,нормативы!$B$7:$AC$101)),"")</f>
        <v/>
      </c>
      <c r="N31" s="111" t="e">
        <f t="shared" si="1"/>
        <v>#VALUE!</v>
      </c>
      <c r="O31" s="40">
        <f>IF(N(G31),COUNTIF(IF(D31="М",INDEX(оценки!C$4:F$20,G31*2,),INDEX(оценки!I$5:L$16,G31*2,)),"&lt;="&amp;N31)+2,"")</f>
        <v>2</v>
      </c>
      <c r="P31" s="18"/>
      <c r="Q31" s="63"/>
      <c r="R31" s="66">
        <v>28</v>
      </c>
      <c r="S31" s="64">
        <f t="shared" si="2"/>
        <v>50</v>
      </c>
    </row>
    <row r="32" spans="1:24" ht="20.25" x14ac:dyDescent="0.25">
      <c r="A32" s="130">
        <v>26</v>
      </c>
      <c r="B32" s="126"/>
      <c r="C32" s="21" t="s">
        <v>67</v>
      </c>
      <c r="D32" s="204" t="s">
        <v>37</v>
      </c>
      <c r="E32" s="35">
        <v>23774</v>
      </c>
      <c r="F32" s="111">
        <f t="array" ref="F32">IF(E32,SUM(--(DATEDIF(E32,E$3,"y")&gt;=IFERROR(--MID(SUBSTITUTE(IF(D32="М",оценки!B$6:B$20,оценки!H$6:H$16),"до",10),2,2),99))),"")</f>
        <v>7</v>
      </c>
      <c r="G32" s="42">
        <f t="shared" si="0"/>
        <v>7</v>
      </c>
      <c r="H32" s="111"/>
      <c r="I32" s="42" t="str">
        <f>IFERROR(INDEX(нормативы!B$7:B$39,MATCH(H32,нормативы!C$7:C$39,)),"")</f>
        <v/>
      </c>
      <c r="J32" s="184"/>
      <c r="K32" s="170" t="str">
        <f t="array" ref="K32">IF(N(G32)*J32,MAX(IF(--TEXT((нормативы!$B$4:$M$4=J$5)*(LEFTB(нормативы!$B$3:$M$3)=D32)*нормативы!$C$7:$AD$101*(IF($D32="Ж",LEFTB(нормативы!$B$5:$M$5)=IF(G32&gt;2,"С","Д"),1)),"0,00;;0")&gt;=J32,нормативы!$B$7:$AC$101)),"")</f>
        <v/>
      </c>
      <c r="L32" s="208"/>
      <c r="M32" s="196" t="str">
        <f t="array" ref="M32">IF(N(G32)*L32,MAX(IF(--TEXT((нормативы!$B$4:$M$4=L$5)*(LEFTB(нормативы!$B$3:$M$3)=D32)*нормативы!$C$7:$AD$101*(IF($D32="Ж",LEFTB(нормативы!$B$5:$M$5)=IF(G32&gt;2,"С","Д"),1)),"0,00;;0")&gt;=L32,нормативы!$B$7:$AC$101)),"")</f>
        <v/>
      </c>
      <c r="N32" s="111" t="e">
        <f t="shared" si="1"/>
        <v>#VALUE!</v>
      </c>
      <c r="O32" s="40">
        <f>IF(N(G32),COUNTIF(IF(D32="М",INDEX(оценки!C$4:F$20,G32*2,),INDEX(оценки!I$5:L$16,G32*2,)),"&lt;="&amp;N32)+2,"")</f>
        <v>2</v>
      </c>
      <c r="P32" s="18"/>
      <c r="Q32" s="63"/>
      <c r="R32" s="66">
        <v>30</v>
      </c>
      <c r="S32" s="64">
        <f t="shared" si="2"/>
        <v>51</v>
      </c>
    </row>
    <row r="33" spans="1:21" ht="20.25" x14ac:dyDescent="0.3">
      <c r="A33" s="130">
        <v>27</v>
      </c>
      <c r="B33" s="126"/>
      <c r="C33" s="48" t="s">
        <v>62</v>
      </c>
      <c r="D33" s="204" t="s">
        <v>37</v>
      </c>
      <c r="E33" s="35">
        <v>23408</v>
      </c>
      <c r="F33" s="111">
        <f t="array" ref="F33">IF(E33,SUM(--(DATEDIF(E33,E$3,"y")&gt;=IFERROR(--MID(SUBSTITUTE(IF(D33="М",оценки!B$6:B$20,оценки!H$6:H$16),"до",10),2,2),99))),"")</f>
        <v>7</v>
      </c>
      <c r="G33" s="42">
        <f t="shared" si="0"/>
        <v>7</v>
      </c>
      <c r="H33" s="111"/>
      <c r="I33" s="42" t="str">
        <f>IFERROR(INDEX(нормативы!B$7:B$39,MATCH(H33,нормативы!C$7:C$39,)),"")</f>
        <v/>
      </c>
      <c r="J33" s="184"/>
      <c r="K33" s="170" t="str">
        <f t="array" ref="K33">IF(N(G33)*J33,MAX(IF(--TEXT((нормативы!$B$4:$M$4=J$5)*(LEFTB(нормативы!$B$3:$M$3)=D33)*нормативы!$C$7:$AD$101*(IF($D33="Ж",LEFTB(нормативы!$B$5:$M$5)=IF(G33&gt;2,"С","Д"),1)),"0,00;;0")&gt;=J33,нормативы!$B$7:$AC$101)),"")</f>
        <v/>
      </c>
      <c r="L33" s="208"/>
      <c r="M33" s="196" t="str">
        <f t="array" ref="M33">IF(N(G33)*L33,MAX(IF(--TEXT((нормативы!$B$4:$M$4=L$5)*(LEFTB(нормативы!$B$3:$M$3)=D33)*нормативы!$C$7:$AD$101*(IF($D33="Ж",LEFTB(нормативы!$B$5:$M$5)=IF(G33&gt;2,"С","Д"),1)),"0,00;;0")&gt;=L33,нормативы!$B$7:$AC$101)),"")</f>
        <v/>
      </c>
      <c r="N33" s="111" t="e">
        <f t="shared" si="1"/>
        <v>#VALUE!</v>
      </c>
      <c r="O33" s="40">
        <f>IF(N(G33),COUNTIF(IF(D33="М",INDEX(оценки!C$4:F$20,G33*2,),INDEX(оценки!I$5:L$16,G33*2,)),"&lt;="&amp;N33)+2,"")</f>
        <v>2</v>
      </c>
      <c r="P33" s="25"/>
      <c r="Q33" s="64"/>
      <c r="R33" s="66">
        <v>31</v>
      </c>
      <c r="S33" s="64">
        <f t="shared" si="2"/>
        <v>52</v>
      </c>
    </row>
    <row r="34" spans="1:21" ht="20.25" x14ac:dyDescent="0.3">
      <c r="A34" s="130">
        <v>28</v>
      </c>
      <c r="B34" s="126"/>
      <c r="C34" s="48" t="s">
        <v>63</v>
      </c>
      <c r="D34" s="204" t="s">
        <v>37</v>
      </c>
      <c r="E34" s="35">
        <v>23043</v>
      </c>
      <c r="F34" s="111">
        <f t="array" ref="F34">IF(E34,SUM(--(DATEDIF(E34,E$3,"y")&gt;=IFERROR(--MID(SUBSTITUTE(IF(D34="М",оценки!B$6:B$20,оценки!H$6:H$16),"до",10),2,2),99))),"")</f>
        <v>7</v>
      </c>
      <c r="G34" s="42">
        <f t="shared" si="0"/>
        <v>7</v>
      </c>
      <c r="H34" s="111">
        <v>5</v>
      </c>
      <c r="I34" s="42">
        <f>IFERROR(INDEX(нормативы!B$7:B$39,MATCH(H34,нормативы!C$7:C$39,)),"")</f>
        <v>25</v>
      </c>
      <c r="J34" s="184"/>
      <c r="K34" s="170" t="str">
        <f t="array" ref="K34">IF(N(G34)*J34,MAX(IF(--TEXT((нормативы!$B$4:$M$4=J$5)*(LEFTB(нормативы!$B$3:$M$3)=D34)*нормативы!$C$7:$AD$101*(IF($D34="Ж",LEFTB(нормативы!$B$5:$M$5)=IF(G34&gt;2,"С","Д"),1)),"0,00;;0")&gt;=J34,нормативы!$B$7:$AC$101)),"")</f>
        <v/>
      </c>
      <c r="L34" s="209"/>
      <c r="M34" s="196" t="str">
        <f t="array" ref="M34">IF(N(G34)*L34,MAX(IF(--TEXT((нормативы!$B$4:$M$4=L$5)*(LEFTB(нормативы!$B$3:$M$3)=D34)*нормативы!$C$7:$AD$101*(IF($D34="Ж",LEFTB(нормативы!$B$5:$M$5)=IF(G34&gt;2,"С","Д"),1)),"0,00;;0")&gt;=L34,нормативы!$B$7:$AC$101)),"")</f>
        <v/>
      </c>
      <c r="N34" s="111" t="e">
        <f t="shared" si="1"/>
        <v>#VALUE!</v>
      </c>
      <c r="O34" s="40">
        <f>IF(N(G34),COUNTIF(IF(D34="М",INDEX(оценки!C$4:F$20,G34*2,),INDEX(оценки!I$5:L$16,G34*2,)),"&lt;="&amp;N34)+2,"")</f>
        <v>2</v>
      </c>
      <c r="P34" s="25"/>
      <c r="Q34" s="64"/>
      <c r="R34" s="66">
        <v>33</v>
      </c>
      <c r="S34" s="64">
        <f t="shared" si="2"/>
        <v>53</v>
      </c>
      <c r="U34" s="34"/>
    </row>
    <row r="35" spans="1:21" ht="21" thickBot="1" x14ac:dyDescent="0.35">
      <c r="A35" s="131">
        <v>29</v>
      </c>
      <c r="B35" s="127"/>
      <c r="C35" s="48" t="s">
        <v>64</v>
      </c>
      <c r="D35" s="205" t="s">
        <v>37</v>
      </c>
      <c r="E35" s="46">
        <v>22678</v>
      </c>
      <c r="F35" s="112">
        <f t="array" ref="F35">IF(E35,SUM(--(DATEDIF(E35,E$3,"y")&gt;=IFERROR(--MID(SUBSTITUTE(IF(D35="М",оценки!B$6:B$20,оценки!H$6:H$16),"до",10),2,2),99))),"")</f>
        <v>7</v>
      </c>
      <c r="G35" s="43">
        <f t="shared" si="0"/>
        <v>7</v>
      </c>
      <c r="H35" s="112"/>
      <c r="I35" s="43" t="str">
        <f>IFERROR(INDEX(нормативы!B$7:B$39,MATCH(H35,нормативы!C$7:C$39,)),"")</f>
        <v/>
      </c>
      <c r="J35" s="185"/>
      <c r="K35" s="171" t="str">
        <f t="array" ref="K35">IF(N(G35)*J35,MAX(IF(--TEXT((нормативы!$B$4:$M$4=J$5)*(LEFTB(нормативы!$B$3:$M$3)=D35)*нормативы!$C$7:$AD$101*(IF($D35="Ж",LEFTB(нормативы!$B$5:$M$5)=IF(G35&gt;2,"С","Д"),1)),"0,00;;0")&gt;=J35,нормативы!$B$7:$AC$101)),"")</f>
        <v/>
      </c>
      <c r="L35" s="210"/>
      <c r="M35" s="197" t="str">
        <f t="array" ref="M35">IF(N(G35)*L35,MAX(IF(--TEXT((нормативы!$B$4:$M$4=L$5)*(LEFTB(нормативы!$B$3:$M$3)=D35)*нормативы!$C$7:$AD$101*(IF($D35="Ж",LEFTB(нормативы!$B$5:$M$5)=IF(G35&gt;2,"С","Д"),1)),"0,00;;0")&gt;=L35,нормативы!$B$7:$AC$101)),"")</f>
        <v/>
      </c>
      <c r="N35" s="112" t="e">
        <f t="shared" si="1"/>
        <v>#VALUE!</v>
      </c>
      <c r="O35" s="41">
        <f>IF(N(G35),COUNTIF(IF(D35="М",INDEX(оценки!C$4:F$20,G35*2,),INDEX(оценки!I$5:L$16,G35*2,)),"&lt;="&amp;N35)+2,"")</f>
        <v>2</v>
      </c>
      <c r="P35" s="25"/>
      <c r="Q35" s="44"/>
      <c r="R35" s="67">
        <v>35</v>
      </c>
      <c r="S35" s="44">
        <f t="shared" si="2"/>
        <v>54</v>
      </c>
      <c r="U35" s="34"/>
    </row>
    <row r="36" spans="1:21" ht="21" thickBot="1" x14ac:dyDescent="0.3">
      <c r="A36" s="37"/>
      <c r="B36" s="118"/>
      <c r="C36" s="85"/>
      <c r="D36" s="54"/>
      <c r="E36" s="119"/>
      <c r="F36" s="120"/>
      <c r="G36" s="132"/>
      <c r="H36" s="120"/>
      <c r="I36" s="54"/>
      <c r="J36" s="121"/>
      <c r="K36" s="54"/>
      <c r="L36" s="122"/>
      <c r="M36" s="123"/>
      <c r="N36" s="120"/>
      <c r="O36" s="56"/>
      <c r="P36" s="86"/>
      <c r="Q36" s="86"/>
      <c r="R36" s="37"/>
      <c r="S36" s="86"/>
      <c r="U36" s="34"/>
    </row>
    <row r="37" spans="1:21" ht="35.1" customHeight="1" thickBot="1" x14ac:dyDescent="0.3">
      <c r="A37" s="37"/>
      <c r="B37" s="118"/>
      <c r="C37" s="85"/>
      <c r="D37" s="54"/>
      <c r="E37" s="119"/>
      <c r="F37" s="120"/>
      <c r="G37" s="132"/>
      <c r="H37" s="237" t="s">
        <v>50</v>
      </c>
      <c r="I37" s="238"/>
      <c r="J37" s="238"/>
      <c r="K37" s="238"/>
      <c r="L37" s="238"/>
      <c r="M37" s="239"/>
      <c r="N37" s="120"/>
      <c r="O37" s="56"/>
      <c r="P37" s="86"/>
      <c r="Q37" s="86"/>
      <c r="R37" s="37"/>
      <c r="S37" s="86"/>
      <c r="U37" s="34"/>
    </row>
    <row r="38" spans="1:21" ht="47.25" customHeight="1" thickBot="1" x14ac:dyDescent="0.3">
      <c r="A38" s="246" t="s">
        <v>16</v>
      </c>
      <c r="B38" s="248"/>
      <c r="C38" s="220" t="s">
        <v>34</v>
      </c>
      <c r="D38" s="220" t="s">
        <v>36</v>
      </c>
      <c r="E38" s="222" t="s">
        <v>14</v>
      </c>
      <c r="F38" s="222" t="s">
        <v>0</v>
      </c>
      <c r="G38" s="220" t="s">
        <v>40</v>
      </c>
      <c r="H38" s="240" t="s">
        <v>48</v>
      </c>
      <c r="I38" s="241"/>
      <c r="J38" s="251"/>
      <c r="K38" s="252"/>
      <c r="L38" s="229" t="s">
        <v>44</v>
      </c>
      <c r="M38" s="230"/>
      <c r="N38" s="222" t="s">
        <v>35</v>
      </c>
      <c r="O38" s="231" t="s">
        <v>15</v>
      </c>
      <c r="P38" s="233"/>
      <c r="Q38" s="234" t="s">
        <v>38</v>
      </c>
      <c r="R38" s="231" t="s">
        <v>18</v>
      </c>
      <c r="S38" s="227" t="s">
        <v>39</v>
      </c>
      <c r="U38" s="34"/>
    </row>
    <row r="39" spans="1:21" ht="34.5" customHeight="1" thickBot="1" x14ac:dyDescent="0.3">
      <c r="A39" s="247"/>
      <c r="B39" s="249"/>
      <c r="C39" s="221"/>
      <c r="D39" s="221"/>
      <c r="E39" s="223"/>
      <c r="F39" s="223"/>
      <c r="G39" s="221"/>
      <c r="H39" s="175" t="s">
        <v>1</v>
      </c>
      <c r="I39" s="39" t="s">
        <v>4</v>
      </c>
      <c r="J39" s="175" t="s">
        <v>1</v>
      </c>
      <c r="K39" s="39" t="s">
        <v>4</v>
      </c>
      <c r="L39" s="175" t="s">
        <v>1</v>
      </c>
      <c r="M39" s="39" t="s">
        <v>4</v>
      </c>
      <c r="N39" s="223"/>
      <c r="O39" s="232"/>
      <c r="P39" s="233"/>
      <c r="Q39" s="235"/>
      <c r="R39" s="232"/>
      <c r="S39" s="236"/>
      <c r="U39" s="34"/>
    </row>
    <row r="40" spans="1:21" ht="20.25" x14ac:dyDescent="0.25">
      <c r="A40" s="128">
        <v>1</v>
      </c>
      <c r="B40" s="125"/>
      <c r="C40" s="154"/>
      <c r="D40" s="155"/>
      <c r="E40" s="165">
        <v>31048</v>
      </c>
      <c r="F40" s="172">
        <f t="array" ref="F40">IF(E40,SUM(--(DATEDIF(E40,E$3,"y")&gt;=IFERROR(--MID(SUBSTITUTE(IF(D40="М",оценки!B$6:B$20,оценки!H$6:H$16),"до",10),2,2),99))),"")</f>
        <v>3</v>
      </c>
      <c r="G40" s="169">
        <f t="shared" si="0"/>
        <v>3</v>
      </c>
      <c r="H40" s="186"/>
      <c r="I40" s="22" t="str">
        <f>IFERROR(INDEX(нормативы2!B$7:B$39,MATCH(H7,нормативы2!C$7:C$39,)),"")</f>
        <v/>
      </c>
      <c r="J40" s="188"/>
      <c r="K40" s="156"/>
      <c r="L40" s="190"/>
      <c r="M40" s="195" t="str">
        <f>IFERROR(INDEX(нормативы2!L$7:L$69,MATCH(L40,нормативы2!K$7:K$69,)),"")</f>
        <v/>
      </c>
      <c r="N40" s="192"/>
      <c r="O40" s="157"/>
      <c r="P40" s="86"/>
      <c r="Q40" s="162"/>
      <c r="R40" s="163">
        <v>1</v>
      </c>
      <c r="S40" s="164"/>
      <c r="U40" s="34"/>
    </row>
    <row r="41" spans="1:21" ht="20.25" x14ac:dyDescent="0.25">
      <c r="A41" s="128">
        <v>2</v>
      </c>
      <c r="B41" s="126"/>
      <c r="C41" s="49"/>
      <c r="D41" s="54"/>
      <c r="E41" s="166">
        <v>29221</v>
      </c>
      <c r="F41" s="173">
        <f t="array" ref="F41">IF(E41,SUM(--(DATEDIF(E41,E$3,"y")&gt;=IFERROR(--MID(SUBSTITUTE(IF(D41="М",оценки!B$6:B$20,оценки!H$6:H$16),"до",10),2,2),99))),"")</f>
        <v>4</v>
      </c>
      <c r="G41" s="170">
        <f t="shared" si="0"/>
        <v>4</v>
      </c>
      <c r="H41" s="187"/>
      <c r="I41" s="42" t="str">
        <f>IFERROR(INDEX(нормативы2!B$7:B$39,MATCH(H8,нормативы2!C$7:C$39,)),"")</f>
        <v/>
      </c>
      <c r="J41" s="189"/>
      <c r="K41" s="152"/>
      <c r="L41" s="191"/>
      <c r="M41" s="196" t="str">
        <f>IFERROR(INDEX(нормативы2!L$7:L$69,MATCH(L41,нормативы2!K$7:K$69,)),"")</f>
        <v/>
      </c>
      <c r="N41" s="193"/>
      <c r="O41" s="158"/>
      <c r="P41" s="86"/>
      <c r="Q41" s="113"/>
      <c r="R41" s="128">
        <v>2</v>
      </c>
      <c r="S41" s="114"/>
      <c r="U41" s="34"/>
    </row>
    <row r="42" spans="1:21" ht="20.25" x14ac:dyDescent="0.25">
      <c r="A42" s="128">
        <v>3</v>
      </c>
      <c r="B42" s="126"/>
      <c r="C42" s="21"/>
      <c r="D42" s="54"/>
      <c r="E42" s="167">
        <v>32874</v>
      </c>
      <c r="F42" s="173">
        <f t="array" ref="F42">IF(E42,SUM(--(DATEDIF(E42,E$3,"y")&gt;=IFERROR(--MID(SUBSTITUTE(IF(D42="М",оценки!B$6:B$20,оценки!H$6:H$16),"до",10),2,2),99))),"")</f>
        <v>2</v>
      </c>
      <c r="G42" s="170">
        <f t="shared" si="0"/>
        <v>2</v>
      </c>
      <c r="H42" s="187"/>
      <c r="I42" s="42" t="str">
        <f>IFERROR(INDEX(нормативы2!B$7:B$39,MATCH(H9,нормативы2!C$7:C$39,)),"")</f>
        <v/>
      </c>
      <c r="J42" s="189"/>
      <c r="K42" s="152"/>
      <c r="L42" s="191"/>
      <c r="M42" s="196" t="str">
        <f>IFERROR(INDEX(нормативы2!L$7:L$69,MATCH(L42,нормативы2!K$7:K$69,)),"")</f>
        <v/>
      </c>
      <c r="N42" s="193"/>
      <c r="O42" s="158"/>
      <c r="P42" s="86"/>
      <c r="Q42" s="113"/>
      <c r="R42" s="128">
        <v>3</v>
      </c>
      <c r="S42" s="114"/>
      <c r="U42" s="34"/>
    </row>
    <row r="43" spans="1:21" ht="21" thickBot="1" x14ac:dyDescent="0.3">
      <c r="A43" s="153">
        <v>4</v>
      </c>
      <c r="B43" s="127"/>
      <c r="C43" s="50"/>
      <c r="D43" s="159"/>
      <c r="E43" s="168">
        <v>27395</v>
      </c>
      <c r="F43" s="174">
        <f t="array" ref="F43">IF(E43,SUM(--(DATEDIF(E43,E$3,"y")&gt;=IFERROR(--MID(SUBSTITUTE(IF(D43="М",оценки!B$6:B$20,оценки!H$6:H$16),"до",10),2,2),99))),"")</f>
        <v>5</v>
      </c>
      <c r="G43" s="171">
        <f t="shared" si="0"/>
        <v>5</v>
      </c>
      <c r="H43" s="211"/>
      <c r="I43" s="43" t="str">
        <f>IFERROR(INDEX(нормативы2!B$7:B$39,MATCH(H10,нормативы2!C$7:C$39,)),"")</f>
        <v/>
      </c>
      <c r="J43" s="212"/>
      <c r="K43" s="213"/>
      <c r="L43" s="214"/>
      <c r="M43" s="197" t="str">
        <f>IFERROR(INDEX(нормативы2!L$7:L$69,MATCH(L43,нормативы2!K$7:K$69,)),"")</f>
        <v/>
      </c>
      <c r="N43" s="194"/>
      <c r="O43" s="161"/>
      <c r="P43" s="25"/>
      <c r="Q43" s="115"/>
      <c r="R43" s="160">
        <v>4</v>
      </c>
      <c r="S43" s="116"/>
      <c r="U43" s="34"/>
    </row>
    <row r="44" spans="1:21" ht="18.75" x14ac:dyDescent="0.25">
      <c r="A44" s="36"/>
      <c r="B44" s="36"/>
      <c r="C44" s="25"/>
      <c r="D44" s="25"/>
      <c r="E44" s="25"/>
      <c r="F44" s="25"/>
      <c r="G44" s="25"/>
      <c r="H44" s="18"/>
      <c r="I44" s="18"/>
      <c r="J44" s="18"/>
      <c r="K44" s="18"/>
      <c r="L44" s="37"/>
      <c r="M44" s="37"/>
      <c r="N44" s="36"/>
      <c r="O44" s="38"/>
      <c r="P44" s="25"/>
      <c r="Q44" s="25"/>
      <c r="R44" s="36"/>
    </row>
    <row r="45" spans="1:21" ht="18.75" x14ac:dyDescent="0.25">
      <c r="A45" s="36"/>
      <c r="B45" s="36"/>
      <c r="C45" s="84"/>
      <c r="D45" s="84"/>
      <c r="E45" s="84"/>
      <c r="F45" s="84"/>
      <c r="G45" s="84"/>
      <c r="H45" s="18"/>
      <c r="I45" s="18"/>
      <c r="J45" s="18"/>
      <c r="K45" s="18"/>
      <c r="L45" s="37"/>
      <c r="M45" s="37"/>
      <c r="N45" s="36"/>
      <c r="O45" s="38"/>
      <c r="P45" s="84"/>
      <c r="Q45" s="84"/>
      <c r="R45" s="36"/>
    </row>
    <row r="46" spans="1:21" ht="18.75" x14ac:dyDescent="0.25">
      <c r="A46" s="36"/>
      <c r="B46" s="36"/>
      <c r="C46" s="84"/>
      <c r="D46" s="84"/>
      <c r="E46" s="84"/>
      <c r="F46" s="84"/>
      <c r="G46" s="84"/>
      <c r="H46" s="18"/>
      <c r="I46" s="18"/>
      <c r="J46" s="18"/>
      <c r="K46" s="18"/>
      <c r="L46" s="37"/>
      <c r="M46" s="37"/>
      <c r="N46" s="36"/>
      <c r="O46" s="38"/>
      <c r="P46" s="84"/>
      <c r="Q46" s="84"/>
      <c r="R46" s="36"/>
    </row>
    <row r="47" spans="1:21" ht="18.75" x14ac:dyDescent="0.25">
      <c r="A47" s="36"/>
      <c r="B47" s="36"/>
      <c r="C47" s="84"/>
      <c r="D47" s="84"/>
      <c r="E47" s="84"/>
      <c r="F47" s="84"/>
      <c r="G47" s="84"/>
      <c r="H47" s="18"/>
      <c r="I47" s="18"/>
      <c r="J47" s="18"/>
      <c r="K47" s="18"/>
      <c r="L47" s="37"/>
      <c r="M47" s="37"/>
      <c r="N47" s="36"/>
      <c r="O47" s="38"/>
      <c r="P47" s="84"/>
      <c r="Q47" s="84"/>
      <c r="R47" s="36"/>
    </row>
    <row r="48" spans="1:21" ht="18.75" x14ac:dyDescent="0.25">
      <c r="A48" s="36"/>
      <c r="B48" s="36"/>
      <c r="C48" s="25"/>
      <c r="D48" s="25"/>
      <c r="E48" s="25"/>
      <c r="F48" s="25"/>
      <c r="G48" s="25"/>
      <c r="H48" s="18"/>
      <c r="I48" s="18"/>
      <c r="J48" s="18"/>
      <c r="K48" s="18"/>
      <c r="L48" s="37"/>
      <c r="M48" s="37"/>
      <c r="N48" s="36"/>
      <c r="O48" s="38"/>
      <c r="P48" s="25"/>
      <c r="Q48" s="25"/>
      <c r="R48" s="36"/>
    </row>
    <row r="49" spans="1:18" ht="18.75" x14ac:dyDescent="0.25">
      <c r="H49" s="215"/>
      <c r="I49" s="215"/>
      <c r="J49" s="215"/>
      <c r="K49" s="215"/>
      <c r="L49" s="215"/>
      <c r="M49" s="215"/>
      <c r="P49" s="25"/>
      <c r="Q49" s="25"/>
      <c r="R49" s="36"/>
    </row>
    <row r="50" spans="1:18" ht="19.5" thickBot="1" x14ac:dyDescent="0.3">
      <c r="H50" s="215"/>
      <c r="I50" s="215"/>
      <c r="J50" s="215"/>
      <c r="K50" s="215"/>
      <c r="L50" s="215"/>
      <c r="M50" s="215"/>
      <c r="P50" s="25"/>
      <c r="Q50" s="25"/>
      <c r="R50" s="36"/>
    </row>
    <row r="51" spans="1:18" ht="23.25" x14ac:dyDescent="0.25">
      <c r="A51" s="36"/>
      <c r="B51" s="36"/>
      <c r="C51" s="258"/>
      <c r="D51" s="259"/>
      <c r="E51" s="259"/>
      <c r="F51" s="260"/>
      <c r="G51" s="31">
        <f>COUNTA(G7:G35,G40:G43)-COUNTIF(G7:G43,"Отпуск")</f>
        <v>33</v>
      </c>
      <c r="H51" s="20">
        <f>G51/COUNTA((G7:G35,G40:G43))</f>
        <v>1</v>
      </c>
      <c r="I51" s="19"/>
      <c r="J51" s="33">
        <f>COUNT((G7:G35,G40:G43))</f>
        <v>33</v>
      </c>
      <c r="K51" s="57">
        <f>J51/COUNTA((G7:G35,G40:G43))</f>
        <v>1</v>
      </c>
      <c r="L51" s="36"/>
      <c r="M51" s="37"/>
      <c r="N51" s="36"/>
      <c r="O51" s="38"/>
      <c r="R51" s="36"/>
    </row>
    <row r="52" spans="1:18" ht="23.25" customHeight="1" x14ac:dyDescent="0.25">
      <c r="A52" s="36"/>
      <c r="B52" s="36"/>
      <c r="C52" s="261"/>
      <c r="D52" s="262"/>
      <c r="E52" s="262"/>
      <c r="F52" s="262"/>
      <c r="G52" s="262"/>
      <c r="H52" s="262"/>
      <c r="I52" s="77"/>
      <c r="J52" s="77"/>
      <c r="K52" s="78"/>
      <c r="L52" s="36"/>
      <c r="M52" s="37"/>
      <c r="N52" s="36"/>
      <c r="O52" s="38"/>
      <c r="R52" s="36"/>
    </row>
    <row r="53" spans="1:18" ht="23.25" x14ac:dyDescent="0.25">
      <c r="A53" s="36"/>
      <c r="B53" s="36"/>
      <c r="C53" s="242" t="s">
        <v>19</v>
      </c>
      <c r="D53" s="243"/>
      <c r="E53" s="243"/>
      <c r="F53" s="244"/>
      <c r="G53" s="32">
        <f>COUNTIF(O7:O43,5)</f>
        <v>0</v>
      </c>
      <c r="H53" s="59">
        <f>G53/J$51</f>
        <v>0</v>
      </c>
      <c r="I53" s="72"/>
      <c r="J53" s="72"/>
      <c r="K53" s="73"/>
      <c r="L53" s="36"/>
      <c r="M53" s="37"/>
      <c r="N53" s="36"/>
      <c r="O53" s="38"/>
      <c r="R53" s="36"/>
    </row>
    <row r="54" spans="1:18" ht="23.25" x14ac:dyDescent="0.25">
      <c r="A54" s="36"/>
      <c r="B54" s="36"/>
      <c r="C54" s="242" t="s">
        <v>20</v>
      </c>
      <c r="D54" s="243"/>
      <c r="E54" s="243"/>
      <c r="F54" s="244"/>
      <c r="G54" s="32">
        <f>COUNTIF(O7:O43,4)</f>
        <v>0</v>
      </c>
      <c r="H54" s="59">
        <f>G54/J$51</f>
        <v>0</v>
      </c>
      <c r="I54" s="72"/>
      <c r="J54" s="72"/>
      <c r="K54" s="73"/>
      <c r="L54" s="36"/>
      <c r="M54" s="37"/>
      <c r="N54" s="36"/>
      <c r="O54" s="38"/>
      <c r="R54" s="36"/>
    </row>
    <row r="55" spans="1:18" ht="23.25" x14ac:dyDescent="0.25">
      <c r="A55" s="36"/>
      <c r="B55" s="36"/>
      <c r="C55" s="71" t="s">
        <v>21</v>
      </c>
      <c r="D55" s="69"/>
      <c r="E55" s="69"/>
      <c r="F55" s="70"/>
      <c r="G55" s="32">
        <f>COUNTIF(O7:O43,3)</f>
        <v>0</v>
      </c>
      <c r="H55" s="59">
        <f>G55/J$51</f>
        <v>0</v>
      </c>
      <c r="I55" s="72"/>
      <c r="J55" s="72"/>
      <c r="K55" s="73"/>
      <c r="L55" s="36"/>
      <c r="M55" s="37"/>
      <c r="N55" s="36"/>
      <c r="O55" s="38"/>
      <c r="R55" s="36"/>
    </row>
    <row r="56" spans="1:18" ht="23.25" x14ac:dyDescent="0.25">
      <c r="A56" s="36"/>
      <c r="B56" s="36"/>
      <c r="C56" s="242"/>
      <c r="D56" s="243"/>
      <c r="E56" s="243"/>
      <c r="F56" s="244"/>
      <c r="G56" s="32">
        <f>COUNTIF(O7:O43,2)</f>
        <v>29</v>
      </c>
      <c r="H56" s="59">
        <f>G56/J$51</f>
        <v>0.87878787878787878</v>
      </c>
      <c r="I56" s="72"/>
      <c r="J56" s="72"/>
      <c r="K56" s="73"/>
      <c r="L56" s="36"/>
      <c r="M56" s="37"/>
      <c r="N56" s="36"/>
      <c r="O56" s="38"/>
      <c r="R56" s="36"/>
    </row>
    <row r="57" spans="1:18" ht="23.25" x14ac:dyDescent="0.25">
      <c r="A57" s="51"/>
      <c r="B57" s="51"/>
      <c r="C57" s="242"/>
      <c r="D57" s="243"/>
      <c r="E57" s="243"/>
      <c r="F57" s="244"/>
      <c r="G57" s="32">
        <f>SUM(G53:G55)</f>
        <v>0</v>
      </c>
      <c r="H57" s="59">
        <f>G57/J$51</f>
        <v>0</v>
      </c>
      <c r="I57" s="72"/>
      <c r="J57" s="72"/>
      <c r="K57" s="73"/>
      <c r="L57" s="53"/>
      <c r="M57" s="54"/>
      <c r="N57" s="53"/>
      <c r="O57" s="55"/>
      <c r="R57" s="36"/>
    </row>
    <row r="58" spans="1:18" ht="24" thickBot="1" x14ac:dyDescent="0.3">
      <c r="A58" s="52"/>
      <c r="B58" s="52"/>
      <c r="C58" s="242"/>
      <c r="D58" s="243"/>
      <c r="E58" s="243"/>
      <c r="F58" s="244"/>
      <c r="G58" s="82">
        <f>COUNTIF(G7:G43,"Освобождение")</f>
        <v>0</v>
      </c>
      <c r="H58" s="83">
        <f>G58/COUNTA(G7:G43)</f>
        <v>0</v>
      </c>
      <c r="I58" s="72"/>
      <c r="J58" s="72"/>
      <c r="K58" s="73"/>
      <c r="L58" s="53"/>
      <c r="M58" s="54"/>
      <c r="N58" s="53"/>
      <c r="O58" s="56"/>
      <c r="R58" s="36"/>
    </row>
    <row r="59" spans="1:18" ht="24" thickBot="1" x14ac:dyDescent="0.3">
      <c r="A59" s="36"/>
      <c r="B59" s="36"/>
      <c r="C59" s="256"/>
      <c r="D59" s="257"/>
      <c r="E59" s="257"/>
      <c r="F59" s="257"/>
      <c r="G59" s="263" t="str">
        <f>CHOOSE((H57&gt;=0.7)+AND(H57&gt;0.8,H54+H53&gt;=0.5)+AND(H57&gt;0.9,H53&gt;=0.5)+1,"НЕУДОВЛЕТВОРИТЕЛЬНО","УДОВЛЕТВОРИТЕЛЬНО","ХОРОШО","ОТЛИЧНО")</f>
        <v>НЕУДОВЛЕТВОРИТЕЛЬНО</v>
      </c>
      <c r="H59" s="264"/>
      <c r="I59" s="265"/>
      <c r="J59" s="74"/>
      <c r="K59" s="75"/>
      <c r="L59" s="36"/>
      <c r="M59" s="37"/>
      <c r="N59" s="36"/>
      <c r="O59" s="38"/>
      <c r="R59" s="36"/>
    </row>
    <row r="60" spans="1:18" ht="18.75" x14ac:dyDescent="0.25">
      <c r="A60" s="36"/>
      <c r="B60" s="36"/>
      <c r="L60" s="36"/>
      <c r="M60" s="37"/>
      <c r="N60" s="36"/>
      <c r="O60" s="38"/>
      <c r="R60" s="36"/>
    </row>
    <row r="61" spans="1:18" ht="18.75" x14ac:dyDescent="0.25">
      <c r="A61" s="36"/>
      <c r="B61" s="36"/>
      <c r="L61" s="36"/>
      <c r="M61" s="37"/>
      <c r="N61" s="36"/>
      <c r="O61" s="38"/>
    </row>
    <row r="62" spans="1:18" ht="20.25" x14ac:dyDescent="0.25">
      <c r="A62" s="253"/>
      <c r="B62" s="253"/>
      <c r="C62" s="253"/>
      <c r="D62" s="253"/>
      <c r="E62" s="253"/>
      <c r="F62" s="253"/>
      <c r="G62" s="253"/>
      <c r="H62" s="253"/>
      <c r="L62" s="36"/>
      <c r="M62" s="37"/>
      <c r="N62" s="36"/>
      <c r="O62" s="38"/>
      <c r="R62" s="25"/>
    </row>
    <row r="63" spans="1:18" ht="20.25" x14ac:dyDescent="0.25">
      <c r="A63" s="253"/>
      <c r="B63" s="253"/>
      <c r="C63" s="253"/>
      <c r="D63" s="253"/>
      <c r="E63" s="253"/>
      <c r="L63" s="36"/>
      <c r="M63" s="36"/>
      <c r="N63" s="255"/>
      <c r="O63" s="255"/>
    </row>
    <row r="64" spans="1:18" x14ac:dyDescent="0.25">
      <c r="A64" s="254"/>
      <c r="B64" s="254"/>
      <c r="C64" s="254"/>
      <c r="L64" s="25"/>
      <c r="M64" s="25"/>
      <c r="N64" s="25"/>
      <c r="O64" s="25"/>
    </row>
  </sheetData>
  <sheetProtection selectLockedCells="1" selectUnlockedCells="1"/>
  <dataConsolidate/>
  <mergeCells count="50">
    <mergeCell ref="H5:I5"/>
    <mergeCell ref="J5:K5"/>
    <mergeCell ref="L5:M5"/>
    <mergeCell ref="N5:N6"/>
    <mergeCell ref="A62:H62"/>
    <mergeCell ref="C53:F53"/>
    <mergeCell ref="C54:F54"/>
    <mergeCell ref="C56:F56"/>
    <mergeCell ref="C59:F59"/>
    <mergeCell ref="C51:F51"/>
    <mergeCell ref="C52:H52"/>
    <mergeCell ref="G59:I59"/>
    <mergeCell ref="A38:A39"/>
    <mergeCell ref="C57:F57"/>
    <mergeCell ref="J38:K38"/>
    <mergeCell ref="A63:E63"/>
    <mergeCell ref="A64:C64"/>
    <mergeCell ref="N63:O63"/>
    <mergeCell ref="G38:G39"/>
    <mergeCell ref="H38:I38"/>
    <mergeCell ref="C58:F58"/>
    <mergeCell ref="R5:R6"/>
    <mergeCell ref="A5:A6"/>
    <mergeCell ref="C5:C6"/>
    <mergeCell ref="E5:E6"/>
    <mergeCell ref="F5:F6"/>
    <mergeCell ref="B5:B6"/>
    <mergeCell ref="D5:D6"/>
    <mergeCell ref="P5:P6"/>
    <mergeCell ref="G5:G6"/>
    <mergeCell ref="Q5:Q6"/>
    <mergeCell ref="O5:O6"/>
    <mergeCell ref="B38:B39"/>
    <mergeCell ref="C38:C39"/>
    <mergeCell ref="D38:D39"/>
    <mergeCell ref="E38:E39"/>
    <mergeCell ref="V8:X8"/>
    <mergeCell ref="A2:O2"/>
    <mergeCell ref="A3:D3"/>
    <mergeCell ref="S5:S6"/>
    <mergeCell ref="L38:M38"/>
    <mergeCell ref="N38:N39"/>
    <mergeCell ref="O38:O39"/>
    <mergeCell ref="P38:P39"/>
    <mergeCell ref="Q38:Q39"/>
    <mergeCell ref="R38:R39"/>
    <mergeCell ref="S38:S39"/>
    <mergeCell ref="H37:M37"/>
    <mergeCell ref="H4:M4"/>
    <mergeCell ref="F38:F39"/>
  </mergeCells>
  <dataValidations count="1">
    <dataValidation type="list" allowBlank="1" showInputMessage="1" showErrorMessage="1" sqref="D40:D42 D7:D37">
      <formula1>"М,Ж"</formula1>
    </dataValidation>
  </dataValidations>
  <pageMargins left="0.23622047244094491" right="0.23622047244094491" top="0.74803149606299213" bottom="0.74803149606299213" header="0.31496062992125984" footer="0.31496062992125984"/>
  <pageSetup paperSize="9" scale="5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нормативы!$W$9:$W$11</xm:f>
          </x14:formula1>
          <xm:sqref>J5:K5</xm:sqref>
        </x14:dataValidation>
        <x14:dataValidation type="list" allowBlank="1" showInputMessage="1" showErrorMessage="1">
          <x14:formula1>
            <xm:f>нормативы!$W$6:$W$7</xm:f>
          </x14:formula1>
          <xm:sqref>L5:M5</xm:sqref>
        </x14:dataValidation>
        <x14:dataValidation type="list" allowBlank="1" showInputMessage="1" showErrorMessage="1">
          <x14:formula1>
            <xm:f>нормативы2!$R$7:$R$8</xm:f>
          </x14:formula1>
          <xm:sqref>J38:K38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AH102"/>
  <sheetViews>
    <sheetView zoomScale="85" zoomScaleNormal="85" workbookViewId="0">
      <selection activeCell="L18" sqref="L18"/>
    </sheetView>
  </sheetViews>
  <sheetFormatPr defaultRowHeight="15" x14ac:dyDescent="0.25"/>
  <cols>
    <col min="3" max="3" width="10.7109375" customWidth="1"/>
    <col min="5" max="5" width="9.7109375" customWidth="1"/>
    <col min="6" max="6" width="11" customWidth="1"/>
    <col min="9" max="9" width="11.28515625" customWidth="1"/>
    <col min="12" max="12" width="11.42578125" customWidth="1"/>
    <col min="14" max="14" width="9.140625" style="7"/>
    <col min="15" max="15" width="10.85546875" customWidth="1"/>
    <col min="17" max="17" width="9.140625" style="7"/>
    <col min="18" max="18" width="10.5703125" customWidth="1"/>
    <col min="20" max="20" width="9.140625" style="7"/>
    <col min="21" max="21" width="12.140625" customWidth="1"/>
    <col min="23" max="23" width="32.85546875" style="7" customWidth="1"/>
    <col min="24" max="24" width="12.28515625" customWidth="1"/>
    <col min="26" max="26" width="9.7109375" customWidth="1"/>
    <col min="27" max="27" width="10.85546875" style="8" customWidth="1"/>
    <col min="30" max="30" width="11.42578125" style="8" customWidth="1"/>
  </cols>
  <sheetData>
    <row r="2" spans="2:34" ht="15.75" thickBot="1" x14ac:dyDescent="0.3">
      <c r="J2" s="135"/>
      <c r="K2" s="135"/>
      <c r="L2" s="135"/>
      <c r="M2" s="135"/>
    </row>
    <row r="3" spans="2:34" s="6" customFormat="1" ht="20.25" customHeight="1" thickBot="1" x14ac:dyDescent="0.3">
      <c r="B3" s="266" t="s">
        <v>17</v>
      </c>
      <c r="C3" s="267"/>
      <c r="D3" s="30"/>
      <c r="E3" s="266" t="s">
        <v>17</v>
      </c>
      <c r="F3" s="267"/>
      <c r="G3" s="30"/>
      <c r="H3" s="266" t="s">
        <v>17</v>
      </c>
      <c r="I3" s="267"/>
      <c r="J3" s="30"/>
      <c r="K3" s="266" t="s">
        <v>17</v>
      </c>
      <c r="L3" s="267"/>
      <c r="M3" s="30"/>
      <c r="N3" s="266" t="s">
        <v>17</v>
      </c>
      <c r="O3" s="267"/>
      <c r="P3" s="30"/>
      <c r="Q3" s="266" t="s">
        <v>17</v>
      </c>
      <c r="R3" s="267"/>
    </row>
    <row r="4" spans="2:34" ht="60" customHeight="1" thickBot="1" x14ac:dyDescent="0.3">
      <c r="B4" s="268" t="s">
        <v>46</v>
      </c>
      <c r="C4" s="269"/>
      <c r="D4" s="29"/>
      <c r="E4" s="268" t="s">
        <v>41</v>
      </c>
      <c r="F4" s="269"/>
      <c r="G4" s="29"/>
      <c r="H4" s="274" t="s">
        <v>42</v>
      </c>
      <c r="I4" s="275"/>
      <c r="J4" s="29"/>
      <c r="K4" s="268" t="s">
        <v>43</v>
      </c>
      <c r="L4" s="269"/>
      <c r="M4" s="29"/>
      <c r="N4" s="268" t="s">
        <v>44</v>
      </c>
      <c r="O4" s="269"/>
      <c r="P4" s="29"/>
      <c r="Q4" s="268" t="s">
        <v>45</v>
      </c>
      <c r="R4" s="269"/>
      <c r="X4" s="133"/>
    </row>
    <row r="5" spans="2:34" ht="16.5" customHeight="1" thickBot="1" x14ac:dyDescent="0.3">
      <c r="B5" s="60"/>
      <c r="C5" s="61"/>
      <c r="D5" s="29"/>
      <c r="E5" s="60"/>
      <c r="F5" s="61"/>
      <c r="H5" s="270"/>
      <c r="I5" s="271"/>
      <c r="J5" s="135"/>
      <c r="K5" s="272"/>
      <c r="L5" s="273"/>
      <c r="M5" s="135"/>
      <c r="N5" s="270"/>
      <c r="O5" s="271"/>
      <c r="Q5" s="270"/>
      <c r="R5" s="271"/>
      <c r="X5" s="133"/>
    </row>
    <row r="6" spans="2:34" ht="16.5" thickBot="1" x14ac:dyDescent="0.3">
      <c r="B6" s="3" t="s">
        <v>2</v>
      </c>
      <c r="C6" s="4" t="s">
        <v>3</v>
      </c>
      <c r="E6" s="3" t="s">
        <v>2</v>
      </c>
      <c r="F6" s="4" t="s">
        <v>3</v>
      </c>
      <c r="H6" s="3" t="s">
        <v>2</v>
      </c>
      <c r="I6" s="4" t="s">
        <v>3</v>
      </c>
      <c r="J6" s="135"/>
      <c r="K6" s="136" t="s">
        <v>2</v>
      </c>
      <c r="L6" s="137" t="s">
        <v>3</v>
      </c>
      <c r="M6" s="135"/>
      <c r="N6" s="117" t="s">
        <v>2</v>
      </c>
      <c r="O6" s="4" t="s">
        <v>3</v>
      </c>
      <c r="Q6" s="117" t="s">
        <v>2</v>
      </c>
      <c r="R6" s="4" t="s">
        <v>3</v>
      </c>
      <c r="W6" s="134" t="s">
        <v>44</v>
      </c>
      <c r="X6" s="9"/>
    </row>
    <row r="7" spans="2:34" ht="16.5" thickBot="1" x14ac:dyDescent="0.3">
      <c r="B7" s="28">
        <v>100</v>
      </c>
      <c r="C7" s="80">
        <v>30</v>
      </c>
      <c r="E7" s="93">
        <v>100</v>
      </c>
      <c r="F7" s="91">
        <v>7.3</v>
      </c>
      <c r="G7" s="102"/>
      <c r="H7" s="93">
        <v>100</v>
      </c>
      <c r="I7" s="92">
        <v>11.8</v>
      </c>
      <c r="J7" s="135"/>
      <c r="K7" s="136">
        <v>75</v>
      </c>
      <c r="L7" s="138">
        <v>5</v>
      </c>
      <c r="M7" s="135"/>
      <c r="N7" s="89">
        <v>86</v>
      </c>
      <c r="O7" s="92">
        <v>1</v>
      </c>
      <c r="P7" s="102"/>
      <c r="Q7" s="28">
        <v>100</v>
      </c>
      <c r="R7" s="177">
        <v>2.48</v>
      </c>
      <c r="W7" s="134" t="s">
        <v>45</v>
      </c>
      <c r="X7" s="9"/>
      <c r="AE7" s="102"/>
      <c r="AF7" s="102"/>
      <c r="AG7" s="102"/>
      <c r="AH7" s="102"/>
    </row>
    <row r="8" spans="2:34" ht="16.5" thickBot="1" x14ac:dyDescent="0.3">
      <c r="B8" s="81">
        <v>98</v>
      </c>
      <c r="C8" s="4">
        <v>29</v>
      </c>
      <c r="E8" s="94">
        <v>99</v>
      </c>
      <c r="F8" s="92">
        <v>7.35</v>
      </c>
      <c r="G8" s="102"/>
      <c r="H8" s="94">
        <v>99</v>
      </c>
      <c r="I8" s="92">
        <v>11.85</v>
      </c>
      <c r="J8" s="135"/>
      <c r="K8" s="136">
        <v>60</v>
      </c>
      <c r="L8" s="138">
        <v>4</v>
      </c>
      <c r="M8" s="135"/>
      <c r="N8" s="89">
        <v>85</v>
      </c>
      <c r="O8" s="92">
        <v>1.002</v>
      </c>
      <c r="P8" s="102"/>
      <c r="Q8" s="136">
        <v>98</v>
      </c>
      <c r="R8" s="138">
        <v>2.4900000000000002</v>
      </c>
      <c r="X8" s="9"/>
      <c r="AE8" s="102"/>
      <c r="AF8" s="102"/>
      <c r="AG8" s="102"/>
      <c r="AH8" s="102"/>
    </row>
    <row r="9" spans="2:34" ht="16.5" customHeight="1" thickBot="1" x14ac:dyDescent="0.3">
      <c r="B9" s="81">
        <v>96</v>
      </c>
      <c r="C9" s="4">
        <v>28</v>
      </c>
      <c r="E9" s="94">
        <v>98</v>
      </c>
      <c r="F9" s="92">
        <v>7.4</v>
      </c>
      <c r="G9" s="102"/>
      <c r="H9" s="94">
        <v>98</v>
      </c>
      <c r="I9" s="92">
        <v>11.9</v>
      </c>
      <c r="J9" s="135"/>
      <c r="K9" s="136">
        <v>45</v>
      </c>
      <c r="L9" s="138">
        <v>3</v>
      </c>
      <c r="M9" s="135"/>
      <c r="N9" s="89">
        <v>84</v>
      </c>
      <c r="O9" s="92">
        <v>1.004</v>
      </c>
      <c r="P9" s="102"/>
      <c r="Q9" s="136">
        <v>96</v>
      </c>
      <c r="R9" s="138">
        <v>2.5</v>
      </c>
      <c r="W9" s="134" t="s">
        <v>41</v>
      </c>
      <c r="X9" s="133"/>
      <c r="AE9" s="102"/>
      <c r="AF9" s="102"/>
      <c r="AG9" s="102"/>
      <c r="AH9" s="102"/>
    </row>
    <row r="10" spans="2:34" ht="16.5" customHeight="1" thickBot="1" x14ac:dyDescent="0.3">
      <c r="B10" s="81">
        <v>94</v>
      </c>
      <c r="C10" s="4">
        <v>27</v>
      </c>
      <c r="E10" s="94">
        <v>97</v>
      </c>
      <c r="F10" s="92">
        <v>7.45</v>
      </c>
      <c r="G10" s="102"/>
      <c r="H10" s="94">
        <v>97</v>
      </c>
      <c r="I10" s="92">
        <v>11.95</v>
      </c>
      <c r="J10" s="135"/>
      <c r="K10" s="136">
        <v>0</v>
      </c>
      <c r="L10" s="138">
        <v>2</v>
      </c>
      <c r="M10" s="135"/>
      <c r="N10" s="89">
        <v>83</v>
      </c>
      <c r="O10" s="92">
        <v>1.0049999999999999</v>
      </c>
      <c r="P10" s="102"/>
      <c r="Q10" s="136">
        <v>94</v>
      </c>
      <c r="R10" s="138">
        <v>2.5099999999999998</v>
      </c>
      <c r="W10" s="145" t="s">
        <v>42</v>
      </c>
      <c r="X10" s="144"/>
      <c r="AE10" s="102"/>
      <c r="AF10" s="102"/>
      <c r="AG10" s="102"/>
      <c r="AH10" s="102"/>
    </row>
    <row r="11" spans="2:34" ht="16.5" thickBot="1" x14ac:dyDescent="0.3">
      <c r="B11" s="81">
        <v>92</v>
      </c>
      <c r="C11" s="4">
        <v>26</v>
      </c>
      <c r="E11" s="94">
        <v>96</v>
      </c>
      <c r="F11" s="92">
        <v>7.5</v>
      </c>
      <c r="G11" s="102"/>
      <c r="H11" s="94">
        <v>96</v>
      </c>
      <c r="I11" s="92">
        <v>12</v>
      </c>
      <c r="J11" s="135"/>
      <c r="K11" s="139"/>
      <c r="L11" s="140"/>
      <c r="M11" s="135"/>
      <c r="N11" s="89">
        <v>82</v>
      </c>
      <c r="O11" s="92">
        <v>1.0069999999999999</v>
      </c>
      <c r="P11" s="102"/>
      <c r="Q11" s="136">
        <v>93</v>
      </c>
      <c r="R11" s="138">
        <v>2.52</v>
      </c>
      <c r="W11" s="134" t="s">
        <v>43</v>
      </c>
      <c r="X11" s="133"/>
      <c r="AE11" s="102"/>
      <c r="AF11" s="102"/>
      <c r="AG11" s="102"/>
      <c r="AH11" s="102"/>
    </row>
    <row r="12" spans="2:34" ht="16.5" thickBot="1" x14ac:dyDescent="0.3">
      <c r="B12" s="81">
        <v>90</v>
      </c>
      <c r="C12" s="4">
        <v>25</v>
      </c>
      <c r="E12" s="94">
        <v>95</v>
      </c>
      <c r="F12" s="92">
        <v>7.53</v>
      </c>
      <c r="G12" s="102"/>
      <c r="H12" s="94">
        <v>95</v>
      </c>
      <c r="I12" s="92">
        <v>12.05</v>
      </c>
      <c r="J12" s="135"/>
      <c r="K12" s="141"/>
      <c r="L12" s="142"/>
      <c r="M12" s="135"/>
      <c r="N12" s="89">
        <v>81</v>
      </c>
      <c r="O12" s="92">
        <v>1.0089999999999999</v>
      </c>
      <c r="P12" s="102"/>
      <c r="Q12" s="136">
        <v>92</v>
      </c>
      <c r="R12" s="138">
        <v>2.5299999999999998</v>
      </c>
      <c r="X12" s="9"/>
      <c r="AE12" s="102"/>
      <c r="AF12" s="102"/>
      <c r="AG12" s="102"/>
      <c r="AH12" s="102"/>
    </row>
    <row r="13" spans="2:34" ht="16.5" thickBot="1" x14ac:dyDescent="0.3">
      <c r="B13" s="81">
        <v>88</v>
      </c>
      <c r="C13" s="4">
        <v>24</v>
      </c>
      <c r="E13" s="94">
        <v>94</v>
      </c>
      <c r="F13" s="92">
        <v>7.57</v>
      </c>
      <c r="G13" s="102"/>
      <c r="H13" s="94">
        <v>94</v>
      </c>
      <c r="I13" s="92">
        <v>12.1</v>
      </c>
      <c r="J13" s="135"/>
      <c r="K13" s="141"/>
      <c r="L13" s="142"/>
      <c r="M13" s="135"/>
      <c r="N13" s="89">
        <v>80</v>
      </c>
      <c r="O13" s="92">
        <v>1.01</v>
      </c>
      <c r="P13" s="102"/>
      <c r="Q13" s="136">
        <v>91</v>
      </c>
      <c r="R13" s="138">
        <v>2.54</v>
      </c>
      <c r="X13" s="9"/>
      <c r="AE13" s="102"/>
      <c r="AF13" s="102"/>
      <c r="AG13" s="102"/>
      <c r="AH13" s="102"/>
    </row>
    <row r="14" spans="2:34" ht="16.5" thickBot="1" x14ac:dyDescent="0.3">
      <c r="B14" s="81">
        <v>86</v>
      </c>
      <c r="C14" s="4">
        <v>23</v>
      </c>
      <c r="E14" s="94">
        <v>93</v>
      </c>
      <c r="F14" s="92">
        <v>7.6</v>
      </c>
      <c r="G14" s="102"/>
      <c r="H14" s="94">
        <v>93</v>
      </c>
      <c r="I14" s="92">
        <v>12.15</v>
      </c>
      <c r="J14" s="135"/>
      <c r="K14" s="141"/>
      <c r="L14" s="142"/>
      <c r="M14" s="135"/>
      <c r="N14" s="89">
        <v>79</v>
      </c>
      <c r="O14" s="92">
        <v>1.012</v>
      </c>
      <c r="P14" s="102"/>
      <c r="Q14" s="136">
        <v>90</v>
      </c>
      <c r="R14" s="138">
        <v>2.5499999999999998</v>
      </c>
      <c r="X14" s="9"/>
      <c r="AE14" s="102"/>
      <c r="AF14" s="102"/>
      <c r="AG14" s="102"/>
      <c r="AH14" s="102"/>
    </row>
    <row r="15" spans="2:34" ht="16.5" thickBot="1" x14ac:dyDescent="0.3">
      <c r="B15" s="81">
        <v>84</v>
      </c>
      <c r="C15" s="4">
        <v>22</v>
      </c>
      <c r="E15" s="94">
        <v>92</v>
      </c>
      <c r="F15" s="92">
        <v>7.63</v>
      </c>
      <c r="G15" s="102"/>
      <c r="H15" s="94">
        <v>92</v>
      </c>
      <c r="I15" s="92">
        <v>12.2</v>
      </c>
      <c r="J15" s="135"/>
      <c r="K15" s="141"/>
      <c r="L15" s="142"/>
      <c r="M15" s="135"/>
      <c r="N15" s="89">
        <v>78</v>
      </c>
      <c r="O15" s="92">
        <v>1.014</v>
      </c>
      <c r="P15" s="102"/>
      <c r="Q15" s="136">
        <v>89</v>
      </c>
      <c r="R15" s="138">
        <v>2.56</v>
      </c>
      <c r="AE15" s="102"/>
      <c r="AF15" s="102"/>
      <c r="AG15" s="102"/>
      <c r="AH15" s="102"/>
    </row>
    <row r="16" spans="2:34" ht="16.5" thickBot="1" x14ac:dyDescent="0.3">
      <c r="B16" s="81">
        <v>82</v>
      </c>
      <c r="C16" s="4">
        <v>21</v>
      </c>
      <c r="E16" s="94">
        <v>91</v>
      </c>
      <c r="F16" s="92">
        <v>7.67</v>
      </c>
      <c r="G16" s="102"/>
      <c r="H16" s="94">
        <v>91</v>
      </c>
      <c r="I16" s="92">
        <v>12.25</v>
      </c>
      <c r="J16" s="135"/>
      <c r="K16" s="141"/>
      <c r="L16" s="142"/>
      <c r="M16" s="135"/>
      <c r="N16" s="89">
        <v>77</v>
      </c>
      <c r="O16" s="92">
        <v>1.016</v>
      </c>
      <c r="P16" s="102"/>
      <c r="Q16" s="136">
        <v>88</v>
      </c>
      <c r="R16" s="138">
        <v>2.57</v>
      </c>
      <c r="AE16" s="102"/>
      <c r="AF16" s="102"/>
      <c r="AG16" s="102"/>
      <c r="AH16" s="102"/>
    </row>
    <row r="17" spans="2:34" ht="16.5" thickBot="1" x14ac:dyDescent="0.3">
      <c r="B17" s="81">
        <v>80</v>
      </c>
      <c r="C17" s="4">
        <v>20</v>
      </c>
      <c r="E17" s="94">
        <v>90</v>
      </c>
      <c r="F17" s="92">
        <v>7.7</v>
      </c>
      <c r="G17" s="102"/>
      <c r="H17" s="94">
        <v>90</v>
      </c>
      <c r="I17" s="92">
        <v>12.3</v>
      </c>
      <c r="J17" s="135"/>
      <c r="K17" s="141"/>
      <c r="L17" s="142"/>
      <c r="M17" s="135"/>
      <c r="N17" s="89">
        <v>76</v>
      </c>
      <c r="O17" s="92">
        <v>1.018</v>
      </c>
      <c r="P17" s="102"/>
      <c r="Q17" s="136">
        <v>87</v>
      </c>
      <c r="R17" s="138">
        <v>2.58</v>
      </c>
      <c r="AE17" s="102"/>
      <c r="AF17" s="102"/>
      <c r="AG17" s="102"/>
      <c r="AH17" s="102"/>
    </row>
    <row r="18" spans="2:34" ht="16.5" thickBot="1" x14ac:dyDescent="0.3">
      <c r="B18" s="81">
        <v>78</v>
      </c>
      <c r="C18" s="4">
        <v>19</v>
      </c>
      <c r="E18" s="94">
        <v>89</v>
      </c>
      <c r="F18" s="92">
        <v>7.72</v>
      </c>
      <c r="G18" s="102"/>
      <c r="H18" s="94">
        <v>89</v>
      </c>
      <c r="I18" s="92">
        <v>12.35</v>
      </c>
      <c r="J18" s="135"/>
      <c r="K18" s="141"/>
      <c r="L18" s="142"/>
      <c r="M18" s="135"/>
      <c r="N18" s="89">
        <v>75</v>
      </c>
      <c r="O18" s="92">
        <v>1.02</v>
      </c>
      <c r="P18" s="102"/>
      <c r="Q18" s="136">
        <v>86</v>
      </c>
      <c r="R18" s="138">
        <v>2.59</v>
      </c>
      <c r="AE18" s="102"/>
      <c r="AF18" s="102"/>
      <c r="AG18" s="102"/>
      <c r="AH18" s="102"/>
    </row>
    <row r="19" spans="2:34" ht="16.5" thickBot="1" x14ac:dyDescent="0.3">
      <c r="B19" s="81">
        <v>76</v>
      </c>
      <c r="C19" s="4">
        <v>18</v>
      </c>
      <c r="E19" s="94">
        <v>88</v>
      </c>
      <c r="F19" s="92">
        <v>7.76</v>
      </c>
      <c r="G19" s="102"/>
      <c r="H19" s="94">
        <v>88</v>
      </c>
      <c r="I19" s="92">
        <v>12.4</v>
      </c>
      <c r="J19" s="135"/>
      <c r="K19" s="141"/>
      <c r="L19" s="142"/>
      <c r="M19" s="135"/>
      <c r="N19" s="89">
        <v>74</v>
      </c>
      <c r="O19" s="92">
        <v>1.022</v>
      </c>
      <c r="P19" s="102"/>
      <c r="Q19" s="136">
        <v>85</v>
      </c>
      <c r="R19" s="138">
        <v>3</v>
      </c>
      <c r="AE19" s="102"/>
      <c r="AF19" s="102"/>
      <c r="AG19" s="102"/>
      <c r="AH19" s="102"/>
    </row>
    <row r="20" spans="2:34" ht="16.5" thickBot="1" x14ac:dyDescent="0.3">
      <c r="B20" s="81">
        <v>73</v>
      </c>
      <c r="C20" s="4">
        <v>17</v>
      </c>
      <c r="E20" s="94">
        <v>87</v>
      </c>
      <c r="F20" s="92">
        <v>7.78</v>
      </c>
      <c r="G20" s="102"/>
      <c r="H20" s="94">
        <v>87</v>
      </c>
      <c r="I20" s="92">
        <v>12.45</v>
      </c>
      <c r="J20" s="135"/>
      <c r="K20" s="141"/>
      <c r="L20" s="142"/>
      <c r="M20" s="135"/>
      <c r="N20" s="89">
        <v>73</v>
      </c>
      <c r="O20" s="92">
        <v>1.024</v>
      </c>
      <c r="P20" s="102"/>
      <c r="Q20" s="136">
        <v>84</v>
      </c>
      <c r="R20" s="138">
        <v>3.01</v>
      </c>
      <c r="AE20" s="102"/>
      <c r="AF20" s="102"/>
      <c r="AG20" s="102"/>
      <c r="AH20" s="102"/>
    </row>
    <row r="21" spans="2:34" ht="16.5" thickBot="1" x14ac:dyDescent="0.3">
      <c r="B21" s="81">
        <v>70</v>
      </c>
      <c r="C21" s="4">
        <v>16</v>
      </c>
      <c r="E21" s="94">
        <v>86</v>
      </c>
      <c r="F21" s="92">
        <v>7.8</v>
      </c>
      <c r="G21" s="102"/>
      <c r="H21" s="94">
        <v>86</v>
      </c>
      <c r="I21" s="92">
        <v>12.5</v>
      </c>
      <c r="J21" s="135"/>
      <c r="K21" s="141"/>
      <c r="L21" s="142"/>
      <c r="M21" s="135"/>
      <c r="N21" s="89">
        <v>72</v>
      </c>
      <c r="O21" s="92">
        <v>1.026</v>
      </c>
      <c r="P21" s="102"/>
      <c r="Q21" s="136">
        <v>83</v>
      </c>
      <c r="R21" s="138">
        <v>3.02</v>
      </c>
      <c r="AE21" s="102"/>
      <c r="AF21" s="102"/>
      <c r="AG21" s="102"/>
      <c r="AH21" s="102"/>
    </row>
    <row r="22" spans="2:34" ht="16.5" thickBot="1" x14ac:dyDescent="0.3">
      <c r="B22" s="81">
        <v>66</v>
      </c>
      <c r="C22" s="4">
        <v>15</v>
      </c>
      <c r="E22" s="94">
        <v>85</v>
      </c>
      <c r="F22" s="92">
        <v>7.81</v>
      </c>
      <c r="G22" s="102"/>
      <c r="H22" s="94">
        <v>85</v>
      </c>
      <c r="I22" s="92">
        <v>12.55</v>
      </c>
      <c r="J22" s="135"/>
      <c r="K22" s="141"/>
      <c r="L22" s="142"/>
      <c r="M22" s="135"/>
      <c r="N22" s="89">
        <v>71</v>
      </c>
      <c r="O22" s="92">
        <v>1.0289999999999999</v>
      </c>
      <c r="P22" s="102"/>
      <c r="Q22" s="136">
        <v>82</v>
      </c>
      <c r="R22" s="138">
        <v>3.03</v>
      </c>
      <c r="AE22" s="102"/>
      <c r="AF22" s="102"/>
      <c r="AG22" s="102"/>
      <c r="AH22" s="102"/>
    </row>
    <row r="23" spans="2:34" ht="16.5" thickBot="1" x14ac:dyDescent="0.3">
      <c r="B23" s="81">
        <v>62</v>
      </c>
      <c r="C23" s="4">
        <v>14</v>
      </c>
      <c r="E23" s="94">
        <v>84</v>
      </c>
      <c r="F23" s="92">
        <v>7.82</v>
      </c>
      <c r="G23" s="102"/>
      <c r="H23" s="94">
        <v>84</v>
      </c>
      <c r="I23" s="92">
        <v>12.6</v>
      </c>
      <c r="J23" s="135"/>
      <c r="K23" s="141"/>
      <c r="L23" s="142"/>
      <c r="M23" s="135"/>
      <c r="N23" s="89">
        <v>70</v>
      </c>
      <c r="O23" s="92">
        <v>1.032</v>
      </c>
      <c r="P23" s="102"/>
      <c r="Q23" s="136">
        <v>81</v>
      </c>
      <c r="R23" s="138">
        <v>3.04</v>
      </c>
      <c r="AE23" s="102"/>
      <c r="AF23" s="102"/>
      <c r="AG23" s="102"/>
      <c r="AH23" s="102"/>
    </row>
    <row r="24" spans="2:34" ht="16.5" thickBot="1" x14ac:dyDescent="0.3">
      <c r="B24" s="81">
        <v>58</v>
      </c>
      <c r="C24" s="4">
        <v>13</v>
      </c>
      <c r="E24" s="94">
        <v>83</v>
      </c>
      <c r="F24" s="92">
        <v>7.83</v>
      </c>
      <c r="G24" s="102"/>
      <c r="H24" s="94">
        <v>83</v>
      </c>
      <c r="I24" s="92">
        <v>12.65</v>
      </c>
      <c r="J24" s="135"/>
      <c r="K24" s="141"/>
      <c r="L24" s="142"/>
      <c r="M24" s="135"/>
      <c r="N24" s="89">
        <v>69</v>
      </c>
      <c r="O24" s="92">
        <v>1.0349999999999999</v>
      </c>
      <c r="P24" s="102"/>
      <c r="Q24" s="136">
        <v>80</v>
      </c>
      <c r="R24" s="138">
        <v>3.05</v>
      </c>
      <c r="AE24" s="102"/>
      <c r="AF24" s="102"/>
      <c r="AG24" s="102"/>
      <c r="AH24" s="102"/>
    </row>
    <row r="25" spans="2:34" ht="16.5" thickBot="1" x14ac:dyDescent="0.3">
      <c r="B25" s="81">
        <v>54</v>
      </c>
      <c r="C25" s="4">
        <v>12</v>
      </c>
      <c r="E25" s="94">
        <v>82</v>
      </c>
      <c r="F25" s="92">
        <v>7.84</v>
      </c>
      <c r="G25" s="102"/>
      <c r="H25" s="94">
        <v>82</v>
      </c>
      <c r="I25" s="92">
        <v>12.7</v>
      </c>
      <c r="J25" s="135"/>
      <c r="K25" s="141"/>
      <c r="L25" s="142"/>
      <c r="M25" s="135"/>
      <c r="N25" s="89">
        <v>68</v>
      </c>
      <c r="O25" s="92">
        <v>1.038</v>
      </c>
      <c r="P25" s="102"/>
      <c r="Q25" s="136">
        <v>79</v>
      </c>
      <c r="R25" s="138">
        <v>3.06</v>
      </c>
      <c r="AE25" s="102"/>
      <c r="AF25" s="102"/>
      <c r="AG25" s="102"/>
      <c r="AH25" s="102"/>
    </row>
    <row r="26" spans="2:34" ht="16.5" thickBot="1" x14ac:dyDescent="0.3">
      <c r="B26" s="81">
        <v>50</v>
      </c>
      <c r="C26" s="4">
        <v>11</v>
      </c>
      <c r="E26" s="94">
        <v>81</v>
      </c>
      <c r="F26" s="92">
        <v>7.85</v>
      </c>
      <c r="G26" s="102"/>
      <c r="H26" s="94">
        <v>81</v>
      </c>
      <c r="I26" s="92">
        <v>12.75</v>
      </c>
      <c r="J26" s="135"/>
      <c r="K26" s="141"/>
      <c r="L26" s="142"/>
      <c r="M26" s="135"/>
      <c r="N26" s="89">
        <v>67</v>
      </c>
      <c r="O26" s="92">
        <v>1.0409999999999999</v>
      </c>
      <c r="P26" s="102"/>
      <c r="Q26" s="136">
        <v>78</v>
      </c>
      <c r="R26" s="138">
        <v>3.07</v>
      </c>
      <c r="AE26" s="102"/>
      <c r="AF26" s="102"/>
      <c r="AG26" s="102"/>
      <c r="AH26" s="102"/>
    </row>
    <row r="27" spans="2:34" ht="16.5" thickBot="1" x14ac:dyDescent="0.3">
      <c r="B27" s="81">
        <v>46</v>
      </c>
      <c r="C27" s="4">
        <v>10</v>
      </c>
      <c r="E27" s="94">
        <v>80</v>
      </c>
      <c r="F27" s="92">
        <v>7.86</v>
      </c>
      <c r="G27" s="102"/>
      <c r="H27" s="94">
        <v>80</v>
      </c>
      <c r="I27" s="92">
        <v>12.8</v>
      </c>
      <c r="J27" s="135"/>
      <c r="K27" s="141"/>
      <c r="L27" s="142"/>
      <c r="M27" s="135"/>
      <c r="N27" s="89">
        <v>66</v>
      </c>
      <c r="O27" s="92">
        <v>1.044</v>
      </c>
      <c r="P27" s="102"/>
      <c r="Q27" s="136">
        <v>77</v>
      </c>
      <c r="R27" s="138">
        <v>3.08</v>
      </c>
      <c r="AE27" s="102"/>
      <c r="AF27" s="102"/>
      <c r="AG27" s="102"/>
      <c r="AH27" s="102"/>
    </row>
    <row r="28" spans="2:34" ht="16.5" thickBot="1" x14ac:dyDescent="0.3">
      <c r="B28" s="81">
        <v>42</v>
      </c>
      <c r="C28" s="4">
        <v>9</v>
      </c>
      <c r="E28" s="94">
        <v>79</v>
      </c>
      <c r="F28" s="92">
        <v>7.87</v>
      </c>
      <c r="G28" s="102"/>
      <c r="H28" s="94">
        <v>79</v>
      </c>
      <c r="I28" s="92">
        <v>12.85</v>
      </c>
      <c r="J28" s="135"/>
      <c r="K28" s="141"/>
      <c r="L28" s="142"/>
      <c r="M28" s="135"/>
      <c r="N28" s="89">
        <v>65</v>
      </c>
      <c r="O28" s="92">
        <v>1.0469999999999999</v>
      </c>
      <c r="P28" s="102"/>
      <c r="Q28" s="136">
        <v>76</v>
      </c>
      <c r="R28" s="138">
        <v>3.09</v>
      </c>
      <c r="AE28" s="102"/>
      <c r="AF28" s="102"/>
      <c r="AG28" s="102"/>
      <c r="AH28" s="102"/>
    </row>
    <row r="29" spans="2:34" ht="16.5" thickBot="1" x14ac:dyDescent="0.3">
      <c r="B29" s="81">
        <v>38</v>
      </c>
      <c r="C29" s="4">
        <v>8</v>
      </c>
      <c r="E29" s="94">
        <v>78</v>
      </c>
      <c r="F29" s="92">
        <v>7.89</v>
      </c>
      <c r="G29" s="102"/>
      <c r="H29" s="94">
        <v>78</v>
      </c>
      <c r="I29" s="92">
        <v>12.9</v>
      </c>
      <c r="J29" s="135"/>
      <c r="K29" s="141"/>
      <c r="L29" s="142"/>
      <c r="M29" s="135"/>
      <c r="N29" s="89">
        <v>64</v>
      </c>
      <c r="O29" s="92">
        <v>1.05</v>
      </c>
      <c r="P29" s="102"/>
      <c r="Q29" s="136">
        <v>75</v>
      </c>
      <c r="R29" s="138">
        <v>3.1</v>
      </c>
      <c r="AE29" s="102"/>
      <c r="AF29" s="102"/>
      <c r="AG29" s="102"/>
      <c r="AH29" s="102"/>
    </row>
    <row r="30" spans="2:34" ht="16.5" thickBot="1" x14ac:dyDescent="0.3">
      <c r="B30" s="81">
        <v>34</v>
      </c>
      <c r="C30" s="4">
        <v>7</v>
      </c>
      <c r="E30" s="94">
        <v>77</v>
      </c>
      <c r="F30" s="92">
        <v>7.9</v>
      </c>
      <c r="G30" s="102"/>
      <c r="H30" s="94">
        <v>77</v>
      </c>
      <c r="I30" s="92">
        <v>12.95</v>
      </c>
      <c r="J30" s="135"/>
      <c r="K30" s="141"/>
      <c r="L30" s="142"/>
      <c r="M30" s="135"/>
      <c r="N30" s="89">
        <v>63</v>
      </c>
      <c r="O30" s="92">
        <v>1.0529999999999999</v>
      </c>
      <c r="P30" s="102"/>
      <c r="Q30" s="136">
        <v>74</v>
      </c>
      <c r="R30" s="138">
        <v>3.11</v>
      </c>
      <c r="AE30" s="102"/>
      <c r="AF30" s="102"/>
      <c r="AG30" s="102"/>
      <c r="AH30" s="102"/>
    </row>
    <row r="31" spans="2:34" ht="16.5" thickBot="1" x14ac:dyDescent="0.3">
      <c r="B31" s="81">
        <v>30</v>
      </c>
      <c r="C31" s="4">
        <v>6</v>
      </c>
      <c r="E31" s="94">
        <v>76</v>
      </c>
      <c r="F31" s="92">
        <v>7.92</v>
      </c>
      <c r="G31" s="102"/>
      <c r="H31" s="94">
        <v>76</v>
      </c>
      <c r="I31" s="92">
        <v>13</v>
      </c>
      <c r="J31" s="135"/>
      <c r="K31" s="141"/>
      <c r="L31" s="142"/>
      <c r="M31" s="135"/>
      <c r="N31" s="89">
        <v>62</v>
      </c>
      <c r="O31" s="92">
        <v>1.056</v>
      </c>
      <c r="P31" s="102"/>
      <c r="Q31" s="136">
        <v>73</v>
      </c>
      <c r="R31" s="138">
        <v>3.12</v>
      </c>
      <c r="AE31" s="102"/>
      <c r="AF31" s="102"/>
      <c r="AG31" s="102"/>
      <c r="AH31" s="102"/>
    </row>
    <row r="32" spans="2:34" ht="16.5" thickBot="1" x14ac:dyDescent="0.3">
      <c r="B32" s="81">
        <v>25</v>
      </c>
      <c r="C32" s="4">
        <v>5</v>
      </c>
      <c r="E32" s="94">
        <v>75</v>
      </c>
      <c r="F32" s="92">
        <v>7.94</v>
      </c>
      <c r="G32" s="102"/>
      <c r="H32" s="94">
        <v>75</v>
      </c>
      <c r="I32" s="92">
        <v>13.05</v>
      </c>
      <c r="J32" s="135"/>
      <c r="K32" s="141"/>
      <c r="L32" s="142"/>
      <c r="M32" s="135"/>
      <c r="N32" s="89">
        <v>61</v>
      </c>
      <c r="O32" s="92">
        <v>1.0589999999999999</v>
      </c>
      <c r="P32" s="102"/>
      <c r="Q32" s="136">
        <v>72</v>
      </c>
      <c r="R32" s="138">
        <v>3.13</v>
      </c>
      <c r="AE32" s="102"/>
      <c r="AF32" s="102"/>
      <c r="AG32" s="102"/>
      <c r="AH32" s="102"/>
    </row>
    <row r="33" spans="2:34" ht="16.5" thickBot="1" x14ac:dyDescent="0.3">
      <c r="B33" s="81">
        <v>22</v>
      </c>
      <c r="C33" s="4">
        <v>4</v>
      </c>
      <c r="E33" s="94">
        <v>74</v>
      </c>
      <c r="F33" s="92">
        <v>7.96</v>
      </c>
      <c r="G33" s="102"/>
      <c r="H33" s="94">
        <v>74</v>
      </c>
      <c r="I33" s="92">
        <v>13.1</v>
      </c>
      <c r="J33" s="135"/>
      <c r="K33" s="141"/>
      <c r="L33" s="142"/>
      <c r="M33" s="135"/>
      <c r="N33" s="89">
        <v>60</v>
      </c>
      <c r="O33" s="92">
        <v>1.0620000000000001</v>
      </c>
      <c r="P33" s="102"/>
      <c r="Q33" s="136">
        <v>71</v>
      </c>
      <c r="R33" s="138">
        <v>3.14</v>
      </c>
      <c r="AE33" s="102"/>
      <c r="AF33" s="102"/>
      <c r="AG33" s="102"/>
      <c r="AH33" s="102"/>
    </row>
    <row r="34" spans="2:34" ht="16.5" thickBot="1" x14ac:dyDescent="0.3">
      <c r="B34" s="81">
        <v>16</v>
      </c>
      <c r="C34" s="4">
        <v>3</v>
      </c>
      <c r="E34" s="94">
        <v>73</v>
      </c>
      <c r="F34" s="92">
        <v>7.98</v>
      </c>
      <c r="G34" s="102"/>
      <c r="H34" s="94">
        <v>73</v>
      </c>
      <c r="I34" s="92">
        <v>13.15</v>
      </c>
      <c r="J34" s="135"/>
      <c r="K34" s="141"/>
      <c r="L34" s="142"/>
      <c r="M34" s="135"/>
      <c r="N34" s="89">
        <v>59</v>
      </c>
      <c r="O34" s="92">
        <v>1.0640000000000001</v>
      </c>
      <c r="P34" s="102"/>
      <c r="Q34" s="136">
        <v>70</v>
      </c>
      <c r="R34" s="138">
        <v>3.15</v>
      </c>
      <c r="AE34" s="102"/>
      <c r="AF34" s="102"/>
      <c r="AG34" s="102"/>
      <c r="AH34" s="102"/>
    </row>
    <row r="35" spans="2:34" ht="16.5" thickBot="1" x14ac:dyDescent="0.3">
      <c r="B35" s="81">
        <v>12</v>
      </c>
      <c r="C35" s="4">
        <v>2</v>
      </c>
      <c r="E35" s="94">
        <v>72</v>
      </c>
      <c r="F35" s="92">
        <v>8</v>
      </c>
      <c r="G35" s="102"/>
      <c r="H35" s="94">
        <v>72</v>
      </c>
      <c r="I35" s="92">
        <v>13.2</v>
      </c>
      <c r="J35" s="135"/>
      <c r="K35" s="141"/>
      <c r="L35" s="142"/>
      <c r="M35" s="135"/>
      <c r="N35" s="89">
        <v>58</v>
      </c>
      <c r="O35" s="92">
        <v>1.0660000000000001</v>
      </c>
      <c r="P35" s="102"/>
      <c r="Q35" s="136">
        <v>69</v>
      </c>
      <c r="R35" s="138">
        <v>3.16</v>
      </c>
      <c r="AE35" s="102"/>
      <c r="AF35" s="102"/>
      <c r="AG35" s="102"/>
      <c r="AH35" s="102"/>
    </row>
    <row r="36" spans="2:34" ht="16.5" thickBot="1" x14ac:dyDescent="0.3">
      <c r="B36" s="81">
        <v>6</v>
      </c>
      <c r="C36" s="4">
        <v>1</v>
      </c>
      <c r="E36" s="94">
        <v>71</v>
      </c>
      <c r="F36" s="92">
        <v>8.02</v>
      </c>
      <c r="G36" s="102"/>
      <c r="H36" s="94">
        <v>71</v>
      </c>
      <c r="I36" s="92">
        <v>13.25</v>
      </c>
      <c r="J36" s="135"/>
      <c r="K36" s="141"/>
      <c r="L36" s="142"/>
      <c r="M36" s="135"/>
      <c r="N36" s="89">
        <v>57</v>
      </c>
      <c r="O36" s="92">
        <v>1.0680000000000001</v>
      </c>
      <c r="P36" s="102"/>
      <c r="Q36" s="136">
        <v>68</v>
      </c>
      <c r="R36" s="138">
        <v>3.17</v>
      </c>
      <c r="AE36" s="102"/>
      <c r="AF36" s="102"/>
      <c r="AG36" s="102"/>
      <c r="AH36" s="102"/>
    </row>
    <row r="37" spans="2:34" ht="16.5" thickBot="1" x14ac:dyDescent="0.3">
      <c r="B37" s="5"/>
      <c r="E37" s="94">
        <v>70</v>
      </c>
      <c r="F37" s="92">
        <v>8.0399999999999991</v>
      </c>
      <c r="G37" s="102"/>
      <c r="H37" s="94">
        <v>70</v>
      </c>
      <c r="I37" s="92">
        <v>13.27</v>
      </c>
      <c r="J37" s="135"/>
      <c r="K37" s="141"/>
      <c r="L37" s="142"/>
      <c r="M37" s="135"/>
      <c r="N37" s="89">
        <v>56</v>
      </c>
      <c r="O37" s="92">
        <v>1.07</v>
      </c>
      <c r="P37" s="102"/>
      <c r="Q37" s="136">
        <v>67</v>
      </c>
      <c r="R37" s="138">
        <v>3.18</v>
      </c>
      <c r="AE37" s="102"/>
      <c r="AF37" s="102"/>
      <c r="AG37" s="102"/>
      <c r="AH37" s="102"/>
    </row>
    <row r="38" spans="2:34" ht="16.5" customHeight="1" thickBot="1" x14ac:dyDescent="0.3">
      <c r="B38" s="5"/>
      <c r="E38" s="94">
        <v>69</v>
      </c>
      <c r="F38" s="92">
        <v>8.06</v>
      </c>
      <c r="G38" s="102"/>
      <c r="H38" s="94">
        <v>69</v>
      </c>
      <c r="I38" s="92">
        <v>13.3</v>
      </c>
      <c r="J38" s="135"/>
      <c r="K38" s="141"/>
      <c r="L38" s="142"/>
      <c r="M38" s="135"/>
      <c r="N38" s="89">
        <v>55</v>
      </c>
      <c r="O38" s="92">
        <v>1.073</v>
      </c>
      <c r="P38" s="102"/>
      <c r="Q38" s="136">
        <v>66</v>
      </c>
      <c r="R38" s="138">
        <v>3.19</v>
      </c>
      <c r="AE38" s="102"/>
      <c r="AF38" s="102"/>
      <c r="AG38" s="102"/>
      <c r="AH38" s="102"/>
    </row>
    <row r="39" spans="2:34" ht="16.5" thickBot="1" x14ac:dyDescent="0.3">
      <c r="E39" s="94">
        <v>68</v>
      </c>
      <c r="F39" s="92">
        <v>8.08</v>
      </c>
      <c r="G39" s="102"/>
      <c r="H39" s="94">
        <v>68</v>
      </c>
      <c r="I39" s="92">
        <v>13.33</v>
      </c>
      <c r="J39" s="135"/>
      <c r="K39" s="141"/>
      <c r="L39" s="142"/>
      <c r="M39" s="135"/>
      <c r="N39" s="89">
        <v>54</v>
      </c>
      <c r="O39" s="92">
        <v>1.075</v>
      </c>
      <c r="P39" s="102"/>
      <c r="Q39" s="136">
        <v>65</v>
      </c>
      <c r="R39" s="138">
        <v>3.2</v>
      </c>
      <c r="AE39" s="102"/>
      <c r="AF39" s="102"/>
      <c r="AG39" s="102"/>
      <c r="AH39" s="102"/>
    </row>
    <row r="40" spans="2:34" ht="16.5" thickBot="1" x14ac:dyDescent="0.3">
      <c r="E40" s="94">
        <v>67</v>
      </c>
      <c r="F40" s="92">
        <v>8.09</v>
      </c>
      <c r="G40" s="102"/>
      <c r="H40" s="94">
        <v>67</v>
      </c>
      <c r="I40" s="92">
        <v>13.37</v>
      </c>
      <c r="J40" s="135"/>
      <c r="K40" s="141"/>
      <c r="L40" s="142"/>
      <c r="M40" s="135"/>
      <c r="N40" s="89">
        <v>53</v>
      </c>
      <c r="O40" s="92">
        <v>1.077</v>
      </c>
      <c r="P40" s="102"/>
      <c r="Q40" s="136">
        <v>64</v>
      </c>
      <c r="R40" s="138">
        <v>3.21</v>
      </c>
      <c r="AE40" s="102"/>
      <c r="AF40" s="102"/>
      <c r="AG40" s="102"/>
      <c r="AH40" s="102"/>
    </row>
    <row r="41" spans="2:34" ht="16.5" thickBot="1" x14ac:dyDescent="0.3">
      <c r="E41" s="94">
        <v>66</v>
      </c>
      <c r="F41" s="92">
        <v>8.1</v>
      </c>
      <c r="G41" s="102"/>
      <c r="H41" s="94">
        <v>66</v>
      </c>
      <c r="I41" s="92">
        <v>13.4</v>
      </c>
      <c r="J41" s="135"/>
      <c r="K41" s="141"/>
      <c r="L41" s="142"/>
      <c r="M41" s="135"/>
      <c r="N41" s="89">
        <v>52</v>
      </c>
      <c r="O41" s="92">
        <v>1.08</v>
      </c>
      <c r="P41" s="102"/>
      <c r="Q41" s="136">
        <v>63</v>
      </c>
      <c r="R41" s="138">
        <v>3.22</v>
      </c>
      <c r="AE41" s="102"/>
      <c r="AF41" s="102"/>
      <c r="AG41" s="102"/>
      <c r="AH41" s="102"/>
    </row>
    <row r="42" spans="2:34" ht="16.5" thickBot="1" x14ac:dyDescent="0.3">
      <c r="E42" s="94">
        <v>65</v>
      </c>
      <c r="F42" s="92">
        <v>8.1199999999999992</v>
      </c>
      <c r="G42" s="102"/>
      <c r="H42" s="94">
        <v>65</v>
      </c>
      <c r="I42" s="92">
        <v>13.43</v>
      </c>
      <c r="J42" s="135"/>
      <c r="K42" s="141"/>
      <c r="L42" s="142"/>
      <c r="M42" s="135"/>
      <c r="N42" s="89">
        <v>51</v>
      </c>
      <c r="O42" s="92">
        <v>1.083</v>
      </c>
      <c r="P42" s="102"/>
      <c r="Q42" s="136">
        <v>62</v>
      </c>
      <c r="R42" s="138">
        <v>3.23</v>
      </c>
      <c r="AE42" s="102"/>
      <c r="AF42" s="102"/>
      <c r="AG42" s="102"/>
      <c r="AH42" s="102"/>
    </row>
    <row r="43" spans="2:34" ht="16.5" thickBot="1" x14ac:dyDescent="0.3">
      <c r="E43" s="94">
        <v>64</v>
      </c>
      <c r="F43" s="92">
        <v>8.14</v>
      </c>
      <c r="G43" s="102"/>
      <c r="H43" s="94">
        <v>64</v>
      </c>
      <c r="I43" s="92">
        <v>13.47</v>
      </c>
      <c r="J43" s="135"/>
      <c r="K43" s="141"/>
      <c r="L43" s="142"/>
      <c r="M43" s="135"/>
      <c r="N43" s="89">
        <v>50</v>
      </c>
      <c r="O43" s="92">
        <v>1.085</v>
      </c>
      <c r="P43" s="102"/>
      <c r="Q43" s="136">
        <v>61</v>
      </c>
      <c r="R43" s="138">
        <v>3.24</v>
      </c>
      <c r="AE43" s="102"/>
      <c r="AF43" s="102"/>
      <c r="AG43" s="102"/>
      <c r="AH43" s="102"/>
    </row>
    <row r="44" spans="2:34" ht="16.5" thickBot="1" x14ac:dyDescent="0.3">
      <c r="E44" s="95">
        <v>63</v>
      </c>
      <c r="F44" s="87">
        <v>8.16</v>
      </c>
      <c r="G44" s="102"/>
      <c r="H44" s="95">
        <v>63</v>
      </c>
      <c r="I44" s="92">
        <v>13.5</v>
      </c>
      <c r="J44" s="135"/>
      <c r="K44" s="141"/>
      <c r="L44" s="142"/>
      <c r="M44" s="135"/>
      <c r="N44" s="89">
        <v>49</v>
      </c>
      <c r="O44" s="92">
        <v>1.0880000000000001</v>
      </c>
      <c r="P44" s="102"/>
      <c r="Q44" s="136">
        <v>60</v>
      </c>
      <c r="R44" s="138">
        <v>3.25</v>
      </c>
      <c r="AE44" s="102"/>
      <c r="AF44" s="102"/>
      <c r="AG44" s="102"/>
      <c r="AH44" s="102"/>
    </row>
    <row r="45" spans="2:34" ht="16.5" thickBot="1" x14ac:dyDescent="0.3">
      <c r="E45" s="95">
        <v>62</v>
      </c>
      <c r="F45" s="87">
        <v>8.18</v>
      </c>
      <c r="G45" s="102"/>
      <c r="H45" s="95">
        <v>62</v>
      </c>
      <c r="I45" s="92">
        <v>13.52</v>
      </c>
      <c r="J45" s="135"/>
      <c r="K45" s="141"/>
      <c r="L45" s="142"/>
      <c r="M45" s="135"/>
      <c r="N45" s="89">
        <v>48</v>
      </c>
      <c r="O45" s="92">
        <v>1.0900000000000001</v>
      </c>
      <c r="P45" s="102"/>
      <c r="Q45" s="136">
        <v>59</v>
      </c>
      <c r="R45" s="138">
        <v>3.26</v>
      </c>
      <c r="AE45" s="102"/>
      <c r="AF45" s="102"/>
      <c r="AG45" s="102"/>
      <c r="AH45" s="102"/>
    </row>
    <row r="46" spans="2:34" ht="16.5" thickBot="1" x14ac:dyDescent="0.3">
      <c r="E46" s="95">
        <v>61</v>
      </c>
      <c r="F46" s="87">
        <v>8.19</v>
      </c>
      <c r="G46" s="102"/>
      <c r="H46" s="95">
        <v>61</v>
      </c>
      <c r="I46" s="92">
        <v>13.57</v>
      </c>
      <c r="J46" s="135"/>
      <c r="K46" s="141"/>
      <c r="L46" s="142"/>
      <c r="M46" s="135"/>
      <c r="N46" s="89">
        <v>47</v>
      </c>
      <c r="O46" s="92">
        <v>1.0940000000000001</v>
      </c>
      <c r="P46" s="102"/>
      <c r="Q46" s="136">
        <v>58</v>
      </c>
      <c r="R46" s="138">
        <v>3.27</v>
      </c>
      <c r="AE46" s="102"/>
      <c r="AF46" s="102"/>
      <c r="AG46" s="102"/>
      <c r="AH46" s="102"/>
    </row>
    <row r="47" spans="2:34" ht="16.5" thickBot="1" x14ac:dyDescent="0.3">
      <c r="E47" s="95">
        <v>60</v>
      </c>
      <c r="F47" s="87">
        <v>8.1999999999999993</v>
      </c>
      <c r="G47" s="102"/>
      <c r="H47" s="95">
        <v>60</v>
      </c>
      <c r="I47" s="92">
        <v>13.6</v>
      </c>
      <c r="J47" s="135"/>
      <c r="K47" s="141"/>
      <c r="L47" s="142"/>
      <c r="M47" s="135"/>
      <c r="N47" s="89">
        <v>46</v>
      </c>
      <c r="O47" s="92">
        <v>1.097</v>
      </c>
      <c r="P47" s="102"/>
      <c r="Q47" s="136">
        <v>57</v>
      </c>
      <c r="R47" s="138">
        <v>3.28</v>
      </c>
      <c r="AE47" s="102"/>
      <c r="AF47" s="102"/>
      <c r="AG47" s="102"/>
      <c r="AH47" s="102"/>
    </row>
    <row r="48" spans="2:34" ht="16.5" thickBot="1" x14ac:dyDescent="0.3">
      <c r="E48" s="95">
        <v>59</v>
      </c>
      <c r="F48" s="87">
        <v>8.2200000000000006</v>
      </c>
      <c r="G48" s="102"/>
      <c r="H48" s="95">
        <v>59</v>
      </c>
      <c r="I48" s="92">
        <v>13.63</v>
      </c>
      <c r="J48" s="135"/>
      <c r="K48" s="141"/>
      <c r="L48" s="142"/>
      <c r="M48" s="135"/>
      <c r="N48" s="89">
        <v>45</v>
      </c>
      <c r="O48" s="92">
        <v>1.1000000000000001</v>
      </c>
      <c r="P48" s="102"/>
      <c r="Q48" s="136">
        <v>56</v>
      </c>
      <c r="R48" s="138">
        <v>3.29</v>
      </c>
      <c r="AE48" s="102"/>
      <c r="AF48" s="102"/>
      <c r="AG48" s="102"/>
      <c r="AH48" s="102"/>
    </row>
    <row r="49" spans="5:34" ht="16.5" thickBot="1" x14ac:dyDescent="0.3">
      <c r="E49" s="95">
        <v>58</v>
      </c>
      <c r="F49" s="87">
        <v>8.24</v>
      </c>
      <c r="G49" s="102"/>
      <c r="H49" s="95">
        <v>58</v>
      </c>
      <c r="I49" s="92">
        <v>13.67</v>
      </c>
      <c r="J49" s="135"/>
      <c r="K49" s="141"/>
      <c r="L49" s="142"/>
      <c r="M49" s="135"/>
      <c r="N49" s="89">
        <v>44</v>
      </c>
      <c r="O49" s="92">
        <v>1.103</v>
      </c>
      <c r="P49" s="102"/>
      <c r="Q49" s="136">
        <v>55</v>
      </c>
      <c r="R49" s="138">
        <v>3.3</v>
      </c>
      <c r="AE49" s="102"/>
      <c r="AF49" s="102"/>
      <c r="AG49" s="102"/>
      <c r="AH49" s="102"/>
    </row>
    <row r="50" spans="5:34" ht="16.5" thickBot="1" x14ac:dyDescent="0.3">
      <c r="E50" s="95">
        <v>57</v>
      </c>
      <c r="F50" s="87">
        <v>8.26</v>
      </c>
      <c r="G50" s="102"/>
      <c r="H50" s="95">
        <v>57</v>
      </c>
      <c r="I50" s="92">
        <v>13.7</v>
      </c>
      <c r="J50" s="135"/>
      <c r="K50" s="141"/>
      <c r="L50" s="142"/>
      <c r="M50" s="135"/>
      <c r="N50" s="89">
        <v>43</v>
      </c>
      <c r="O50" s="92">
        <v>1.1060000000000001</v>
      </c>
      <c r="P50" s="102"/>
      <c r="Q50" s="136">
        <v>54</v>
      </c>
      <c r="R50" s="138">
        <v>3.31</v>
      </c>
      <c r="AE50" s="102"/>
      <c r="AF50" s="102"/>
      <c r="AG50" s="102"/>
      <c r="AH50" s="102"/>
    </row>
    <row r="51" spans="5:34" ht="16.5" thickBot="1" x14ac:dyDescent="0.3">
      <c r="E51" s="95">
        <v>56</v>
      </c>
      <c r="F51" s="87">
        <v>8.2799999999999994</v>
      </c>
      <c r="G51" s="102"/>
      <c r="H51" s="95">
        <v>56</v>
      </c>
      <c r="I51" s="92">
        <v>13.73</v>
      </c>
      <c r="J51" s="135"/>
      <c r="K51" s="141"/>
      <c r="L51" s="142"/>
      <c r="M51" s="135"/>
      <c r="N51" s="89">
        <v>42</v>
      </c>
      <c r="O51" s="92">
        <v>1.1100000000000001</v>
      </c>
      <c r="P51" s="102"/>
      <c r="Q51" s="136">
        <v>53</v>
      </c>
      <c r="R51" s="138">
        <v>3.32</v>
      </c>
      <c r="AE51" s="102"/>
      <c r="AF51" s="102"/>
      <c r="AG51" s="102"/>
      <c r="AH51" s="102"/>
    </row>
    <row r="52" spans="5:34" ht="16.5" thickBot="1" x14ac:dyDescent="0.3">
      <c r="E52" s="95">
        <v>55</v>
      </c>
      <c r="F52" s="87">
        <v>8.2899999999999991</v>
      </c>
      <c r="G52" s="102"/>
      <c r="H52" s="95">
        <v>55</v>
      </c>
      <c r="I52" s="92">
        <v>13.77</v>
      </c>
      <c r="J52" s="135"/>
      <c r="K52" s="141"/>
      <c r="L52" s="142"/>
      <c r="M52" s="135"/>
      <c r="N52" s="89">
        <v>41</v>
      </c>
      <c r="O52" s="92">
        <v>1.115</v>
      </c>
      <c r="P52" s="102"/>
      <c r="Q52" s="136">
        <v>52</v>
      </c>
      <c r="R52" s="138">
        <v>3.33</v>
      </c>
      <c r="AE52" s="102"/>
      <c r="AF52" s="102"/>
      <c r="AG52" s="102"/>
      <c r="AH52" s="102"/>
    </row>
    <row r="53" spans="5:34" ht="16.5" thickBot="1" x14ac:dyDescent="0.3">
      <c r="E53" s="95">
        <v>54</v>
      </c>
      <c r="F53" s="87">
        <v>8.3000000000000007</v>
      </c>
      <c r="G53" s="102"/>
      <c r="H53" s="95">
        <v>54</v>
      </c>
      <c r="I53" s="92">
        <v>13.8</v>
      </c>
      <c r="J53" s="135"/>
      <c r="K53" s="141"/>
      <c r="L53" s="142"/>
      <c r="M53" s="135"/>
      <c r="N53" s="89">
        <v>40</v>
      </c>
      <c r="O53" s="92">
        <v>1.1200000000000001</v>
      </c>
      <c r="P53" s="102"/>
      <c r="Q53" s="136">
        <v>51</v>
      </c>
      <c r="R53" s="138">
        <v>3.35</v>
      </c>
      <c r="AE53" s="102"/>
      <c r="AF53" s="102"/>
      <c r="AG53" s="102"/>
      <c r="AH53" s="102"/>
    </row>
    <row r="54" spans="5:34" ht="16.5" thickBot="1" x14ac:dyDescent="0.3">
      <c r="E54" s="95">
        <v>53</v>
      </c>
      <c r="F54" s="87">
        <v>8.32</v>
      </c>
      <c r="G54" s="102"/>
      <c r="H54" s="95">
        <v>53</v>
      </c>
      <c r="I54" s="92">
        <v>13.83</v>
      </c>
      <c r="J54" s="135"/>
      <c r="K54" s="141"/>
      <c r="L54" s="142"/>
      <c r="M54" s="135"/>
      <c r="N54" s="89">
        <v>39</v>
      </c>
      <c r="O54" s="92">
        <v>1.125</v>
      </c>
      <c r="P54" s="102"/>
      <c r="Q54" s="136">
        <v>50</v>
      </c>
      <c r="R54" s="138">
        <v>3.37</v>
      </c>
      <c r="AE54" s="102"/>
      <c r="AF54" s="102"/>
      <c r="AG54" s="102"/>
      <c r="AH54" s="102"/>
    </row>
    <row r="55" spans="5:34" ht="16.5" thickBot="1" x14ac:dyDescent="0.3">
      <c r="E55" s="95">
        <v>52</v>
      </c>
      <c r="F55" s="87">
        <v>8.34</v>
      </c>
      <c r="G55" s="102"/>
      <c r="H55" s="95">
        <v>52</v>
      </c>
      <c r="I55" s="92">
        <v>13.87</v>
      </c>
      <c r="J55" s="135"/>
      <c r="K55" s="141"/>
      <c r="L55" s="142"/>
      <c r="M55" s="135"/>
      <c r="N55" s="89">
        <v>38</v>
      </c>
      <c r="O55" s="92">
        <v>1.1299999999999999</v>
      </c>
      <c r="P55" s="102"/>
      <c r="Q55" s="136">
        <v>49</v>
      </c>
      <c r="R55" s="138">
        <v>3.39</v>
      </c>
      <c r="AE55" s="102"/>
      <c r="AF55" s="102"/>
      <c r="AG55" s="102"/>
      <c r="AH55" s="102"/>
    </row>
    <row r="56" spans="5:34" ht="16.5" thickBot="1" x14ac:dyDescent="0.3">
      <c r="E56" s="95">
        <v>51</v>
      </c>
      <c r="F56" s="87">
        <v>8.35</v>
      </c>
      <c r="G56" s="102"/>
      <c r="H56" s="95">
        <v>51</v>
      </c>
      <c r="I56" s="92">
        <v>13.9</v>
      </c>
      <c r="J56" s="135"/>
      <c r="K56" s="141"/>
      <c r="L56" s="142"/>
      <c r="M56" s="135"/>
      <c r="N56" s="89">
        <v>37</v>
      </c>
      <c r="O56" s="92">
        <v>1.135</v>
      </c>
      <c r="P56" s="102"/>
      <c r="Q56" s="136">
        <v>48</v>
      </c>
      <c r="R56" s="138">
        <v>3.4</v>
      </c>
      <c r="AE56" s="102"/>
      <c r="AF56" s="102"/>
      <c r="AG56" s="102"/>
      <c r="AH56" s="102"/>
    </row>
    <row r="57" spans="5:34" ht="16.5" thickBot="1" x14ac:dyDescent="0.3">
      <c r="E57" s="95">
        <v>50</v>
      </c>
      <c r="F57" s="87">
        <v>8.36</v>
      </c>
      <c r="G57" s="102"/>
      <c r="H57" s="95">
        <v>50</v>
      </c>
      <c r="I57" s="92">
        <v>13.93</v>
      </c>
      <c r="J57" s="135"/>
      <c r="K57" s="141"/>
      <c r="L57" s="142"/>
      <c r="M57" s="135"/>
      <c r="N57" s="89">
        <v>36</v>
      </c>
      <c r="O57" s="92">
        <v>1.1399999999999999</v>
      </c>
      <c r="P57" s="102"/>
      <c r="Q57" s="136">
        <v>47</v>
      </c>
      <c r="R57" s="138">
        <v>3.41</v>
      </c>
      <c r="AE57" s="102"/>
      <c r="AF57" s="102"/>
      <c r="AG57" s="102"/>
      <c r="AH57" s="102"/>
    </row>
    <row r="58" spans="5:34" ht="16.5" thickBot="1" x14ac:dyDescent="0.3">
      <c r="E58" s="95">
        <v>49</v>
      </c>
      <c r="F58" s="87">
        <v>8.3800000000000008</v>
      </c>
      <c r="G58" s="102"/>
      <c r="H58" s="95">
        <v>49</v>
      </c>
      <c r="I58" s="92">
        <v>13.97</v>
      </c>
      <c r="J58" s="135"/>
      <c r="K58" s="141"/>
      <c r="L58" s="142"/>
      <c r="M58" s="135"/>
      <c r="N58" s="89">
        <v>35</v>
      </c>
      <c r="O58" s="92">
        <v>1.145</v>
      </c>
      <c r="P58" s="102"/>
      <c r="Q58" s="136">
        <v>46</v>
      </c>
      <c r="R58" s="138">
        <v>3.42</v>
      </c>
      <c r="AE58" s="102"/>
      <c r="AF58" s="102"/>
      <c r="AG58" s="102"/>
      <c r="AH58" s="102"/>
    </row>
    <row r="59" spans="5:34" ht="16.5" thickBot="1" x14ac:dyDescent="0.3">
      <c r="E59" s="95">
        <v>48</v>
      </c>
      <c r="F59" s="87">
        <v>8.4</v>
      </c>
      <c r="G59" s="102"/>
      <c r="H59" s="95">
        <v>48</v>
      </c>
      <c r="I59" s="92">
        <v>14</v>
      </c>
      <c r="J59" s="135"/>
      <c r="K59" s="141"/>
      <c r="L59" s="142"/>
      <c r="M59" s="135"/>
      <c r="N59" s="89">
        <v>34</v>
      </c>
      <c r="O59" s="92">
        <v>1.1499999999999999</v>
      </c>
      <c r="P59" s="102"/>
      <c r="Q59" s="136">
        <v>45</v>
      </c>
      <c r="R59" s="138">
        <v>3.43</v>
      </c>
      <c r="AE59" s="102"/>
      <c r="AF59" s="102"/>
      <c r="AG59" s="102"/>
      <c r="AH59" s="102"/>
    </row>
    <row r="60" spans="5:34" ht="16.5" thickBot="1" x14ac:dyDescent="0.3">
      <c r="E60" s="95">
        <v>47</v>
      </c>
      <c r="F60" s="87">
        <v>8.43</v>
      </c>
      <c r="G60" s="102"/>
      <c r="H60" s="95">
        <v>47</v>
      </c>
      <c r="I60" s="92">
        <v>14.05</v>
      </c>
      <c r="J60" s="135"/>
      <c r="K60" s="141"/>
      <c r="L60" s="142"/>
      <c r="M60" s="135"/>
      <c r="N60" s="89">
        <v>33</v>
      </c>
      <c r="O60" s="92">
        <v>1.155</v>
      </c>
      <c r="P60" s="102"/>
      <c r="Q60" s="136">
        <v>44</v>
      </c>
      <c r="R60" s="138">
        <v>3.44</v>
      </c>
      <c r="AE60" s="102"/>
      <c r="AF60" s="102"/>
      <c r="AG60" s="102"/>
      <c r="AH60" s="102"/>
    </row>
    <row r="61" spans="5:34" ht="16.5" thickBot="1" x14ac:dyDescent="0.3">
      <c r="E61" s="95">
        <v>46</v>
      </c>
      <c r="F61" s="87">
        <v>8.4700000000000006</v>
      </c>
      <c r="G61" s="102"/>
      <c r="H61" s="95">
        <v>46</v>
      </c>
      <c r="I61" s="92">
        <v>14.1</v>
      </c>
      <c r="J61" s="135"/>
      <c r="K61" s="141"/>
      <c r="L61" s="142"/>
      <c r="M61" s="135"/>
      <c r="N61" s="89">
        <v>32</v>
      </c>
      <c r="O61" s="92">
        <v>1.1599999999999999</v>
      </c>
      <c r="P61" s="102"/>
      <c r="Q61" s="136">
        <v>43</v>
      </c>
      <c r="R61" s="138">
        <v>3.45</v>
      </c>
      <c r="AE61" s="102"/>
      <c r="AF61" s="102"/>
      <c r="AG61" s="102"/>
      <c r="AH61" s="102"/>
    </row>
    <row r="62" spans="5:34" ht="16.5" thickBot="1" x14ac:dyDescent="0.3">
      <c r="E62" s="96">
        <v>45</v>
      </c>
      <c r="F62" s="97">
        <v>8.49</v>
      </c>
      <c r="G62" s="102"/>
      <c r="H62" s="96">
        <v>45</v>
      </c>
      <c r="I62" s="92">
        <v>14.15</v>
      </c>
      <c r="J62" s="135"/>
      <c r="K62" s="141"/>
      <c r="L62" s="142"/>
      <c r="M62" s="135"/>
      <c r="N62" s="89">
        <v>31</v>
      </c>
      <c r="O62" s="92">
        <v>1.165</v>
      </c>
      <c r="P62" s="102"/>
      <c r="Q62" s="136">
        <v>42</v>
      </c>
      <c r="R62" s="138">
        <v>3.46</v>
      </c>
      <c r="AE62" s="102"/>
      <c r="AF62" s="102"/>
      <c r="AG62" s="102"/>
      <c r="AH62" s="102"/>
    </row>
    <row r="63" spans="5:34" ht="16.5" thickBot="1" x14ac:dyDescent="0.3">
      <c r="E63" s="98">
        <v>44</v>
      </c>
      <c r="F63" s="99">
        <v>8.5</v>
      </c>
      <c r="G63" s="102"/>
      <c r="H63" s="98">
        <v>44</v>
      </c>
      <c r="I63" s="92">
        <v>14.2</v>
      </c>
      <c r="J63" s="135"/>
      <c r="K63" s="141"/>
      <c r="L63" s="142"/>
      <c r="M63" s="135"/>
      <c r="N63" s="89">
        <v>30</v>
      </c>
      <c r="O63" s="92">
        <v>1.17</v>
      </c>
      <c r="P63" s="102"/>
      <c r="Q63" s="136">
        <v>41</v>
      </c>
      <c r="R63" s="138">
        <v>3.47</v>
      </c>
      <c r="AE63" s="102"/>
      <c r="AF63" s="102"/>
      <c r="AG63" s="102"/>
      <c r="AH63" s="102"/>
    </row>
    <row r="64" spans="5:34" ht="16.5" thickBot="1" x14ac:dyDescent="0.3">
      <c r="E64" s="100">
        <v>43</v>
      </c>
      <c r="F64" s="101">
        <v>8.5399999999999991</v>
      </c>
      <c r="G64" s="102"/>
      <c r="H64" s="100">
        <v>43</v>
      </c>
      <c r="I64" s="92">
        <v>14.25</v>
      </c>
      <c r="J64" s="135"/>
      <c r="K64" s="141"/>
      <c r="L64" s="142"/>
      <c r="M64" s="135"/>
      <c r="N64" s="89">
        <v>29</v>
      </c>
      <c r="O64" s="92">
        <v>1.175</v>
      </c>
      <c r="P64" s="102"/>
      <c r="Q64" s="136">
        <v>40</v>
      </c>
      <c r="R64" s="138">
        <v>3.48</v>
      </c>
      <c r="AE64" s="102"/>
      <c r="AF64" s="102"/>
      <c r="AG64" s="102"/>
      <c r="AH64" s="102"/>
    </row>
    <row r="65" spans="5:34" ht="16.5" thickBot="1" x14ac:dyDescent="0.3">
      <c r="E65" s="100">
        <v>41</v>
      </c>
      <c r="F65" s="101">
        <v>8.58</v>
      </c>
      <c r="G65" s="102"/>
      <c r="H65" s="178">
        <v>42</v>
      </c>
      <c r="I65" s="92">
        <v>14.3</v>
      </c>
      <c r="J65" s="135"/>
      <c r="K65" s="141"/>
      <c r="L65" s="142"/>
      <c r="M65" s="135"/>
      <c r="N65" s="89">
        <v>28</v>
      </c>
      <c r="O65" s="92">
        <v>1.18</v>
      </c>
      <c r="P65" s="102"/>
      <c r="Q65" s="136">
        <v>39</v>
      </c>
      <c r="R65" s="138">
        <v>3.49</v>
      </c>
      <c r="AE65" s="102"/>
      <c r="AF65" s="102"/>
      <c r="AG65" s="102"/>
      <c r="AH65" s="102"/>
    </row>
    <row r="66" spans="5:34" ht="16.5" thickBot="1" x14ac:dyDescent="0.3">
      <c r="E66" s="100">
        <v>40</v>
      </c>
      <c r="F66" s="101">
        <v>8.6</v>
      </c>
      <c r="G66" s="102"/>
      <c r="H66" s="100">
        <v>41</v>
      </c>
      <c r="I66" s="92">
        <v>14.35</v>
      </c>
      <c r="J66" s="135"/>
      <c r="K66" s="141"/>
      <c r="L66" s="142"/>
      <c r="M66" s="135"/>
      <c r="N66" s="89">
        <v>27</v>
      </c>
      <c r="O66" s="92">
        <v>1.1850000000000001</v>
      </c>
      <c r="P66" s="102"/>
      <c r="Q66" s="136">
        <v>38</v>
      </c>
      <c r="R66" s="138">
        <v>3.51</v>
      </c>
      <c r="AE66" s="102"/>
      <c r="AF66" s="102"/>
      <c r="AG66" s="102"/>
      <c r="AH66" s="102"/>
    </row>
    <row r="67" spans="5:34" ht="16.5" thickBot="1" x14ac:dyDescent="0.3">
      <c r="E67" s="100">
        <v>39</v>
      </c>
      <c r="F67" s="101">
        <v>8.6300000000000008</v>
      </c>
      <c r="G67" s="102"/>
      <c r="H67" s="100">
        <v>40</v>
      </c>
      <c r="I67" s="92">
        <v>14.4</v>
      </c>
      <c r="J67" s="135"/>
      <c r="L67" s="142"/>
      <c r="M67" s="135"/>
      <c r="N67" s="89">
        <v>26</v>
      </c>
      <c r="O67" s="92">
        <v>1.19</v>
      </c>
      <c r="P67" s="102"/>
      <c r="Q67" s="136">
        <v>37</v>
      </c>
      <c r="R67" s="138">
        <v>3.53</v>
      </c>
      <c r="AE67" s="102"/>
      <c r="AF67" s="102"/>
      <c r="AG67" s="102"/>
      <c r="AH67" s="102"/>
    </row>
    <row r="68" spans="5:34" ht="16.5" thickBot="1" x14ac:dyDescent="0.3">
      <c r="E68" s="100">
        <v>38</v>
      </c>
      <c r="F68" s="101">
        <v>8.65</v>
      </c>
      <c r="G68" s="102"/>
      <c r="H68" s="100">
        <v>39</v>
      </c>
      <c r="I68" s="92">
        <v>14.45</v>
      </c>
      <c r="J68" s="135"/>
      <c r="L68" s="142"/>
      <c r="M68" s="135"/>
      <c r="N68" s="89">
        <v>25</v>
      </c>
      <c r="O68" s="92">
        <v>1.2</v>
      </c>
      <c r="P68" s="102"/>
      <c r="Q68" s="136">
        <v>36</v>
      </c>
      <c r="R68" s="138">
        <v>3.55</v>
      </c>
      <c r="AE68" s="102"/>
      <c r="AF68" s="102"/>
      <c r="AG68" s="102"/>
      <c r="AH68" s="102"/>
    </row>
    <row r="69" spans="5:34" ht="16.5" thickBot="1" x14ac:dyDescent="0.3">
      <c r="E69" s="100">
        <v>37</v>
      </c>
      <c r="F69" s="101">
        <v>8.68</v>
      </c>
      <c r="G69" s="102"/>
      <c r="H69" s="100">
        <v>38</v>
      </c>
      <c r="I69" s="92">
        <v>14.5</v>
      </c>
      <c r="J69" s="135"/>
      <c r="L69" s="142"/>
      <c r="M69" s="135"/>
      <c r="N69" s="89">
        <v>24</v>
      </c>
      <c r="O69" s="92">
        <v>1.21</v>
      </c>
      <c r="P69" s="102"/>
      <c r="Q69" s="136">
        <v>35</v>
      </c>
      <c r="R69" s="138">
        <v>3.57</v>
      </c>
      <c r="AE69" s="102"/>
      <c r="AF69" s="102"/>
      <c r="AG69" s="102"/>
      <c r="AH69" s="102"/>
    </row>
    <row r="70" spans="5:34" ht="16.5" thickBot="1" x14ac:dyDescent="0.3">
      <c r="E70" s="100">
        <v>36</v>
      </c>
      <c r="F70" s="101">
        <v>8.6999999999999993</v>
      </c>
      <c r="G70" s="102"/>
      <c r="H70" s="100">
        <v>37</v>
      </c>
      <c r="I70" s="92">
        <v>14.55</v>
      </c>
      <c r="J70" s="135"/>
      <c r="L70" s="142"/>
      <c r="M70" s="135"/>
      <c r="N70" s="89">
        <v>23</v>
      </c>
      <c r="O70" s="92">
        <v>1.22</v>
      </c>
      <c r="P70" s="102"/>
      <c r="Q70" s="136">
        <v>34</v>
      </c>
      <c r="R70" s="138">
        <v>3.59</v>
      </c>
      <c r="AE70" s="102"/>
      <c r="AF70" s="102"/>
      <c r="AG70" s="102"/>
      <c r="AH70" s="102"/>
    </row>
    <row r="71" spans="5:34" ht="16.5" thickBot="1" x14ac:dyDescent="0.3">
      <c r="E71" s="100">
        <v>35</v>
      </c>
      <c r="F71" s="101">
        <v>8.73</v>
      </c>
      <c r="G71" s="102"/>
      <c r="H71" s="100">
        <v>36</v>
      </c>
      <c r="I71" s="92">
        <v>14.6</v>
      </c>
      <c r="J71" s="135"/>
      <c r="L71" s="142"/>
      <c r="M71" s="135"/>
      <c r="N71" s="89">
        <v>22</v>
      </c>
      <c r="O71" s="92">
        <v>1.23</v>
      </c>
      <c r="P71" s="102"/>
      <c r="Q71" s="136">
        <v>33</v>
      </c>
      <c r="R71" s="138">
        <v>4.01</v>
      </c>
      <c r="AE71" s="102"/>
      <c r="AF71" s="102"/>
      <c r="AG71" s="102"/>
      <c r="AH71" s="102"/>
    </row>
    <row r="72" spans="5:34" ht="16.5" thickBot="1" x14ac:dyDescent="0.3">
      <c r="E72" s="100">
        <v>34</v>
      </c>
      <c r="F72" s="101">
        <v>8.75</v>
      </c>
      <c r="G72" s="102"/>
      <c r="H72" s="100">
        <v>35</v>
      </c>
      <c r="I72" s="92">
        <v>14.65</v>
      </c>
      <c r="J72" s="135"/>
      <c r="L72" s="142"/>
      <c r="M72" s="135"/>
      <c r="N72" s="89">
        <v>21</v>
      </c>
      <c r="O72" s="92">
        <v>1.24</v>
      </c>
      <c r="P72" s="102"/>
      <c r="Q72" s="136">
        <v>32</v>
      </c>
      <c r="R72" s="138">
        <v>4.03</v>
      </c>
      <c r="AE72" s="102"/>
      <c r="AF72" s="102"/>
      <c r="AG72" s="102"/>
      <c r="AH72" s="102"/>
    </row>
    <row r="73" spans="5:34" ht="16.5" thickBot="1" x14ac:dyDescent="0.3">
      <c r="E73" s="100">
        <v>33</v>
      </c>
      <c r="F73" s="101">
        <v>8.7799999999999994</v>
      </c>
      <c r="G73" s="102"/>
      <c r="H73" s="100">
        <v>34</v>
      </c>
      <c r="I73" s="180">
        <v>14.7</v>
      </c>
      <c r="J73" s="135"/>
      <c r="L73" s="142"/>
      <c r="M73" s="135"/>
      <c r="N73" s="88">
        <v>20</v>
      </c>
      <c r="O73" s="91">
        <v>1.25</v>
      </c>
      <c r="P73" s="102"/>
      <c r="Q73" s="136">
        <v>31</v>
      </c>
      <c r="R73" s="138">
        <v>4.05</v>
      </c>
      <c r="AE73" s="102"/>
      <c r="AF73" s="102"/>
      <c r="AG73" s="102"/>
      <c r="AH73" s="102"/>
    </row>
    <row r="74" spans="5:34" ht="16.5" thickBot="1" x14ac:dyDescent="0.3">
      <c r="E74" s="100">
        <v>32</v>
      </c>
      <c r="F74" s="101">
        <v>8.8000000000000007</v>
      </c>
      <c r="G74" s="102"/>
      <c r="H74" s="179">
        <v>33</v>
      </c>
      <c r="I74" s="124">
        <v>14.75</v>
      </c>
      <c r="J74" s="9"/>
      <c r="L74" s="142"/>
      <c r="M74" s="9"/>
      <c r="Q74" s="136">
        <v>30</v>
      </c>
      <c r="R74" s="138">
        <v>4.0999999999999996</v>
      </c>
      <c r="AE74" s="102"/>
      <c r="AF74" s="102"/>
      <c r="AG74" s="102"/>
      <c r="AH74" s="102"/>
    </row>
    <row r="75" spans="5:34" ht="16.5" thickBot="1" x14ac:dyDescent="0.3">
      <c r="E75" s="100">
        <v>31</v>
      </c>
      <c r="F75" s="101">
        <v>8.85</v>
      </c>
      <c r="G75" s="102"/>
      <c r="H75" s="179">
        <v>32</v>
      </c>
      <c r="I75" s="124">
        <v>14.8</v>
      </c>
      <c r="J75" s="9"/>
      <c r="L75" s="142"/>
      <c r="M75" s="9"/>
      <c r="Q75" s="136">
        <v>29</v>
      </c>
      <c r="R75" s="138">
        <v>4.1500000000000004</v>
      </c>
      <c r="AE75" s="102"/>
      <c r="AF75" s="102"/>
      <c r="AG75" s="102"/>
      <c r="AH75" s="102"/>
    </row>
    <row r="76" spans="5:34" ht="16.5" thickBot="1" x14ac:dyDescent="0.3">
      <c r="E76" s="100">
        <v>30</v>
      </c>
      <c r="F76" s="101">
        <v>8.9</v>
      </c>
      <c r="G76" s="102"/>
      <c r="H76" s="179">
        <v>31</v>
      </c>
      <c r="I76" s="124">
        <v>14.9</v>
      </c>
      <c r="J76" s="9"/>
      <c r="L76" s="142"/>
      <c r="M76" s="9"/>
      <c r="Q76" s="136">
        <v>28</v>
      </c>
      <c r="R76" s="138">
        <v>4.2</v>
      </c>
      <c r="AE76" s="102"/>
      <c r="AF76" s="102"/>
      <c r="AG76" s="102"/>
      <c r="AH76" s="102"/>
    </row>
    <row r="77" spans="5:34" ht="16.5" thickBot="1" x14ac:dyDescent="0.3">
      <c r="E77" s="100">
        <v>29</v>
      </c>
      <c r="F77" s="101">
        <v>8.9499999999999993</v>
      </c>
      <c r="G77" s="102"/>
      <c r="H77" s="179">
        <v>30</v>
      </c>
      <c r="I77" s="124">
        <v>15</v>
      </c>
      <c r="J77" s="9"/>
      <c r="L77" s="142"/>
      <c r="M77" s="9"/>
      <c r="Q77" s="136">
        <v>27</v>
      </c>
      <c r="R77" s="138">
        <v>4.25</v>
      </c>
      <c r="AE77" s="102"/>
      <c r="AF77" s="102"/>
      <c r="AG77" s="102"/>
      <c r="AH77" s="102"/>
    </row>
    <row r="78" spans="5:34" ht="16.5" thickBot="1" x14ac:dyDescent="0.3">
      <c r="E78" s="100">
        <v>28</v>
      </c>
      <c r="F78" s="101">
        <v>9</v>
      </c>
      <c r="G78" s="102"/>
      <c r="H78" s="179">
        <v>29</v>
      </c>
      <c r="I78" s="124">
        <v>15.1</v>
      </c>
      <c r="J78" s="9"/>
      <c r="L78" s="142"/>
      <c r="M78" s="9"/>
      <c r="Q78" s="136">
        <v>26</v>
      </c>
      <c r="R78" s="138">
        <v>4.3</v>
      </c>
      <c r="AE78" s="102"/>
      <c r="AF78" s="102"/>
      <c r="AG78" s="102"/>
      <c r="AH78" s="102"/>
    </row>
    <row r="79" spans="5:34" ht="16.5" thickBot="1" x14ac:dyDescent="0.3">
      <c r="E79" s="100">
        <v>27</v>
      </c>
      <c r="F79" s="101">
        <v>9.0500000000000007</v>
      </c>
      <c r="G79" s="102"/>
      <c r="H79" s="179">
        <v>28</v>
      </c>
      <c r="I79" s="124">
        <v>15.2</v>
      </c>
      <c r="J79" s="9"/>
      <c r="L79" s="142"/>
      <c r="M79" s="9"/>
      <c r="Q79" s="136">
        <v>25</v>
      </c>
      <c r="R79" s="138">
        <v>4.3499999999999996</v>
      </c>
      <c r="AE79" s="102"/>
      <c r="AF79" s="102"/>
      <c r="AG79" s="102"/>
      <c r="AH79" s="102"/>
    </row>
    <row r="80" spans="5:34" ht="16.5" thickBot="1" x14ac:dyDescent="0.3">
      <c r="E80" s="100">
        <v>26</v>
      </c>
      <c r="F80" s="101">
        <v>9.1</v>
      </c>
      <c r="G80" s="102"/>
      <c r="H80" s="179">
        <v>27</v>
      </c>
      <c r="I80" s="124">
        <v>15.3</v>
      </c>
      <c r="J80" s="9"/>
      <c r="L80" s="142"/>
      <c r="M80" s="9"/>
      <c r="Q80" s="136">
        <v>24</v>
      </c>
      <c r="R80" s="138">
        <v>4.4000000000000004</v>
      </c>
      <c r="AE80" s="102"/>
      <c r="AF80" s="102"/>
      <c r="AG80" s="102"/>
      <c r="AH80" s="102"/>
    </row>
    <row r="81" spans="5:34" ht="16.5" thickBot="1" x14ac:dyDescent="0.3">
      <c r="E81" s="100">
        <v>25</v>
      </c>
      <c r="F81" s="101">
        <v>9.1999999999999993</v>
      </c>
      <c r="G81" s="102"/>
      <c r="H81" s="179">
        <v>26</v>
      </c>
      <c r="I81" s="124">
        <v>15.4</v>
      </c>
      <c r="J81" s="9"/>
      <c r="L81" s="142"/>
      <c r="M81" s="9"/>
      <c r="Q81" s="136">
        <v>23</v>
      </c>
      <c r="R81" s="138">
        <v>4.45</v>
      </c>
      <c r="AE81" s="102"/>
      <c r="AF81" s="102"/>
      <c r="AG81" s="102"/>
      <c r="AH81" s="102"/>
    </row>
    <row r="82" spans="5:34" ht="16.5" thickBot="1" x14ac:dyDescent="0.3">
      <c r="E82" s="100">
        <v>24</v>
      </c>
      <c r="F82" s="101">
        <v>9.3000000000000007</v>
      </c>
      <c r="G82" s="102"/>
      <c r="H82" s="179">
        <v>25</v>
      </c>
      <c r="I82" s="124">
        <v>15.6</v>
      </c>
      <c r="J82" s="9"/>
      <c r="L82" s="142"/>
      <c r="M82" s="9"/>
      <c r="Q82" s="136">
        <v>22</v>
      </c>
      <c r="R82" s="138">
        <v>4.5</v>
      </c>
      <c r="AE82" s="102"/>
      <c r="AF82" s="102"/>
      <c r="AG82" s="102"/>
      <c r="AH82" s="102"/>
    </row>
    <row r="83" spans="5:34" ht="16.5" thickBot="1" x14ac:dyDescent="0.3">
      <c r="E83" s="100">
        <v>23</v>
      </c>
      <c r="F83" s="101">
        <v>9.4</v>
      </c>
      <c r="G83" s="102"/>
      <c r="H83" s="179">
        <v>24</v>
      </c>
      <c r="I83" s="124">
        <v>15.8</v>
      </c>
      <c r="J83" s="9"/>
      <c r="L83" s="142"/>
      <c r="M83" s="9"/>
      <c r="Q83" s="136">
        <v>21</v>
      </c>
      <c r="R83" s="138">
        <v>4.55</v>
      </c>
      <c r="AE83" s="102"/>
      <c r="AF83" s="102"/>
      <c r="AG83" s="102"/>
      <c r="AH83" s="102"/>
    </row>
    <row r="84" spans="5:34" ht="16.5" thickBot="1" x14ac:dyDescent="0.3">
      <c r="E84" s="100">
        <v>22</v>
      </c>
      <c r="F84" s="101">
        <v>9.5</v>
      </c>
      <c r="G84" s="102"/>
      <c r="H84" s="179">
        <v>23</v>
      </c>
      <c r="I84" s="124">
        <v>16</v>
      </c>
      <c r="J84" s="9"/>
      <c r="L84" s="142"/>
      <c r="M84" s="9"/>
      <c r="Q84" s="136">
        <v>20</v>
      </c>
      <c r="R84" s="138">
        <v>5</v>
      </c>
      <c r="AE84" s="102"/>
      <c r="AF84" s="102"/>
      <c r="AG84" s="102"/>
      <c r="AH84" s="102"/>
    </row>
    <row r="85" spans="5:34" ht="16.5" thickBot="1" x14ac:dyDescent="0.3">
      <c r="E85" s="100">
        <v>21</v>
      </c>
      <c r="F85" s="101">
        <v>9.6</v>
      </c>
      <c r="G85" s="102"/>
      <c r="H85" s="179">
        <v>22</v>
      </c>
      <c r="I85" s="124">
        <v>16.2</v>
      </c>
      <c r="J85" s="9"/>
      <c r="L85" s="142"/>
      <c r="M85" s="9"/>
      <c r="Q85" s="136">
        <v>19</v>
      </c>
      <c r="R85" s="138">
        <v>5.05</v>
      </c>
      <c r="AE85" s="102"/>
      <c r="AF85" s="102"/>
      <c r="AG85" s="102"/>
      <c r="AH85" s="102"/>
    </row>
    <row r="86" spans="5:34" ht="16.5" thickBot="1" x14ac:dyDescent="0.3">
      <c r="E86" s="100">
        <v>20</v>
      </c>
      <c r="F86" s="101">
        <v>9.6999999999999993</v>
      </c>
      <c r="G86" s="102"/>
      <c r="H86" s="179">
        <v>21</v>
      </c>
      <c r="I86" s="124">
        <v>16.399999999999999</v>
      </c>
      <c r="J86" s="9"/>
      <c r="L86" s="142"/>
      <c r="M86" s="9"/>
      <c r="Q86" s="136">
        <v>18</v>
      </c>
      <c r="R86" s="138">
        <v>5.0999999999999996</v>
      </c>
      <c r="AE86" s="102"/>
      <c r="AF86" s="102"/>
      <c r="AG86" s="102"/>
      <c r="AH86" s="102"/>
    </row>
    <row r="87" spans="5:34" ht="16.5" thickBot="1" x14ac:dyDescent="0.3">
      <c r="E87" s="100">
        <v>19</v>
      </c>
      <c r="F87" s="101">
        <v>9.75</v>
      </c>
      <c r="G87" s="102"/>
      <c r="H87" s="179">
        <v>20</v>
      </c>
      <c r="I87" s="124">
        <v>16.7</v>
      </c>
      <c r="J87" s="9"/>
      <c r="L87" s="142"/>
      <c r="M87" s="9"/>
      <c r="Q87" s="136">
        <v>17</v>
      </c>
      <c r="R87" s="138">
        <v>5.15</v>
      </c>
      <c r="AE87" s="102"/>
      <c r="AF87" s="102"/>
      <c r="AG87" s="102"/>
      <c r="AH87" s="102"/>
    </row>
    <row r="88" spans="5:34" ht="16.5" thickBot="1" x14ac:dyDescent="0.3">
      <c r="E88" s="100">
        <v>18</v>
      </c>
      <c r="F88" s="101">
        <v>9.8000000000000007</v>
      </c>
      <c r="G88" s="102"/>
      <c r="H88" s="179">
        <v>19</v>
      </c>
      <c r="I88" s="181">
        <v>16.899999999999999</v>
      </c>
      <c r="J88" s="9"/>
      <c r="L88" s="141"/>
      <c r="M88" s="9"/>
      <c r="Q88" s="136">
        <v>16</v>
      </c>
      <c r="R88" s="138">
        <v>5.2</v>
      </c>
      <c r="AE88" s="102"/>
      <c r="AF88" s="102"/>
      <c r="AG88" s="102"/>
      <c r="AH88" s="102"/>
    </row>
    <row r="89" spans="5:34" ht="16.5" thickBot="1" x14ac:dyDescent="0.3">
      <c r="E89" s="100">
        <v>17</v>
      </c>
      <c r="F89" s="101">
        <v>9.85</v>
      </c>
      <c r="G89" s="102"/>
      <c r="H89" s="179">
        <v>18</v>
      </c>
      <c r="I89" s="181">
        <v>17.100000000000001</v>
      </c>
      <c r="J89" s="9"/>
      <c r="L89" s="141"/>
      <c r="M89" s="9"/>
      <c r="N89" s="105"/>
      <c r="O89" s="104"/>
      <c r="P89" s="104"/>
      <c r="Q89" s="136">
        <v>15</v>
      </c>
      <c r="R89" s="138">
        <v>5.25</v>
      </c>
      <c r="S89" s="104"/>
      <c r="T89" s="105"/>
      <c r="U89" s="104"/>
      <c r="V89" s="104"/>
      <c r="W89" s="105"/>
      <c r="X89" s="104"/>
      <c r="Y89" s="104"/>
      <c r="Z89" s="104"/>
      <c r="AA89" s="106"/>
      <c r="AB89" s="104"/>
      <c r="AC89" s="104"/>
      <c r="AD89" s="106"/>
      <c r="AE89" s="102"/>
      <c r="AF89" s="102"/>
      <c r="AG89" s="102"/>
      <c r="AH89" s="102"/>
    </row>
    <row r="90" spans="5:34" ht="16.5" thickBot="1" x14ac:dyDescent="0.3">
      <c r="E90" s="100">
        <v>16</v>
      </c>
      <c r="F90" s="101">
        <v>9.9</v>
      </c>
      <c r="H90" s="179">
        <v>17</v>
      </c>
      <c r="I90" s="99">
        <v>17.3</v>
      </c>
      <c r="J90" s="9"/>
      <c r="L90" s="141"/>
      <c r="M90" s="9"/>
      <c r="N90" s="10"/>
      <c r="O90" s="9"/>
      <c r="P90" s="9"/>
      <c r="Q90" s="136">
        <v>14</v>
      </c>
      <c r="R90" s="138">
        <v>5.3</v>
      </c>
      <c r="S90" s="9"/>
      <c r="T90" s="10"/>
      <c r="U90" s="9"/>
      <c r="V90" s="9"/>
      <c r="W90" s="10"/>
      <c r="X90" s="9"/>
      <c r="Y90" s="9"/>
      <c r="Z90" s="9"/>
      <c r="AA90" s="11"/>
      <c r="AB90" s="9"/>
      <c r="AC90" s="9"/>
      <c r="AD90" s="11"/>
    </row>
    <row r="91" spans="5:34" ht="16.5" thickBot="1" x14ac:dyDescent="0.3">
      <c r="E91" s="100">
        <v>15</v>
      </c>
      <c r="F91" s="101">
        <v>10</v>
      </c>
      <c r="H91" s="179">
        <v>16</v>
      </c>
      <c r="I91" s="99">
        <v>17.5</v>
      </c>
      <c r="J91" s="9"/>
      <c r="L91" s="141"/>
      <c r="M91" s="9"/>
      <c r="Q91" s="136">
        <v>13</v>
      </c>
      <c r="R91" s="138">
        <v>5.35</v>
      </c>
    </row>
    <row r="92" spans="5:34" ht="16.5" thickBot="1" x14ac:dyDescent="0.3">
      <c r="E92" s="100">
        <v>14</v>
      </c>
      <c r="F92" s="101">
        <v>10.1</v>
      </c>
      <c r="H92" s="179">
        <v>15</v>
      </c>
      <c r="I92" s="99">
        <v>17.600000000000001</v>
      </c>
      <c r="J92" s="9"/>
      <c r="L92" s="141"/>
      <c r="M92" s="9"/>
      <c r="Q92" s="136">
        <v>12</v>
      </c>
      <c r="R92" s="138">
        <v>5.4</v>
      </c>
    </row>
    <row r="93" spans="5:34" ht="16.5" thickBot="1" x14ac:dyDescent="0.3">
      <c r="E93" s="100">
        <v>13</v>
      </c>
      <c r="F93" s="101">
        <v>10.199999999999999</v>
      </c>
      <c r="H93" s="179">
        <v>14</v>
      </c>
      <c r="I93" s="99">
        <v>17.7</v>
      </c>
      <c r="J93" s="9"/>
      <c r="L93" s="141"/>
      <c r="M93" s="9"/>
      <c r="Q93" s="136">
        <v>11</v>
      </c>
      <c r="R93" s="138">
        <v>5.45</v>
      </c>
    </row>
    <row r="94" spans="5:34" ht="16.5" thickBot="1" x14ac:dyDescent="0.3">
      <c r="E94" s="100">
        <v>12</v>
      </c>
      <c r="F94" s="101">
        <v>10.3</v>
      </c>
      <c r="H94" s="179">
        <v>13</v>
      </c>
      <c r="I94" s="99">
        <v>17.8</v>
      </c>
      <c r="J94" s="9"/>
      <c r="L94" s="141"/>
      <c r="M94" s="9"/>
      <c r="Q94" s="136">
        <v>10</v>
      </c>
      <c r="R94" s="138">
        <v>5.5</v>
      </c>
    </row>
    <row r="95" spans="5:34" ht="16.5" thickBot="1" x14ac:dyDescent="0.3">
      <c r="E95" s="100">
        <v>11</v>
      </c>
      <c r="F95" s="101">
        <v>10.4</v>
      </c>
      <c r="H95" s="179">
        <v>12</v>
      </c>
      <c r="I95" s="99">
        <v>18</v>
      </c>
      <c r="J95" s="9"/>
      <c r="L95" s="141"/>
      <c r="M95" s="9"/>
      <c r="Q95" s="136">
        <v>9</v>
      </c>
      <c r="R95" s="138">
        <v>6</v>
      </c>
    </row>
    <row r="96" spans="5:34" ht="16.5" thickBot="1" x14ac:dyDescent="0.3">
      <c r="E96" s="100">
        <v>10</v>
      </c>
      <c r="F96" s="101">
        <v>10.5</v>
      </c>
      <c r="H96" s="179">
        <v>11</v>
      </c>
      <c r="I96" s="101">
        <v>18.100000000000001</v>
      </c>
      <c r="J96" s="9"/>
      <c r="L96" s="143"/>
      <c r="M96" s="9"/>
    </row>
    <row r="97" spans="2:13" ht="16.5" thickBot="1" x14ac:dyDescent="0.3">
      <c r="E97" s="100">
        <v>9</v>
      </c>
      <c r="F97" s="101">
        <v>10.6</v>
      </c>
      <c r="H97" s="179">
        <v>10</v>
      </c>
      <c r="I97" s="101">
        <v>18.2</v>
      </c>
      <c r="J97" s="9"/>
      <c r="L97" s="143"/>
      <c r="M97" s="9"/>
    </row>
    <row r="98" spans="2:13" ht="16.5" thickBot="1" x14ac:dyDescent="0.3">
      <c r="B98" s="5"/>
      <c r="E98" s="100">
        <v>8</v>
      </c>
      <c r="F98" s="101">
        <v>10.7</v>
      </c>
      <c r="H98" s="179">
        <v>9</v>
      </c>
      <c r="I98" s="101">
        <v>18.3</v>
      </c>
      <c r="J98" s="9"/>
      <c r="L98" s="143"/>
      <c r="M98" s="9"/>
    </row>
    <row r="99" spans="2:13" ht="16.5" thickBot="1" x14ac:dyDescent="0.3">
      <c r="B99" s="5"/>
      <c r="E99" s="100">
        <v>7</v>
      </c>
      <c r="F99" s="101">
        <v>10.8</v>
      </c>
      <c r="H99" s="179">
        <v>8</v>
      </c>
      <c r="I99" s="101">
        <v>18.399999999999999</v>
      </c>
      <c r="J99" s="9"/>
      <c r="L99" s="143"/>
      <c r="M99" s="9"/>
    </row>
    <row r="100" spans="2:13" ht="16.5" customHeight="1" thickBot="1" x14ac:dyDescent="0.3">
      <c r="B100" s="5"/>
      <c r="E100" s="100">
        <v>6</v>
      </c>
      <c r="F100" s="101">
        <v>11</v>
      </c>
      <c r="H100" s="179">
        <v>7</v>
      </c>
      <c r="I100" s="101">
        <v>18.5</v>
      </c>
      <c r="J100" s="9"/>
      <c r="L100" s="143"/>
      <c r="M100" s="9"/>
    </row>
    <row r="101" spans="2:13" ht="16.5" thickBot="1" x14ac:dyDescent="0.3">
      <c r="H101" s="179">
        <v>6</v>
      </c>
      <c r="I101" s="101">
        <v>18.899999999999999</v>
      </c>
      <c r="J101" s="79"/>
      <c r="L101" s="27"/>
      <c r="M101" s="79"/>
    </row>
    <row r="102" spans="2:13" x14ac:dyDescent="0.25">
      <c r="H102" s="79"/>
      <c r="I102" s="79"/>
      <c r="J102" s="79"/>
      <c r="L102" s="79"/>
      <c r="M102" s="79"/>
    </row>
  </sheetData>
  <sheetProtection selectLockedCells="1" selectUnlockedCells="1"/>
  <mergeCells count="16">
    <mergeCell ref="H5:I5"/>
    <mergeCell ref="K4:L4"/>
    <mergeCell ref="K5:L5"/>
    <mergeCell ref="B3:C3"/>
    <mergeCell ref="E3:F3"/>
    <mergeCell ref="H3:I3"/>
    <mergeCell ref="K3:L3"/>
    <mergeCell ref="B4:C4"/>
    <mergeCell ref="E4:F4"/>
    <mergeCell ref="H4:I4"/>
    <mergeCell ref="N3:O3"/>
    <mergeCell ref="Q3:R3"/>
    <mergeCell ref="N4:O4"/>
    <mergeCell ref="Q4:R4"/>
    <mergeCell ref="N5:O5"/>
    <mergeCell ref="Q5:R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9"/>
  <sheetViews>
    <sheetView workbookViewId="0">
      <selection activeCell="B1" sqref="B1:R8"/>
    </sheetView>
  </sheetViews>
  <sheetFormatPr defaultRowHeight="15" x14ac:dyDescent="0.25"/>
  <cols>
    <col min="3" max="3" width="10.140625" customWidth="1"/>
    <col min="6" max="6" width="10.42578125" customWidth="1"/>
    <col min="9" max="9" width="10.28515625" customWidth="1"/>
    <col min="12" max="12" width="11.28515625" customWidth="1"/>
    <col min="18" max="18" width="27.42578125" customWidth="1"/>
  </cols>
  <sheetData>
    <row r="1" spans="2:19" x14ac:dyDescent="0.25"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</row>
    <row r="2" spans="2:19" ht="15.75" thickBot="1" x14ac:dyDescent="0.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</row>
    <row r="3" spans="2:19" ht="19.5" thickBot="1" x14ac:dyDescent="0.3">
      <c r="B3" s="292" t="s">
        <v>30</v>
      </c>
      <c r="C3" s="293"/>
      <c r="D3" s="294"/>
      <c r="E3" s="292" t="s">
        <v>30</v>
      </c>
      <c r="F3" s="293"/>
      <c r="G3" s="294"/>
      <c r="H3" s="292" t="s">
        <v>30</v>
      </c>
      <c r="I3" s="293"/>
      <c r="J3" s="146"/>
      <c r="K3" s="292" t="s">
        <v>30</v>
      </c>
      <c r="L3" s="293"/>
      <c r="M3" s="294"/>
      <c r="N3" s="277"/>
      <c r="O3" s="277"/>
      <c r="P3" s="146"/>
      <c r="Q3" s="277"/>
      <c r="R3" s="277"/>
    </row>
    <row r="4" spans="2:19" ht="48.75" customHeight="1" thickBot="1" x14ac:dyDescent="0.3">
      <c r="B4" s="295" t="s">
        <v>47</v>
      </c>
      <c r="C4" s="296"/>
      <c r="D4" s="297"/>
      <c r="E4" s="295" t="s">
        <v>41</v>
      </c>
      <c r="F4" s="296"/>
      <c r="G4" s="297"/>
      <c r="H4" s="298" t="s">
        <v>42</v>
      </c>
      <c r="I4" s="299"/>
      <c r="J4" s="147"/>
      <c r="K4" s="295" t="s">
        <v>45</v>
      </c>
      <c r="L4" s="296"/>
      <c r="M4" s="297"/>
      <c r="N4" s="278"/>
      <c r="O4" s="278"/>
      <c r="P4" s="147"/>
      <c r="Q4" s="278"/>
      <c r="R4" s="278"/>
    </row>
    <row r="5" spans="2:19" ht="16.5" thickBot="1" x14ac:dyDescent="0.3">
      <c r="B5" s="272"/>
      <c r="C5" s="273"/>
      <c r="D5" s="135"/>
      <c r="E5" s="272"/>
      <c r="F5" s="273"/>
      <c r="G5" s="135"/>
      <c r="H5" s="272"/>
      <c r="I5" s="273"/>
      <c r="J5" s="9"/>
      <c r="K5" s="272"/>
      <c r="L5" s="273"/>
      <c r="M5" s="135"/>
      <c r="N5" s="276"/>
      <c r="O5" s="276"/>
      <c r="P5" s="9"/>
      <c r="Q5" s="276"/>
      <c r="R5" s="276"/>
    </row>
    <row r="6" spans="2:19" ht="32.25" thickBot="1" x14ac:dyDescent="0.3">
      <c r="B6" s="136" t="s">
        <v>2</v>
      </c>
      <c r="C6" s="137" t="s">
        <v>3</v>
      </c>
      <c r="D6" s="135"/>
      <c r="E6" s="136" t="s">
        <v>2</v>
      </c>
      <c r="F6" s="137" t="s">
        <v>3</v>
      </c>
      <c r="G6" s="135"/>
      <c r="H6" s="136" t="s">
        <v>2</v>
      </c>
      <c r="I6" s="137" t="s">
        <v>3</v>
      </c>
      <c r="J6" s="135"/>
      <c r="K6" s="136" t="s">
        <v>2</v>
      </c>
      <c r="L6" s="137" t="s">
        <v>3</v>
      </c>
      <c r="M6" s="135"/>
      <c r="N6" s="182"/>
      <c r="O6" s="182"/>
      <c r="P6" s="9"/>
      <c r="Q6" s="182"/>
      <c r="R6" s="182"/>
    </row>
    <row r="7" spans="2:19" ht="17.25" customHeight="1" thickBot="1" x14ac:dyDescent="0.3">
      <c r="B7" s="300">
        <v>102</v>
      </c>
      <c r="C7" s="137">
        <v>50</v>
      </c>
      <c r="D7" s="135"/>
      <c r="E7" s="301">
        <v>100</v>
      </c>
      <c r="F7" s="302">
        <v>8.8000000000000007</v>
      </c>
      <c r="G7" s="135"/>
      <c r="H7" s="301">
        <v>100</v>
      </c>
      <c r="I7" s="303">
        <v>14.8</v>
      </c>
      <c r="J7" s="135"/>
      <c r="K7" s="136">
        <v>100</v>
      </c>
      <c r="L7" s="138">
        <v>3.4</v>
      </c>
      <c r="M7" s="135"/>
      <c r="N7" s="182"/>
      <c r="O7" s="142"/>
      <c r="P7" s="9"/>
      <c r="Q7" s="182"/>
      <c r="R7" s="304" t="s">
        <v>41</v>
      </c>
      <c r="S7" s="150"/>
    </row>
    <row r="8" spans="2:19" ht="17.25" customHeight="1" thickBot="1" x14ac:dyDescent="0.3">
      <c r="B8" s="300">
        <v>101</v>
      </c>
      <c r="C8" s="137">
        <v>49</v>
      </c>
      <c r="D8" s="135"/>
      <c r="E8" s="301">
        <v>99</v>
      </c>
      <c r="F8" s="302">
        <v>8.83</v>
      </c>
      <c r="G8" s="135"/>
      <c r="H8" s="301">
        <v>99</v>
      </c>
      <c r="I8" s="303">
        <v>14.9</v>
      </c>
      <c r="J8" s="135"/>
      <c r="K8" s="136">
        <v>99</v>
      </c>
      <c r="L8" s="138">
        <v>3.41</v>
      </c>
      <c r="M8" s="135"/>
      <c r="N8" s="182"/>
      <c r="O8" s="142"/>
      <c r="P8" s="9"/>
      <c r="Q8" s="182"/>
      <c r="R8" s="305" t="s">
        <v>42</v>
      </c>
      <c r="S8" s="151"/>
    </row>
    <row r="9" spans="2:19" ht="17.25" thickBot="1" x14ac:dyDescent="0.3">
      <c r="B9" s="103">
        <v>101</v>
      </c>
      <c r="C9" s="90">
        <v>48</v>
      </c>
      <c r="D9" s="102"/>
      <c r="E9" s="88">
        <v>98</v>
      </c>
      <c r="F9" s="108">
        <v>8.8699999999999992</v>
      </c>
      <c r="G9" s="102"/>
      <c r="H9" s="88">
        <v>98</v>
      </c>
      <c r="I9" s="148">
        <v>14.95</v>
      </c>
      <c r="J9" s="102"/>
      <c r="K9" s="89">
        <v>98</v>
      </c>
      <c r="L9" s="92">
        <v>3.42</v>
      </c>
      <c r="M9" s="102"/>
      <c r="N9" s="141"/>
      <c r="O9" s="142"/>
      <c r="P9" s="9"/>
      <c r="Q9" s="141"/>
      <c r="R9" s="142"/>
    </row>
    <row r="10" spans="2:19" ht="17.25" thickBot="1" x14ac:dyDescent="0.3">
      <c r="B10" s="103">
        <v>100</v>
      </c>
      <c r="C10" s="90">
        <v>47</v>
      </c>
      <c r="D10" s="102"/>
      <c r="E10" s="88">
        <v>97</v>
      </c>
      <c r="F10" s="108">
        <v>8.9</v>
      </c>
      <c r="G10" s="102"/>
      <c r="H10" s="88">
        <v>97</v>
      </c>
      <c r="I10" s="148">
        <v>15</v>
      </c>
      <c r="J10" s="102"/>
      <c r="K10" s="89">
        <v>97</v>
      </c>
      <c r="L10" s="92">
        <v>3.43</v>
      </c>
      <c r="M10" s="102"/>
      <c r="N10" s="141"/>
      <c r="O10" s="142"/>
      <c r="P10" s="9"/>
      <c r="Q10" s="141"/>
      <c r="R10" s="142"/>
    </row>
    <row r="11" spans="2:19" ht="17.25" thickBot="1" x14ac:dyDescent="0.3">
      <c r="B11" s="103">
        <v>100</v>
      </c>
      <c r="C11" s="90">
        <v>46</v>
      </c>
      <c r="D11" s="102"/>
      <c r="E11" s="88">
        <v>96</v>
      </c>
      <c r="F11" s="108">
        <v>8.92</v>
      </c>
      <c r="G11" s="102"/>
      <c r="H11" s="88">
        <v>96</v>
      </c>
      <c r="I11" s="148">
        <v>15.05</v>
      </c>
      <c r="J11" s="102"/>
      <c r="K11" s="89">
        <v>96</v>
      </c>
      <c r="L11" s="92">
        <v>3.44</v>
      </c>
      <c r="M11" s="102"/>
      <c r="N11" s="141"/>
      <c r="O11" s="142"/>
      <c r="P11" s="9"/>
      <c r="Q11" s="141"/>
      <c r="R11" s="142"/>
    </row>
    <row r="12" spans="2:19" ht="17.25" thickBot="1" x14ac:dyDescent="0.3">
      <c r="B12" s="103">
        <v>98</v>
      </c>
      <c r="C12" s="90">
        <v>45</v>
      </c>
      <c r="D12" s="102"/>
      <c r="E12" s="88">
        <v>95</v>
      </c>
      <c r="F12" s="108">
        <v>8.9600000000000009</v>
      </c>
      <c r="G12" s="102"/>
      <c r="H12" s="88">
        <v>95</v>
      </c>
      <c r="I12" s="148">
        <v>15.1</v>
      </c>
      <c r="J12" s="102"/>
      <c r="K12" s="89">
        <v>94</v>
      </c>
      <c r="L12" s="92">
        <v>3.45</v>
      </c>
      <c r="M12" s="102"/>
      <c r="N12" s="141"/>
      <c r="O12" s="142"/>
      <c r="P12" s="9"/>
      <c r="Q12" s="141"/>
      <c r="R12" s="142"/>
    </row>
    <row r="13" spans="2:19" ht="17.25" thickBot="1" x14ac:dyDescent="0.3">
      <c r="B13" s="103">
        <v>96</v>
      </c>
      <c r="C13" s="90">
        <v>44</v>
      </c>
      <c r="D13" s="102"/>
      <c r="E13" s="88">
        <v>94</v>
      </c>
      <c r="F13" s="108">
        <v>8.98</v>
      </c>
      <c r="G13" s="102"/>
      <c r="H13" s="88">
        <v>94</v>
      </c>
      <c r="I13" s="148">
        <v>15.15</v>
      </c>
      <c r="J13" s="102"/>
      <c r="K13" s="89">
        <v>92</v>
      </c>
      <c r="L13" s="92">
        <v>3.46</v>
      </c>
      <c r="M13" s="102"/>
      <c r="N13" s="141"/>
      <c r="O13" s="142"/>
      <c r="P13" s="9"/>
      <c r="Q13" s="141"/>
      <c r="R13" s="142"/>
    </row>
    <row r="14" spans="2:19" ht="17.25" thickBot="1" x14ac:dyDescent="0.3">
      <c r="B14" s="103">
        <v>94</v>
      </c>
      <c r="C14" s="90">
        <v>43</v>
      </c>
      <c r="D14" s="102"/>
      <c r="E14" s="88">
        <v>93</v>
      </c>
      <c r="F14" s="108">
        <v>9</v>
      </c>
      <c r="G14" s="102"/>
      <c r="H14" s="88">
        <v>93</v>
      </c>
      <c r="I14" s="148">
        <v>15.2</v>
      </c>
      <c r="J14" s="102"/>
      <c r="K14" s="89">
        <v>90</v>
      </c>
      <c r="L14" s="92">
        <v>3.47</v>
      </c>
      <c r="M14" s="102"/>
      <c r="N14" s="141"/>
      <c r="O14" s="142"/>
      <c r="P14" s="9"/>
      <c r="Q14" s="141"/>
      <c r="R14" s="142"/>
    </row>
    <row r="15" spans="2:19" ht="17.25" thickBot="1" x14ac:dyDescent="0.3">
      <c r="B15" s="103">
        <v>92</v>
      </c>
      <c r="C15" s="90">
        <v>42</v>
      </c>
      <c r="D15" s="102"/>
      <c r="E15" s="88">
        <v>92</v>
      </c>
      <c r="F15" s="108">
        <v>9.02</v>
      </c>
      <c r="G15" s="102"/>
      <c r="H15" s="88">
        <v>92</v>
      </c>
      <c r="I15" s="148">
        <v>15.25</v>
      </c>
      <c r="J15" s="102"/>
      <c r="K15" s="89">
        <v>88</v>
      </c>
      <c r="L15" s="92">
        <v>3.48</v>
      </c>
      <c r="M15" s="102"/>
      <c r="N15" s="141"/>
      <c r="O15" s="142"/>
      <c r="P15" s="9"/>
      <c r="Q15" s="141"/>
      <c r="R15" s="142"/>
    </row>
    <row r="16" spans="2:19" ht="17.25" thickBot="1" x14ac:dyDescent="0.3">
      <c r="B16" s="103">
        <v>90</v>
      </c>
      <c r="C16" s="90">
        <v>41</v>
      </c>
      <c r="D16" s="102"/>
      <c r="E16" s="88">
        <v>91</v>
      </c>
      <c r="F16" s="108">
        <v>9.0399999999999991</v>
      </c>
      <c r="G16" s="102"/>
      <c r="H16" s="88">
        <v>91</v>
      </c>
      <c r="I16" s="148">
        <v>15.3</v>
      </c>
      <c r="J16" s="102"/>
      <c r="K16" s="89">
        <v>86</v>
      </c>
      <c r="L16" s="92">
        <v>3.49</v>
      </c>
      <c r="M16" s="102"/>
      <c r="N16" s="141"/>
      <c r="O16" s="142"/>
      <c r="P16" s="9"/>
      <c r="Q16" s="141"/>
      <c r="R16" s="142"/>
    </row>
    <row r="17" spans="2:18" ht="17.25" thickBot="1" x14ac:dyDescent="0.3">
      <c r="B17" s="103">
        <v>88</v>
      </c>
      <c r="C17" s="90">
        <v>40</v>
      </c>
      <c r="D17" s="102"/>
      <c r="E17" s="88">
        <v>90</v>
      </c>
      <c r="F17" s="108">
        <v>9.06</v>
      </c>
      <c r="G17" s="102"/>
      <c r="H17" s="88">
        <v>90</v>
      </c>
      <c r="I17" s="148">
        <v>15.35</v>
      </c>
      <c r="J17" s="102"/>
      <c r="K17" s="89">
        <v>84</v>
      </c>
      <c r="L17" s="92">
        <v>3.5</v>
      </c>
      <c r="M17" s="102"/>
      <c r="N17" s="141"/>
      <c r="O17" s="142"/>
      <c r="P17" s="9"/>
      <c r="Q17" s="141"/>
      <c r="R17" s="142"/>
    </row>
    <row r="18" spans="2:18" ht="17.25" thickBot="1" x14ac:dyDescent="0.3">
      <c r="B18" s="103">
        <v>86</v>
      </c>
      <c r="C18" s="90">
        <v>39</v>
      </c>
      <c r="D18" s="102"/>
      <c r="E18" s="88">
        <v>89</v>
      </c>
      <c r="F18" s="108">
        <v>9.08</v>
      </c>
      <c r="G18" s="102"/>
      <c r="H18" s="88">
        <v>89</v>
      </c>
      <c r="I18" s="148">
        <v>15.4</v>
      </c>
      <c r="J18" s="102"/>
      <c r="K18" s="89">
        <v>82</v>
      </c>
      <c r="L18" s="92">
        <v>3.51</v>
      </c>
      <c r="M18" s="102"/>
      <c r="N18" s="141"/>
      <c r="O18" s="142"/>
      <c r="P18" s="9"/>
      <c r="Q18" s="141"/>
      <c r="R18" s="142"/>
    </row>
    <row r="19" spans="2:18" ht="17.25" thickBot="1" x14ac:dyDescent="0.3">
      <c r="B19" s="103">
        <v>83</v>
      </c>
      <c r="C19" s="90">
        <v>38</v>
      </c>
      <c r="D19" s="102"/>
      <c r="E19" s="88">
        <v>88</v>
      </c>
      <c r="F19" s="108">
        <v>9.1</v>
      </c>
      <c r="G19" s="102"/>
      <c r="H19" s="88">
        <v>88</v>
      </c>
      <c r="I19" s="148">
        <v>15.45</v>
      </c>
      <c r="J19" s="102"/>
      <c r="K19" s="89">
        <v>80</v>
      </c>
      <c r="L19" s="92">
        <v>3.52</v>
      </c>
      <c r="M19" s="102"/>
      <c r="N19" s="141"/>
      <c r="O19" s="142"/>
      <c r="P19" s="9"/>
      <c r="Q19" s="141"/>
      <c r="R19" s="142"/>
    </row>
    <row r="20" spans="2:18" ht="17.25" thickBot="1" x14ac:dyDescent="0.3">
      <c r="B20" s="103">
        <v>81</v>
      </c>
      <c r="C20" s="90">
        <v>37</v>
      </c>
      <c r="D20" s="102"/>
      <c r="E20" s="88">
        <v>87</v>
      </c>
      <c r="F20" s="108">
        <v>9.1199999999999992</v>
      </c>
      <c r="G20" s="102"/>
      <c r="H20" s="88">
        <v>87</v>
      </c>
      <c r="I20" s="148">
        <v>15.5</v>
      </c>
      <c r="J20" s="102"/>
      <c r="K20" s="89">
        <v>78</v>
      </c>
      <c r="L20" s="92">
        <v>3.53</v>
      </c>
      <c r="M20" s="102"/>
      <c r="N20" s="141"/>
      <c r="O20" s="142"/>
      <c r="P20" s="9"/>
      <c r="Q20" s="141"/>
      <c r="R20" s="142"/>
    </row>
    <row r="21" spans="2:18" ht="17.25" thickBot="1" x14ac:dyDescent="0.3">
      <c r="B21" s="103">
        <v>79</v>
      </c>
      <c r="C21" s="90">
        <v>36</v>
      </c>
      <c r="D21" s="102"/>
      <c r="E21" s="88">
        <v>86</v>
      </c>
      <c r="F21" s="108">
        <v>9.14</v>
      </c>
      <c r="G21" s="102"/>
      <c r="H21" s="88">
        <v>86</v>
      </c>
      <c r="I21" s="148">
        <v>15.55</v>
      </c>
      <c r="J21" s="102"/>
      <c r="K21" s="89">
        <v>76</v>
      </c>
      <c r="L21" s="92">
        <v>3.54</v>
      </c>
      <c r="M21" s="102"/>
      <c r="N21" s="141"/>
      <c r="O21" s="142"/>
      <c r="P21" s="9"/>
      <c r="Q21" s="141"/>
      <c r="R21" s="142"/>
    </row>
    <row r="22" spans="2:18" ht="17.25" thickBot="1" x14ac:dyDescent="0.3">
      <c r="B22" s="103">
        <v>77</v>
      </c>
      <c r="C22" s="90">
        <v>35</v>
      </c>
      <c r="D22" s="102"/>
      <c r="E22" s="88">
        <v>85</v>
      </c>
      <c r="F22" s="108">
        <v>9.16</v>
      </c>
      <c r="G22" s="102"/>
      <c r="H22" s="88">
        <v>85</v>
      </c>
      <c r="I22" s="148">
        <v>15.6</v>
      </c>
      <c r="J22" s="102"/>
      <c r="K22" s="89">
        <v>74</v>
      </c>
      <c r="L22" s="92">
        <v>3.55</v>
      </c>
      <c r="M22" s="102"/>
      <c r="N22" s="141"/>
      <c r="O22" s="142"/>
      <c r="P22" s="9"/>
      <c r="Q22" s="141"/>
      <c r="R22" s="142"/>
    </row>
    <row r="23" spans="2:18" ht="17.25" thickBot="1" x14ac:dyDescent="0.3">
      <c r="B23" s="103">
        <v>75</v>
      </c>
      <c r="C23" s="90">
        <v>34</v>
      </c>
      <c r="D23" s="102"/>
      <c r="E23" s="88">
        <v>84</v>
      </c>
      <c r="F23" s="108">
        <v>9.18</v>
      </c>
      <c r="G23" s="102"/>
      <c r="H23" s="88">
        <v>84</v>
      </c>
      <c r="I23" s="148">
        <v>15.65</v>
      </c>
      <c r="J23" s="102"/>
      <c r="K23" s="89">
        <v>72</v>
      </c>
      <c r="L23" s="92">
        <v>3.56</v>
      </c>
      <c r="M23" s="102"/>
      <c r="N23" s="141"/>
      <c r="O23" s="142"/>
      <c r="P23" s="9"/>
      <c r="Q23" s="141"/>
      <c r="R23" s="142"/>
    </row>
    <row r="24" spans="2:18" ht="17.25" thickBot="1" x14ac:dyDescent="0.3">
      <c r="B24" s="103">
        <v>72</v>
      </c>
      <c r="C24" s="90">
        <v>33</v>
      </c>
      <c r="D24" s="102"/>
      <c r="E24" s="88">
        <v>83</v>
      </c>
      <c r="F24" s="108">
        <v>9.1999999999999993</v>
      </c>
      <c r="G24" s="102"/>
      <c r="H24" s="88">
        <v>83</v>
      </c>
      <c r="I24" s="148">
        <v>15.7</v>
      </c>
      <c r="J24" s="102"/>
      <c r="K24" s="89">
        <v>69</v>
      </c>
      <c r="L24" s="92">
        <v>3.57</v>
      </c>
      <c r="M24" s="102"/>
      <c r="N24" s="141"/>
      <c r="O24" s="142"/>
      <c r="P24" s="9"/>
      <c r="Q24" s="141"/>
      <c r="R24" s="142"/>
    </row>
    <row r="25" spans="2:18" ht="17.25" thickBot="1" x14ac:dyDescent="0.3">
      <c r="B25" s="103">
        <v>68</v>
      </c>
      <c r="C25" s="90">
        <v>32</v>
      </c>
      <c r="D25" s="102"/>
      <c r="E25" s="88">
        <v>82</v>
      </c>
      <c r="F25" s="108">
        <v>9.2200000000000006</v>
      </c>
      <c r="G25" s="102"/>
      <c r="H25" s="88">
        <v>82</v>
      </c>
      <c r="I25" s="148">
        <v>15.75</v>
      </c>
      <c r="J25" s="102"/>
      <c r="K25" s="89">
        <v>66</v>
      </c>
      <c r="L25" s="92">
        <v>3.58</v>
      </c>
      <c r="M25" s="102"/>
      <c r="N25" s="141"/>
      <c r="O25" s="142"/>
      <c r="P25" s="9"/>
      <c r="Q25" s="141"/>
      <c r="R25" s="142"/>
    </row>
    <row r="26" spans="2:18" ht="17.25" thickBot="1" x14ac:dyDescent="0.3">
      <c r="B26" s="103">
        <v>64</v>
      </c>
      <c r="C26" s="90">
        <v>31</v>
      </c>
      <c r="D26" s="102"/>
      <c r="E26" s="88">
        <v>81</v>
      </c>
      <c r="F26" s="108">
        <v>9.24</v>
      </c>
      <c r="G26" s="102"/>
      <c r="H26" s="88">
        <v>81</v>
      </c>
      <c r="I26" s="148">
        <v>15.8</v>
      </c>
      <c r="J26" s="102"/>
      <c r="K26" s="89">
        <v>63</v>
      </c>
      <c r="L26" s="92">
        <v>3.59</v>
      </c>
      <c r="M26" s="102"/>
      <c r="N26" s="141"/>
      <c r="O26" s="142"/>
      <c r="P26" s="9"/>
      <c r="Q26" s="141"/>
      <c r="R26" s="142"/>
    </row>
    <row r="27" spans="2:18" ht="17.25" thickBot="1" x14ac:dyDescent="0.3">
      <c r="B27" s="103">
        <v>60</v>
      </c>
      <c r="C27" s="90">
        <v>30</v>
      </c>
      <c r="D27" s="102"/>
      <c r="E27" s="88">
        <v>80</v>
      </c>
      <c r="F27" s="108">
        <v>9.26</v>
      </c>
      <c r="G27" s="102"/>
      <c r="H27" s="88">
        <v>80</v>
      </c>
      <c r="I27" s="148">
        <v>15.85</v>
      </c>
      <c r="J27" s="102"/>
      <c r="K27" s="89">
        <v>60</v>
      </c>
      <c r="L27" s="92">
        <v>4</v>
      </c>
      <c r="M27" s="102"/>
      <c r="N27" s="141"/>
      <c r="O27" s="142"/>
      <c r="P27" s="9"/>
      <c r="Q27" s="141"/>
      <c r="R27" s="142"/>
    </row>
    <row r="28" spans="2:18" ht="17.25" thickBot="1" x14ac:dyDescent="0.3">
      <c r="B28" s="103">
        <v>56</v>
      </c>
      <c r="C28" s="90">
        <v>29</v>
      </c>
      <c r="D28" s="102"/>
      <c r="E28" s="88">
        <v>79</v>
      </c>
      <c r="F28" s="108">
        <v>9.2799999999999994</v>
      </c>
      <c r="G28" s="102"/>
      <c r="H28" s="88">
        <v>79</v>
      </c>
      <c r="I28" s="148">
        <v>15.9</v>
      </c>
      <c r="J28" s="102"/>
      <c r="K28" s="89">
        <v>59</v>
      </c>
      <c r="L28" s="92">
        <v>4.0199999999999996</v>
      </c>
      <c r="M28" s="102"/>
      <c r="N28" s="141"/>
      <c r="O28" s="142"/>
      <c r="P28" s="9"/>
      <c r="Q28" s="141"/>
      <c r="R28" s="142"/>
    </row>
    <row r="29" spans="2:18" ht="17.25" thickBot="1" x14ac:dyDescent="0.3">
      <c r="B29" s="103">
        <v>52</v>
      </c>
      <c r="C29" s="90">
        <v>28</v>
      </c>
      <c r="D29" s="102"/>
      <c r="E29" s="88">
        <v>78</v>
      </c>
      <c r="F29" s="108">
        <v>9.3000000000000007</v>
      </c>
      <c r="G29" s="102"/>
      <c r="H29" s="88">
        <v>78</v>
      </c>
      <c r="I29" s="148">
        <v>15.95</v>
      </c>
      <c r="J29" s="102"/>
      <c r="K29" s="89">
        <v>58</v>
      </c>
      <c r="L29" s="92">
        <v>4.04</v>
      </c>
      <c r="M29" s="102"/>
      <c r="N29" s="141"/>
      <c r="O29" s="142"/>
      <c r="P29" s="9"/>
      <c r="Q29" s="141"/>
      <c r="R29" s="142"/>
    </row>
    <row r="30" spans="2:18" ht="17.25" thickBot="1" x14ac:dyDescent="0.3">
      <c r="B30" s="103">
        <v>48</v>
      </c>
      <c r="C30" s="90">
        <v>27</v>
      </c>
      <c r="D30" s="102"/>
      <c r="E30" s="88">
        <v>77</v>
      </c>
      <c r="F30" s="108">
        <v>9.31</v>
      </c>
      <c r="G30" s="102"/>
      <c r="H30" s="88">
        <v>77</v>
      </c>
      <c r="I30" s="148">
        <v>16</v>
      </c>
      <c r="J30" s="102"/>
      <c r="K30" s="89">
        <v>57</v>
      </c>
      <c r="L30" s="92">
        <v>4.07</v>
      </c>
      <c r="M30" s="102"/>
      <c r="N30" s="141"/>
      <c r="O30" s="142"/>
      <c r="P30" s="9"/>
      <c r="Q30" s="141"/>
      <c r="R30" s="142"/>
    </row>
    <row r="31" spans="2:18" ht="17.25" thickBot="1" x14ac:dyDescent="0.3">
      <c r="B31" s="103">
        <v>43</v>
      </c>
      <c r="C31" s="90">
        <v>26</v>
      </c>
      <c r="D31" s="102"/>
      <c r="E31" s="88">
        <v>76</v>
      </c>
      <c r="F31" s="108">
        <v>9.33</v>
      </c>
      <c r="G31" s="102"/>
      <c r="H31" s="88">
        <v>76</v>
      </c>
      <c r="I31" s="148">
        <v>16.05</v>
      </c>
      <c r="J31" s="102"/>
      <c r="K31" s="89">
        <v>56</v>
      </c>
      <c r="L31" s="92">
        <v>4</v>
      </c>
      <c r="M31" s="102"/>
      <c r="N31" s="141"/>
      <c r="O31" s="142"/>
      <c r="P31" s="9"/>
      <c r="Q31" s="141"/>
      <c r="R31" s="142"/>
    </row>
    <row r="32" spans="2:18" ht="17.25" thickBot="1" x14ac:dyDescent="0.3">
      <c r="B32" s="103">
        <v>39</v>
      </c>
      <c r="C32" s="90">
        <v>25</v>
      </c>
      <c r="D32" s="102"/>
      <c r="E32" s="88">
        <v>75</v>
      </c>
      <c r="F32" s="108">
        <v>9.35</v>
      </c>
      <c r="G32" s="102"/>
      <c r="H32" s="88">
        <v>75</v>
      </c>
      <c r="I32" s="148">
        <v>16.100000000000001</v>
      </c>
      <c r="J32" s="102"/>
      <c r="K32" s="89">
        <v>55</v>
      </c>
      <c r="L32" s="92">
        <v>4.13</v>
      </c>
      <c r="M32" s="102"/>
      <c r="N32" s="141"/>
      <c r="O32" s="142"/>
      <c r="P32" s="9"/>
      <c r="Q32" s="141"/>
      <c r="R32" s="142"/>
    </row>
    <row r="33" spans="2:18" ht="17.25" thickBot="1" x14ac:dyDescent="0.3">
      <c r="B33" s="103">
        <v>35</v>
      </c>
      <c r="C33" s="90">
        <v>24</v>
      </c>
      <c r="D33" s="102"/>
      <c r="E33" s="88">
        <v>74</v>
      </c>
      <c r="F33" s="108">
        <v>9.3699999999999992</v>
      </c>
      <c r="G33" s="102"/>
      <c r="H33" s="88">
        <v>74</v>
      </c>
      <c r="I33" s="148">
        <v>16.13</v>
      </c>
      <c r="J33" s="102"/>
      <c r="K33" s="89">
        <v>54</v>
      </c>
      <c r="L33" s="92">
        <v>4.16</v>
      </c>
      <c r="M33" s="102"/>
      <c r="N33" s="141"/>
      <c r="O33" s="142"/>
      <c r="P33" s="9"/>
      <c r="Q33" s="141"/>
      <c r="R33" s="142"/>
    </row>
    <row r="34" spans="2:18" ht="17.25" thickBot="1" x14ac:dyDescent="0.3">
      <c r="B34" s="103">
        <v>31</v>
      </c>
      <c r="C34" s="90">
        <v>23</v>
      </c>
      <c r="D34" s="102"/>
      <c r="E34" s="88">
        <v>73</v>
      </c>
      <c r="F34" s="108">
        <v>9.39</v>
      </c>
      <c r="G34" s="102"/>
      <c r="H34" s="88">
        <v>73</v>
      </c>
      <c r="I34" s="148">
        <v>16.170000000000002</v>
      </c>
      <c r="J34" s="102"/>
      <c r="K34" s="89">
        <v>53</v>
      </c>
      <c r="L34" s="92">
        <v>4.1900000000000004</v>
      </c>
      <c r="M34" s="102"/>
      <c r="N34" s="141"/>
      <c r="O34" s="142"/>
      <c r="P34" s="9"/>
      <c r="Q34" s="141"/>
      <c r="R34" s="142"/>
    </row>
    <row r="35" spans="2:18" ht="17.25" thickBot="1" x14ac:dyDescent="0.3">
      <c r="B35" s="103">
        <v>28</v>
      </c>
      <c r="C35" s="90">
        <v>22</v>
      </c>
      <c r="D35" s="102"/>
      <c r="E35" s="88">
        <v>72</v>
      </c>
      <c r="F35" s="108">
        <v>9.4</v>
      </c>
      <c r="G35" s="102"/>
      <c r="H35" s="88">
        <v>72</v>
      </c>
      <c r="I35" s="148">
        <v>16.2</v>
      </c>
      <c r="J35" s="102"/>
      <c r="K35" s="89">
        <v>52</v>
      </c>
      <c r="L35" s="92">
        <v>4.22</v>
      </c>
      <c r="M35" s="102"/>
      <c r="N35" s="141"/>
      <c r="O35" s="142"/>
      <c r="P35" s="9"/>
      <c r="Q35" s="141"/>
      <c r="R35" s="142"/>
    </row>
    <row r="36" spans="2:18" ht="17.25" thickBot="1" x14ac:dyDescent="0.3">
      <c r="B36" s="103">
        <v>25</v>
      </c>
      <c r="C36" s="90">
        <v>21</v>
      </c>
      <c r="D36" s="102"/>
      <c r="E36" s="88">
        <v>71</v>
      </c>
      <c r="F36" s="108">
        <v>9.41</v>
      </c>
      <c r="G36" s="102"/>
      <c r="H36" s="88">
        <v>71</v>
      </c>
      <c r="I36" s="148">
        <v>16.23</v>
      </c>
      <c r="J36" s="102"/>
      <c r="K36" s="89">
        <v>51</v>
      </c>
      <c r="L36" s="92">
        <v>4.25</v>
      </c>
      <c r="M36" s="102"/>
      <c r="N36" s="141"/>
      <c r="O36" s="142"/>
      <c r="P36" s="9"/>
      <c r="Q36" s="141"/>
      <c r="R36" s="142"/>
    </row>
    <row r="37" spans="2:18" ht="17.25" thickBot="1" x14ac:dyDescent="0.3">
      <c r="B37" s="103">
        <v>22</v>
      </c>
      <c r="C37" s="90">
        <v>20</v>
      </c>
      <c r="D37" s="102"/>
      <c r="E37" s="88">
        <v>70</v>
      </c>
      <c r="F37" s="108">
        <v>9.43</v>
      </c>
      <c r="G37" s="102"/>
      <c r="H37" s="88">
        <v>70</v>
      </c>
      <c r="I37" s="148">
        <v>16.27</v>
      </c>
      <c r="J37" s="102"/>
      <c r="K37" s="89">
        <v>50</v>
      </c>
      <c r="L37" s="92">
        <v>4.2699999999999996</v>
      </c>
      <c r="M37" s="102"/>
      <c r="N37" s="141"/>
      <c r="O37" s="142"/>
      <c r="P37" s="9"/>
      <c r="Q37" s="141"/>
      <c r="R37" s="142"/>
    </row>
    <row r="38" spans="2:18" ht="17.25" thickBot="1" x14ac:dyDescent="0.3">
      <c r="B38" s="103">
        <v>20</v>
      </c>
      <c r="C38" s="90">
        <v>19</v>
      </c>
      <c r="D38" s="102"/>
      <c r="E38" s="88">
        <v>69</v>
      </c>
      <c r="F38" s="108">
        <v>9.4499999999999993</v>
      </c>
      <c r="G38" s="102"/>
      <c r="H38" s="88">
        <v>69</v>
      </c>
      <c r="I38" s="148">
        <v>16.3</v>
      </c>
      <c r="J38" s="102"/>
      <c r="K38" s="89">
        <v>49</v>
      </c>
      <c r="L38" s="92">
        <v>4.29</v>
      </c>
      <c r="M38" s="102"/>
      <c r="N38" s="141"/>
      <c r="O38" s="142"/>
      <c r="P38" s="9"/>
      <c r="Q38" s="141"/>
      <c r="R38" s="142"/>
    </row>
    <row r="39" spans="2:18" ht="17.25" thickBot="1" x14ac:dyDescent="0.3">
      <c r="B39" s="103">
        <v>18</v>
      </c>
      <c r="C39" s="90">
        <v>18</v>
      </c>
      <c r="D39" s="102"/>
      <c r="E39" s="88">
        <v>68</v>
      </c>
      <c r="F39" s="108">
        <v>9.4700000000000006</v>
      </c>
      <c r="G39" s="102"/>
      <c r="H39" s="88">
        <v>68</v>
      </c>
      <c r="I39" s="148">
        <v>16.329999999999998</v>
      </c>
      <c r="J39" s="102"/>
      <c r="K39" s="89">
        <v>48</v>
      </c>
      <c r="L39" s="92">
        <v>4.3099999999999996</v>
      </c>
      <c r="M39" s="102"/>
      <c r="N39" s="141"/>
      <c r="O39" s="142"/>
      <c r="P39" s="9"/>
      <c r="Q39" s="141"/>
      <c r="R39" s="142"/>
    </row>
    <row r="40" spans="2:18" ht="16.5" thickBot="1" x14ac:dyDescent="0.3">
      <c r="B40" s="102"/>
      <c r="C40" s="102"/>
      <c r="D40" s="102"/>
      <c r="E40" s="88">
        <v>67</v>
      </c>
      <c r="F40" s="108">
        <v>9.49</v>
      </c>
      <c r="G40" s="102"/>
      <c r="H40" s="88">
        <v>67</v>
      </c>
      <c r="I40" s="148">
        <v>16.37</v>
      </c>
      <c r="J40" s="104"/>
      <c r="K40" s="89">
        <v>47</v>
      </c>
      <c r="L40" s="92">
        <v>4.33</v>
      </c>
      <c r="M40" s="102"/>
      <c r="N40" s="141"/>
      <c r="O40" s="142"/>
      <c r="P40" s="9"/>
      <c r="Q40" s="141"/>
      <c r="R40" s="142"/>
    </row>
    <row r="41" spans="2:18" ht="16.5" thickBot="1" x14ac:dyDescent="0.3">
      <c r="B41" s="102"/>
      <c r="C41" s="102"/>
      <c r="D41" s="102"/>
      <c r="E41" s="88">
        <v>66</v>
      </c>
      <c r="F41" s="108">
        <v>9.5</v>
      </c>
      <c r="G41" s="102"/>
      <c r="H41" s="88">
        <v>66</v>
      </c>
      <c r="I41" s="148">
        <v>16.399999999999999</v>
      </c>
      <c r="J41" s="104"/>
      <c r="K41" s="89">
        <v>46</v>
      </c>
      <c r="L41" s="92">
        <v>4.3499999999999996</v>
      </c>
      <c r="M41" s="102"/>
      <c r="N41" s="141"/>
      <c r="O41" s="142"/>
      <c r="P41" s="9"/>
      <c r="Q41" s="141"/>
      <c r="R41" s="142"/>
    </row>
    <row r="42" spans="2:18" ht="16.5" thickBot="1" x14ac:dyDescent="0.3">
      <c r="B42" s="102"/>
      <c r="C42" s="102"/>
      <c r="D42" s="102"/>
      <c r="E42" s="88">
        <v>65</v>
      </c>
      <c r="F42" s="108">
        <v>9.51</v>
      </c>
      <c r="G42" s="102"/>
      <c r="H42" s="88">
        <v>65</v>
      </c>
      <c r="I42" s="148">
        <v>16.420000000000002</v>
      </c>
      <c r="J42" s="104"/>
      <c r="K42" s="89">
        <v>45</v>
      </c>
      <c r="L42" s="92">
        <v>4.37</v>
      </c>
      <c r="M42" s="102"/>
      <c r="N42" s="141"/>
      <c r="O42" s="142"/>
      <c r="P42" s="9"/>
      <c r="Q42" s="141"/>
      <c r="R42" s="142"/>
    </row>
    <row r="43" spans="2:18" ht="16.5" thickBot="1" x14ac:dyDescent="0.3">
      <c r="B43" s="102"/>
      <c r="C43" s="102"/>
      <c r="D43" s="102"/>
      <c r="E43" s="88">
        <v>64</v>
      </c>
      <c r="F43" s="108">
        <v>9.5299999999999994</v>
      </c>
      <c r="G43" s="102"/>
      <c r="H43" s="88">
        <v>64</v>
      </c>
      <c r="I43" s="148">
        <v>16.43</v>
      </c>
      <c r="J43" s="104"/>
      <c r="K43" s="89">
        <v>44</v>
      </c>
      <c r="L43" s="92">
        <v>4.3899999999999997</v>
      </c>
      <c r="M43" s="102"/>
      <c r="N43" s="141"/>
      <c r="O43" s="142"/>
      <c r="P43" s="9"/>
      <c r="Q43" s="141"/>
      <c r="R43" s="142"/>
    </row>
    <row r="44" spans="2:18" ht="16.5" thickBot="1" x14ac:dyDescent="0.3">
      <c r="B44" s="102"/>
      <c r="C44" s="102"/>
      <c r="D44" s="102"/>
      <c r="E44" s="88">
        <v>63</v>
      </c>
      <c r="F44" s="108">
        <v>9.5500000000000007</v>
      </c>
      <c r="G44" s="102"/>
      <c r="H44" s="88">
        <v>63</v>
      </c>
      <c r="I44" s="148">
        <v>16.5</v>
      </c>
      <c r="J44" s="104"/>
      <c r="K44" s="89">
        <v>43</v>
      </c>
      <c r="L44" s="92">
        <v>4.41</v>
      </c>
      <c r="M44" s="102"/>
      <c r="N44" s="141"/>
      <c r="O44" s="142"/>
      <c r="P44" s="9"/>
      <c r="Q44" s="141"/>
      <c r="R44" s="142"/>
    </row>
    <row r="45" spans="2:18" ht="16.5" thickBot="1" x14ac:dyDescent="0.3">
      <c r="B45" s="102"/>
      <c r="C45" s="102"/>
      <c r="D45" s="102"/>
      <c r="E45" s="88">
        <v>62</v>
      </c>
      <c r="F45" s="108">
        <v>9.57</v>
      </c>
      <c r="G45" s="102"/>
      <c r="H45" s="88">
        <v>62</v>
      </c>
      <c r="I45" s="148">
        <v>16.53</v>
      </c>
      <c r="J45" s="104"/>
      <c r="K45" s="89">
        <v>42</v>
      </c>
      <c r="L45" s="92">
        <v>4.43</v>
      </c>
      <c r="M45" s="102"/>
      <c r="N45" s="141"/>
      <c r="O45" s="142"/>
      <c r="P45" s="9"/>
      <c r="Q45" s="141"/>
      <c r="R45" s="142"/>
    </row>
    <row r="46" spans="2:18" ht="16.5" thickBot="1" x14ac:dyDescent="0.3">
      <c r="B46" s="102"/>
      <c r="C46" s="102"/>
      <c r="D46" s="102"/>
      <c r="E46" s="88">
        <v>61</v>
      </c>
      <c r="F46" s="108">
        <v>9.59</v>
      </c>
      <c r="G46" s="102"/>
      <c r="H46" s="88">
        <v>61</v>
      </c>
      <c r="I46" s="148">
        <v>16.57</v>
      </c>
      <c r="J46" s="104"/>
      <c r="K46" s="89">
        <v>41</v>
      </c>
      <c r="L46" s="92">
        <v>4.45</v>
      </c>
      <c r="M46" s="102"/>
      <c r="N46" s="141"/>
      <c r="O46" s="142"/>
      <c r="P46" s="9"/>
      <c r="Q46" s="141"/>
      <c r="R46" s="142"/>
    </row>
    <row r="47" spans="2:18" ht="16.5" thickBot="1" x14ac:dyDescent="0.3">
      <c r="B47" s="102"/>
      <c r="C47" s="102"/>
      <c r="D47" s="102"/>
      <c r="E47" s="88">
        <v>60</v>
      </c>
      <c r="F47" s="108">
        <v>9.6</v>
      </c>
      <c r="G47" s="102"/>
      <c r="H47" s="88">
        <v>60</v>
      </c>
      <c r="I47" s="148">
        <v>16.600000000000001</v>
      </c>
      <c r="J47" s="104"/>
      <c r="K47" s="89">
        <v>40</v>
      </c>
      <c r="L47" s="92">
        <v>4.47</v>
      </c>
      <c r="M47" s="102"/>
      <c r="N47" s="141"/>
      <c r="O47" s="142"/>
      <c r="P47" s="9"/>
      <c r="Q47" s="141"/>
      <c r="R47" s="142"/>
    </row>
    <row r="48" spans="2:18" ht="16.5" thickBot="1" x14ac:dyDescent="0.3">
      <c r="B48" s="102"/>
      <c r="C48" s="102"/>
      <c r="D48" s="102"/>
      <c r="E48" s="88">
        <v>59</v>
      </c>
      <c r="F48" s="108">
        <v>9.6300000000000008</v>
      </c>
      <c r="G48" s="102"/>
      <c r="H48" s="88">
        <v>59</v>
      </c>
      <c r="I48" s="148">
        <v>16.649999999999999</v>
      </c>
      <c r="J48" s="104"/>
      <c r="K48" s="89">
        <v>39</v>
      </c>
      <c r="L48" s="92">
        <v>4.49</v>
      </c>
      <c r="M48" s="102"/>
      <c r="N48" s="141"/>
      <c r="O48" s="142"/>
      <c r="P48" s="9"/>
      <c r="Q48" s="141"/>
      <c r="R48" s="142"/>
    </row>
    <row r="49" spans="2:18" ht="16.5" thickBot="1" x14ac:dyDescent="0.3">
      <c r="B49" s="102"/>
      <c r="C49" s="102"/>
      <c r="D49" s="102"/>
      <c r="E49" s="88">
        <v>58</v>
      </c>
      <c r="F49" s="108">
        <v>9.68</v>
      </c>
      <c r="G49" s="102"/>
      <c r="H49" s="88">
        <v>58</v>
      </c>
      <c r="I49" s="148">
        <v>16.7</v>
      </c>
      <c r="J49" s="104"/>
      <c r="K49" s="89">
        <v>38</v>
      </c>
      <c r="L49" s="92">
        <v>4.51</v>
      </c>
      <c r="M49" s="102"/>
      <c r="N49" s="141"/>
      <c r="O49" s="142"/>
      <c r="P49" s="9"/>
      <c r="Q49" s="141"/>
      <c r="R49" s="142"/>
    </row>
    <row r="50" spans="2:18" ht="16.5" thickBot="1" x14ac:dyDescent="0.3">
      <c r="B50" s="102"/>
      <c r="C50" s="102"/>
      <c r="D50" s="102"/>
      <c r="E50" s="88">
        <v>57</v>
      </c>
      <c r="F50" s="108">
        <v>9.6999999999999993</v>
      </c>
      <c r="G50" s="102"/>
      <c r="H50" s="88">
        <v>57</v>
      </c>
      <c r="I50" s="148">
        <v>16.75</v>
      </c>
      <c r="J50" s="104"/>
      <c r="K50" s="89">
        <v>37</v>
      </c>
      <c r="L50" s="92">
        <v>4.53</v>
      </c>
      <c r="M50" s="102"/>
      <c r="N50" s="141"/>
      <c r="O50" s="142"/>
      <c r="P50" s="9"/>
      <c r="Q50" s="141"/>
      <c r="R50" s="142"/>
    </row>
    <row r="51" spans="2:18" ht="16.5" thickBot="1" x14ac:dyDescent="0.3">
      <c r="B51" s="102"/>
      <c r="C51" s="102"/>
      <c r="D51" s="102"/>
      <c r="E51" s="88">
        <v>56</v>
      </c>
      <c r="F51" s="108">
        <v>9.75</v>
      </c>
      <c r="G51" s="102"/>
      <c r="H51" s="88">
        <v>56</v>
      </c>
      <c r="I51" s="148">
        <v>16.8</v>
      </c>
      <c r="J51" s="104"/>
      <c r="K51" s="89">
        <v>36</v>
      </c>
      <c r="L51" s="92">
        <v>4.55</v>
      </c>
      <c r="M51" s="102"/>
      <c r="N51" s="141"/>
      <c r="O51" s="142"/>
      <c r="P51" s="9"/>
      <c r="Q51" s="141"/>
      <c r="R51" s="142"/>
    </row>
    <row r="52" spans="2:18" ht="16.5" thickBot="1" x14ac:dyDescent="0.3">
      <c r="B52" s="102"/>
      <c r="C52" s="102"/>
      <c r="D52" s="102"/>
      <c r="E52" s="88">
        <v>55</v>
      </c>
      <c r="F52" s="108">
        <v>9.8000000000000007</v>
      </c>
      <c r="G52" s="102"/>
      <c r="H52" s="88">
        <v>55</v>
      </c>
      <c r="I52" s="148">
        <v>16.899999999999999</v>
      </c>
      <c r="J52" s="104"/>
      <c r="K52" s="89">
        <v>35</v>
      </c>
      <c r="L52" s="92">
        <v>4.57</v>
      </c>
      <c r="M52" s="102"/>
      <c r="N52" s="141"/>
      <c r="O52" s="142"/>
      <c r="P52" s="9"/>
      <c r="Q52" s="141"/>
      <c r="R52" s="142"/>
    </row>
    <row r="53" spans="2:18" ht="16.5" thickBot="1" x14ac:dyDescent="0.3">
      <c r="B53" s="102"/>
      <c r="C53" s="102"/>
      <c r="D53" s="102"/>
      <c r="E53" s="88">
        <v>54</v>
      </c>
      <c r="F53" s="108">
        <v>9.85</v>
      </c>
      <c r="G53" s="102"/>
      <c r="H53" s="88">
        <v>54</v>
      </c>
      <c r="I53" s="148">
        <v>16.95</v>
      </c>
      <c r="J53" s="104"/>
      <c r="K53" s="89">
        <v>34</v>
      </c>
      <c r="L53" s="92">
        <v>4.59</v>
      </c>
      <c r="M53" s="102"/>
      <c r="N53" s="141"/>
      <c r="O53" s="142"/>
      <c r="P53" s="9"/>
      <c r="Q53" s="141"/>
      <c r="R53" s="142"/>
    </row>
    <row r="54" spans="2:18" ht="16.5" thickBot="1" x14ac:dyDescent="0.3">
      <c r="B54" s="102"/>
      <c r="C54" s="102"/>
      <c r="D54" s="102"/>
      <c r="E54" s="88">
        <v>53</v>
      </c>
      <c r="F54" s="108">
        <v>9.9</v>
      </c>
      <c r="G54" s="102"/>
      <c r="H54" s="88">
        <v>53</v>
      </c>
      <c r="I54" s="148">
        <v>17</v>
      </c>
      <c r="J54" s="104"/>
      <c r="K54" s="89">
        <v>33</v>
      </c>
      <c r="L54" s="92">
        <v>5.01</v>
      </c>
      <c r="M54" s="102"/>
      <c r="N54" s="141"/>
      <c r="O54" s="142"/>
      <c r="P54" s="9"/>
      <c r="Q54" s="141"/>
      <c r="R54" s="142"/>
    </row>
    <row r="55" spans="2:18" ht="16.5" thickBot="1" x14ac:dyDescent="0.3">
      <c r="B55" s="102"/>
      <c r="C55" s="102"/>
      <c r="D55" s="102"/>
      <c r="E55" s="88">
        <v>52</v>
      </c>
      <c r="F55" s="108">
        <v>9.9499999999999993</v>
      </c>
      <c r="G55" s="102"/>
      <c r="H55" s="88">
        <v>52</v>
      </c>
      <c r="I55" s="148">
        <v>17.100000000000001</v>
      </c>
      <c r="J55" s="104"/>
      <c r="K55" s="89">
        <v>32</v>
      </c>
      <c r="L55" s="92">
        <v>5.03</v>
      </c>
      <c r="M55" s="102"/>
      <c r="N55" s="141"/>
      <c r="O55" s="142"/>
      <c r="P55" s="9"/>
      <c r="Q55" s="141"/>
      <c r="R55" s="142"/>
    </row>
    <row r="56" spans="2:18" ht="16.5" thickBot="1" x14ac:dyDescent="0.3">
      <c r="B56" s="102"/>
      <c r="C56" s="102"/>
      <c r="D56" s="102"/>
      <c r="E56" s="88">
        <v>51</v>
      </c>
      <c r="F56" s="108">
        <v>10</v>
      </c>
      <c r="G56" s="102"/>
      <c r="H56" s="88">
        <v>51</v>
      </c>
      <c r="I56" s="148">
        <v>17.2</v>
      </c>
      <c r="J56" s="104"/>
      <c r="K56" s="89">
        <v>31</v>
      </c>
      <c r="L56" s="92">
        <v>5.05</v>
      </c>
      <c r="M56" s="102"/>
      <c r="N56" s="141"/>
      <c r="O56" s="142"/>
      <c r="P56" s="9"/>
      <c r="Q56" s="141"/>
      <c r="R56" s="142"/>
    </row>
    <row r="57" spans="2:18" ht="16.5" thickBot="1" x14ac:dyDescent="0.3">
      <c r="B57" s="102"/>
      <c r="C57" s="102"/>
      <c r="D57" s="102"/>
      <c r="E57" s="88">
        <v>50</v>
      </c>
      <c r="F57" s="108">
        <v>10.050000000000001</v>
      </c>
      <c r="G57" s="102"/>
      <c r="H57" s="88">
        <v>50</v>
      </c>
      <c r="I57" s="148">
        <v>17.25</v>
      </c>
      <c r="J57" s="104"/>
      <c r="K57" s="89">
        <v>30</v>
      </c>
      <c r="L57" s="92">
        <v>5.07</v>
      </c>
      <c r="M57" s="102"/>
      <c r="N57" s="141"/>
      <c r="O57" s="142"/>
      <c r="P57" s="9"/>
      <c r="Q57" s="141"/>
      <c r="R57" s="142"/>
    </row>
    <row r="58" spans="2:18" ht="16.5" thickBot="1" x14ac:dyDescent="0.3">
      <c r="B58" s="102"/>
      <c r="C58" s="102"/>
      <c r="D58" s="102"/>
      <c r="E58" s="88">
        <v>49</v>
      </c>
      <c r="F58" s="108">
        <v>10.1</v>
      </c>
      <c r="G58" s="102"/>
      <c r="H58" s="88">
        <v>49</v>
      </c>
      <c r="I58" s="148">
        <v>17.3</v>
      </c>
      <c r="J58" s="104"/>
      <c r="K58" s="89">
        <v>29</v>
      </c>
      <c r="L58" s="92">
        <v>5.09</v>
      </c>
      <c r="M58" s="102"/>
      <c r="N58" s="141"/>
      <c r="O58" s="142"/>
      <c r="P58" s="9"/>
      <c r="Q58" s="141"/>
      <c r="R58" s="142"/>
    </row>
    <row r="59" spans="2:18" ht="16.5" thickBot="1" x14ac:dyDescent="0.3">
      <c r="B59" s="102"/>
      <c r="C59" s="102"/>
      <c r="D59" s="102"/>
      <c r="E59" s="88">
        <v>48</v>
      </c>
      <c r="F59" s="108">
        <v>10.15</v>
      </c>
      <c r="G59" s="102"/>
      <c r="H59" s="88">
        <v>48</v>
      </c>
      <c r="I59" s="148">
        <v>17.399999999999999</v>
      </c>
      <c r="J59" s="104"/>
      <c r="K59" s="89">
        <v>28</v>
      </c>
      <c r="L59" s="92">
        <v>5.0999999999999996</v>
      </c>
      <c r="M59" s="102"/>
      <c r="N59" s="141"/>
      <c r="O59" s="142"/>
      <c r="P59" s="9"/>
      <c r="Q59" s="141"/>
      <c r="R59" s="142"/>
    </row>
    <row r="60" spans="2:18" ht="16.5" thickBot="1" x14ac:dyDescent="0.3">
      <c r="B60" s="102"/>
      <c r="C60" s="102"/>
      <c r="D60" s="102"/>
      <c r="E60" s="88">
        <v>47</v>
      </c>
      <c r="F60" s="108">
        <v>10.199999999999999</v>
      </c>
      <c r="G60" s="102"/>
      <c r="H60" s="88">
        <v>47</v>
      </c>
      <c r="I60" s="148">
        <v>17.600000000000001</v>
      </c>
      <c r="J60" s="104"/>
      <c r="K60" s="89">
        <v>27</v>
      </c>
      <c r="L60" s="92">
        <v>5.15</v>
      </c>
      <c r="M60" s="102"/>
      <c r="N60" s="141"/>
      <c r="O60" s="142"/>
      <c r="P60" s="9"/>
      <c r="Q60" s="141"/>
      <c r="R60" s="142"/>
    </row>
    <row r="61" spans="2:18" ht="16.5" thickBot="1" x14ac:dyDescent="0.3">
      <c r="B61" s="102"/>
      <c r="C61" s="102"/>
      <c r="D61" s="102"/>
      <c r="E61" s="88">
        <v>46</v>
      </c>
      <c r="F61" s="108">
        <v>10.25</v>
      </c>
      <c r="G61" s="102"/>
      <c r="H61" s="88">
        <v>46</v>
      </c>
      <c r="I61" s="148">
        <v>17.649999999999999</v>
      </c>
      <c r="J61" s="104"/>
      <c r="K61" s="89">
        <v>26</v>
      </c>
      <c r="L61" s="92">
        <v>5.2</v>
      </c>
      <c r="M61" s="102"/>
      <c r="N61" s="141"/>
      <c r="O61" s="142"/>
      <c r="P61" s="9"/>
      <c r="Q61" s="141"/>
      <c r="R61" s="142"/>
    </row>
    <row r="62" spans="2:18" ht="16.5" thickBot="1" x14ac:dyDescent="0.3">
      <c r="B62" s="102"/>
      <c r="C62" s="102"/>
      <c r="D62" s="102"/>
      <c r="E62" s="88">
        <v>45</v>
      </c>
      <c r="F62" s="108">
        <v>10.3</v>
      </c>
      <c r="G62" s="102"/>
      <c r="H62" s="88">
        <v>45</v>
      </c>
      <c r="I62" s="148">
        <v>17.7</v>
      </c>
      <c r="J62" s="104"/>
      <c r="K62" s="89">
        <v>25</v>
      </c>
      <c r="L62" s="92">
        <v>5.25</v>
      </c>
      <c r="M62" s="102"/>
      <c r="N62" s="141"/>
      <c r="O62" s="142"/>
      <c r="P62" s="9"/>
      <c r="Q62" s="141"/>
      <c r="R62" s="142"/>
    </row>
    <row r="63" spans="2:18" ht="16.5" thickBot="1" x14ac:dyDescent="0.3">
      <c r="B63" s="102"/>
      <c r="C63" s="102"/>
      <c r="D63" s="102"/>
      <c r="E63" s="88">
        <v>44</v>
      </c>
      <c r="F63" s="108">
        <v>10.35</v>
      </c>
      <c r="G63" s="102"/>
      <c r="H63" s="88">
        <v>44</v>
      </c>
      <c r="I63" s="148">
        <v>17.8</v>
      </c>
      <c r="J63" s="104"/>
      <c r="K63" s="89">
        <v>24</v>
      </c>
      <c r="L63" s="92">
        <v>5.3</v>
      </c>
      <c r="M63" s="102"/>
      <c r="N63" s="141"/>
      <c r="O63" s="142"/>
      <c r="P63" s="9"/>
      <c r="Q63" s="141"/>
      <c r="R63" s="142"/>
    </row>
    <row r="64" spans="2:18" ht="16.5" thickBot="1" x14ac:dyDescent="0.3">
      <c r="B64" s="102"/>
      <c r="C64" s="102"/>
      <c r="D64" s="102"/>
      <c r="E64" s="88">
        <v>43</v>
      </c>
      <c r="F64" s="108">
        <v>10.4</v>
      </c>
      <c r="G64" s="102"/>
      <c r="H64" s="88">
        <v>43</v>
      </c>
      <c r="I64" s="148">
        <v>17.899999999999999</v>
      </c>
      <c r="J64" s="104"/>
      <c r="K64" s="89">
        <v>23</v>
      </c>
      <c r="L64" s="92">
        <v>5.35</v>
      </c>
      <c r="M64" s="102"/>
      <c r="N64" s="141"/>
      <c r="O64" s="142"/>
      <c r="P64" s="9"/>
      <c r="Q64" s="141"/>
      <c r="R64" s="142"/>
    </row>
    <row r="65" spans="2:18" ht="16.5" thickBot="1" x14ac:dyDescent="0.3">
      <c r="B65" s="102"/>
      <c r="C65" s="102"/>
      <c r="D65" s="102"/>
      <c r="E65" s="88">
        <v>41</v>
      </c>
      <c r="F65" s="108">
        <v>10.5</v>
      </c>
      <c r="G65" s="102"/>
      <c r="H65" s="88">
        <v>42</v>
      </c>
      <c r="I65" s="148">
        <v>17.95</v>
      </c>
      <c r="J65" s="104"/>
      <c r="K65" s="89">
        <v>22</v>
      </c>
      <c r="L65" s="92">
        <v>5.4</v>
      </c>
      <c r="M65" s="102"/>
      <c r="N65" s="141"/>
      <c r="O65" s="142"/>
      <c r="P65" s="9"/>
      <c r="Q65" s="141"/>
      <c r="R65" s="142"/>
    </row>
    <row r="66" spans="2:18" ht="16.5" thickBot="1" x14ac:dyDescent="0.3">
      <c r="B66" s="102"/>
      <c r="C66" s="102"/>
      <c r="D66" s="102"/>
      <c r="E66" s="88">
        <v>40</v>
      </c>
      <c r="F66" s="108">
        <v>10.55</v>
      </c>
      <c r="G66" s="102"/>
      <c r="H66" s="88">
        <v>41</v>
      </c>
      <c r="I66" s="148">
        <v>18</v>
      </c>
      <c r="J66" s="104"/>
      <c r="K66" s="89">
        <v>21</v>
      </c>
      <c r="L66" s="92">
        <v>5.5</v>
      </c>
      <c r="M66" s="102"/>
      <c r="N66" s="141"/>
      <c r="O66" s="142"/>
      <c r="P66" s="9"/>
      <c r="Q66" s="141"/>
      <c r="R66" s="142"/>
    </row>
    <row r="67" spans="2:18" ht="16.5" thickBot="1" x14ac:dyDescent="0.3">
      <c r="B67" s="102"/>
      <c r="C67" s="102"/>
      <c r="D67" s="102"/>
      <c r="E67" s="88">
        <v>39</v>
      </c>
      <c r="F67" s="108">
        <v>10.6</v>
      </c>
      <c r="G67" s="102"/>
      <c r="H67" s="88">
        <v>40</v>
      </c>
      <c r="I67" s="148">
        <v>18.100000000000001</v>
      </c>
      <c r="J67" s="104"/>
      <c r="K67" s="89">
        <v>20</v>
      </c>
      <c r="L67" s="92">
        <v>6</v>
      </c>
      <c r="M67" s="102"/>
      <c r="N67" s="141"/>
      <c r="O67" s="142"/>
      <c r="P67" s="9"/>
      <c r="Q67" s="141"/>
      <c r="R67" s="142"/>
    </row>
    <row r="68" spans="2:18" ht="16.5" thickBot="1" x14ac:dyDescent="0.3">
      <c r="B68" s="102"/>
      <c r="C68" s="102"/>
      <c r="D68" s="102"/>
      <c r="E68" s="107">
        <v>38</v>
      </c>
      <c r="F68" s="109">
        <v>10.65</v>
      </c>
      <c r="G68" s="102"/>
      <c r="H68" s="107">
        <v>39</v>
      </c>
      <c r="I68" s="149">
        <v>18.149999999999999</v>
      </c>
      <c r="J68" s="104"/>
      <c r="K68" s="89">
        <v>19</v>
      </c>
      <c r="L68" s="92">
        <v>6.1</v>
      </c>
      <c r="M68" s="102"/>
      <c r="N68" s="141"/>
      <c r="O68" s="142"/>
      <c r="P68" s="9"/>
      <c r="Q68" s="141"/>
      <c r="R68" s="142"/>
    </row>
    <row r="69" spans="2:18" ht="16.5" thickBot="1" x14ac:dyDescent="0.3">
      <c r="B69" s="102"/>
      <c r="C69" s="102"/>
      <c r="D69" s="102"/>
      <c r="E69" s="107">
        <v>37</v>
      </c>
      <c r="F69" s="109">
        <v>10.7</v>
      </c>
      <c r="G69" s="102"/>
      <c r="H69" s="107">
        <v>38</v>
      </c>
      <c r="I69" s="149">
        <v>18.2</v>
      </c>
      <c r="J69" s="104"/>
      <c r="K69" s="88">
        <v>18</v>
      </c>
      <c r="L69" s="91">
        <v>6.2</v>
      </c>
      <c r="M69" s="102"/>
      <c r="N69" s="141"/>
      <c r="O69" s="142"/>
      <c r="P69" s="9"/>
      <c r="Q69" s="141"/>
      <c r="R69" s="142"/>
    </row>
    <row r="70" spans="2:18" ht="16.5" thickBot="1" x14ac:dyDescent="0.3">
      <c r="B70" s="102"/>
      <c r="C70" s="102"/>
      <c r="D70" s="102"/>
      <c r="E70" s="107">
        <v>36</v>
      </c>
      <c r="F70" s="109">
        <v>10.75</v>
      </c>
      <c r="G70" s="102"/>
      <c r="H70" s="107">
        <v>37</v>
      </c>
      <c r="I70" s="149">
        <v>18.3</v>
      </c>
      <c r="J70" s="104"/>
      <c r="K70" s="107">
        <v>0</v>
      </c>
      <c r="L70" s="124">
        <v>6.21</v>
      </c>
      <c r="M70" s="102"/>
      <c r="N70" s="9"/>
      <c r="O70" s="11"/>
      <c r="P70" s="9"/>
      <c r="Q70" s="9"/>
      <c r="R70" s="11"/>
    </row>
    <row r="71" spans="2:18" ht="16.5" thickBot="1" x14ac:dyDescent="0.3">
      <c r="B71" s="102"/>
      <c r="C71" s="102"/>
      <c r="D71" s="102"/>
      <c r="E71" s="107">
        <v>35</v>
      </c>
      <c r="F71" s="109">
        <v>10.8</v>
      </c>
      <c r="G71" s="102"/>
      <c r="H71" s="107">
        <v>36</v>
      </c>
      <c r="I71" s="149">
        <v>18.399999999999999</v>
      </c>
      <c r="J71" s="104"/>
      <c r="K71" s="18"/>
      <c r="L71" s="199"/>
      <c r="M71" s="102"/>
      <c r="N71" s="9"/>
      <c r="O71" s="11"/>
      <c r="P71" s="9"/>
      <c r="Q71" s="9"/>
      <c r="R71" s="11"/>
    </row>
    <row r="72" spans="2:18" ht="16.5" thickBot="1" x14ac:dyDescent="0.3">
      <c r="B72" s="102"/>
      <c r="C72" s="102"/>
      <c r="D72" s="102"/>
      <c r="E72" s="107">
        <v>34</v>
      </c>
      <c r="F72" s="109">
        <v>10.9</v>
      </c>
      <c r="G72" s="102"/>
      <c r="H72" s="107">
        <v>35</v>
      </c>
      <c r="I72" s="149">
        <v>18.5</v>
      </c>
      <c r="J72" s="104"/>
      <c r="K72" s="18"/>
      <c r="L72" s="199"/>
      <c r="M72" s="102"/>
      <c r="N72" s="9"/>
      <c r="O72" s="11"/>
      <c r="P72" s="9"/>
      <c r="Q72" s="9"/>
      <c r="R72" s="11"/>
    </row>
    <row r="73" spans="2:18" ht="16.5" thickBot="1" x14ac:dyDescent="0.3">
      <c r="B73" s="105"/>
      <c r="C73" s="104"/>
      <c r="D73" s="104"/>
      <c r="E73" s="107">
        <v>33</v>
      </c>
      <c r="F73" s="109">
        <v>10.95</v>
      </c>
      <c r="G73" s="104"/>
      <c r="H73" s="107">
        <v>34</v>
      </c>
      <c r="I73" s="149">
        <v>18.55</v>
      </c>
      <c r="J73" s="104"/>
      <c r="K73" s="18"/>
      <c r="L73" s="199"/>
      <c r="M73" s="104"/>
      <c r="N73" s="9"/>
      <c r="O73" s="11"/>
      <c r="P73" s="9"/>
      <c r="Q73" s="9"/>
      <c r="R73" s="11"/>
    </row>
    <row r="74" spans="2:18" ht="16.5" thickBot="1" x14ac:dyDescent="0.3">
      <c r="B74" s="105"/>
      <c r="C74" s="104"/>
      <c r="D74" s="104"/>
      <c r="E74" s="107">
        <v>32</v>
      </c>
      <c r="F74" s="109">
        <v>11</v>
      </c>
      <c r="G74" s="104"/>
      <c r="H74" s="107">
        <v>33</v>
      </c>
      <c r="I74" s="149">
        <v>18.600000000000001</v>
      </c>
      <c r="J74" s="104"/>
      <c r="K74" s="18"/>
      <c r="L74" s="199"/>
      <c r="M74" s="104"/>
      <c r="N74" s="9"/>
      <c r="O74" s="11"/>
      <c r="P74" s="9"/>
      <c r="Q74" s="9"/>
      <c r="R74" s="11"/>
    </row>
    <row r="75" spans="2:18" ht="16.5" thickBot="1" x14ac:dyDescent="0.3">
      <c r="B75" s="105"/>
      <c r="C75" s="104"/>
      <c r="D75" s="104"/>
      <c r="E75" s="107">
        <v>31</v>
      </c>
      <c r="F75" s="109">
        <v>11.1</v>
      </c>
      <c r="G75" s="104"/>
      <c r="H75" s="107">
        <v>32</v>
      </c>
      <c r="I75" s="149">
        <v>18.7</v>
      </c>
      <c r="J75" s="104"/>
      <c r="K75" s="18"/>
      <c r="L75" s="199"/>
      <c r="M75" s="104"/>
      <c r="N75" s="9"/>
      <c r="O75" s="11"/>
      <c r="P75" s="9"/>
      <c r="Q75" s="9"/>
      <c r="R75" s="11"/>
    </row>
    <row r="76" spans="2:18" ht="16.5" thickBot="1" x14ac:dyDescent="0.3">
      <c r="B76" s="105"/>
      <c r="C76" s="104"/>
      <c r="D76" s="104"/>
      <c r="E76" s="107">
        <v>30</v>
      </c>
      <c r="F76" s="109">
        <v>11.15</v>
      </c>
      <c r="G76" s="104"/>
      <c r="H76" s="107">
        <v>31</v>
      </c>
      <c r="I76" s="149">
        <v>18.8</v>
      </c>
      <c r="J76" s="104"/>
      <c r="K76" s="18"/>
      <c r="L76" s="199"/>
      <c r="M76" s="104"/>
      <c r="N76" s="9"/>
      <c r="O76" s="11"/>
      <c r="P76" s="9"/>
      <c r="Q76" s="9"/>
      <c r="R76" s="11"/>
    </row>
    <row r="77" spans="2:18" ht="16.5" thickBot="1" x14ac:dyDescent="0.3">
      <c r="B77" s="105"/>
      <c r="C77" s="104"/>
      <c r="D77" s="104"/>
      <c r="E77" s="107">
        <v>29</v>
      </c>
      <c r="F77" s="109">
        <v>11.2</v>
      </c>
      <c r="G77" s="104"/>
      <c r="H77" s="107">
        <v>30</v>
      </c>
      <c r="I77" s="149">
        <v>18.899999999999999</v>
      </c>
      <c r="J77" s="104"/>
      <c r="K77" s="18"/>
      <c r="L77" s="199"/>
      <c r="M77" s="104"/>
      <c r="N77" s="9"/>
      <c r="O77" s="11"/>
      <c r="P77" s="9"/>
      <c r="Q77" s="9"/>
      <c r="R77" s="11"/>
    </row>
    <row r="78" spans="2:18" ht="16.5" thickBot="1" x14ac:dyDescent="0.3">
      <c r="B78" s="105"/>
      <c r="C78" s="104"/>
      <c r="D78" s="104"/>
      <c r="E78" s="107">
        <v>28</v>
      </c>
      <c r="F78" s="109">
        <v>11.3</v>
      </c>
      <c r="G78" s="104"/>
      <c r="H78" s="107">
        <v>29</v>
      </c>
      <c r="I78" s="149">
        <v>19</v>
      </c>
      <c r="J78" s="104"/>
      <c r="K78" s="18"/>
      <c r="L78" s="199"/>
      <c r="M78" s="104"/>
      <c r="N78" s="9"/>
      <c r="O78" s="11"/>
      <c r="P78" s="9"/>
      <c r="Q78" s="9"/>
      <c r="R78" s="11"/>
    </row>
    <row r="79" spans="2:18" ht="16.5" thickBot="1" x14ac:dyDescent="0.3">
      <c r="B79" s="105"/>
      <c r="C79" s="104"/>
      <c r="D79" s="104"/>
      <c r="E79" s="107">
        <v>27</v>
      </c>
      <c r="F79" s="109">
        <v>11.35</v>
      </c>
      <c r="G79" s="104"/>
      <c r="H79" s="107">
        <v>28</v>
      </c>
      <c r="I79" s="149">
        <v>19.2</v>
      </c>
      <c r="J79" s="104"/>
      <c r="K79" s="18"/>
      <c r="L79" s="199"/>
      <c r="M79" s="104"/>
      <c r="N79" s="9"/>
      <c r="O79" s="11"/>
      <c r="P79" s="9"/>
      <c r="Q79" s="9"/>
      <c r="R79" s="11"/>
    </row>
    <row r="80" spans="2:18" ht="16.5" thickBot="1" x14ac:dyDescent="0.3">
      <c r="B80" s="105"/>
      <c r="C80" s="104"/>
      <c r="D80" s="104"/>
      <c r="E80" s="107">
        <v>26</v>
      </c>
      <c r="F80" s="109">
        <v>11.4</v>
      </c>
      <c r="G80" s="104"/>
      <c r="H80" s="107">
        <v>27</v>
      </c>
      <c r="I80" s="149">
        <v>19.399999999999999</v>
      </c>
      <c r="J80" s="104"/>
      <c r="K80" s="18"/>
      <c r="L80" s="199"/>
      <c r="M80" s="104"/>
      <c r="N80" s="9"/>
      <c r="O80" s="11"/>
      <c r="P80" s="9"/>
      <c r="Q80" s="9"/>
      <c r="R80" s="11"/>
    </row>
    <row r="81" spans="2:18" ht="16.5" thickBot="1" x14ac:dyDescent="0.3">
      <c r="B81" s="105"/>
      <c r="C81" s="104"/>
      <c r="D81" s="104"/>
      <c r="E81" s="107">
        <v>25</v>
      </c>
      <c r="F81" s="109">
        <v>11.45</v>
      </c>
      <c r="G81" s="104"/>
      <c r="H81" s="107">
        <v>26</v>
      </c>
      <c r="I81" s="149">
        <v>19.600000000000001</v>
      </c>
      <c r="J81" s="104"/>
      <c r="K81" s="18"/>
      <c r="L81" s="199"/>
      <c r="M81" s="104"/>
      <c r="N81" s="9"/>
      <c r="O81" s="11"/>
      <c r="P81" s="9"/>
      <c r="Q81" s="9"/>
      <c r="R81" s="11"/>
    </row>
    <row r="82" spans="2:18" ht="16.5" thickBot="1" x14ac:dyDescent="0.3">
      <c r="B82" s="105"/>
      <c r="C82" s="104"/>
      <c r="D82" s="104"/>
      <c r="E82" s="107">
        <v>24</v>
      </c>
      <c r="F82" s="109">
        <v>11.5</v>
      </c>
      <c r="G82" s="104"/>
      <c r="H82" s="107">
        <v>25</v>
      </c>
      <c r="I82" s="149">
        <v>19.8</v>
      </c>
      <c r="J82" s="104"/>
      <c r="K82" s="18"/>
      <c r="L82" s="199"/>
      <c r="M82" s="104"/>
      <c r="N82" s="9"/>
      <c r="O82" s="11"/>
      <c r="P82" s="9"/>
      <c r="Q82" s="9"/>
      <c r="R82" s="11"/>
    </row>
    <row r="83" spans="2:18" ht="16.5" thickBot="1" x14ac:dyDescent="0.3">
      <c r="B83" s="105"/>
      <c r="C83" s="104"/>
      <c r="D83" s="104"/>
      <c r="E83" s="107">
        <v>23</v>
      </c>
      <c r="F83" s="109">
        <v>11.6</v>
      </c>
      <c r="G83" s="104"/>
      <c r="H83" s="107">
        <v>24</v>
      </c>
      <c r="I83" s="149">
        <v>20</v>
      </c>
      <c r="J83" s="104"/>
      <c r="K83" s="18"/>
      <c r="L83" s="199"/>
      <c r="M83" s="104"/>
      <c r="N83" s="9"/>
      <c r="O83" s="11"/>
      <c r="P83" s="9"/>
      <c r="Q83" s="9"/>
      <c r="R83" s="11"/>
    </row>
    <row r="84" spans="2:18" ht="16.5" thickBot="1" x14ac:dyDescent="0.3">
      <c r="B84" s="105"/>
      <c r="C84" s="104"/>
      <c r="D84" s="104"/>
      <c r="E84" s="107">
        <v>22</v>
      </c>
      <c r="F84" s="109">
        <v>11.7</v>
      </c>
      <c r="G84" s="104"/>
      <c r="H84" s="107">
        <v>23</v>
      </c>
      <c r="I84" s="149">
        <v>20.2</v>
      </c>
      <c r="J84" s="104"/>
      <c r="K84" s="18"/>
      <c r="L84" s="199"/>
      <c r="M84" s="104"/>
      <c r="N84" s="9"/>
      <c r="O84" s="11"/>
      <c r="P84" s="9"/>
      <c r="Q84" s="9"/>
      <c r="R84" s="11"/>
    </row>
    <row r="85" spans="2:18" ht="16.5" thickBot="1" x14ac:dyDescent="0.3">
      <c r="B85" s="105"/>
      <c r="C85" s="104"/>
      <c r="D85" s="104"/>
      <c r="E85" s="107">
        <v>21</v>
      </c>
      <c r="F85" s="109">
        <v>11.75</v>
      </c>
      <c r="G85" s="104"/>
      <c r="H85" s="107">
        <v>22</v>
      </c>
      <c r="I85" s="149">
        <v>20.399999999999999</v>
      </c>
      <c r="J85" s="104"/>
      <c r="K85" s="18"/>
      <c r="L85" s="199"/>
      <c r="M85" s="104"/>
      <c r="N85" s="104"/>
      <c r="O85" s="106"/>
      <c r="P85" s="104"/>
      <c r="Q85" s="104"/>
      <c r="R85" s="106"/>
    </row>
    <row r="86" spans="2:18" ht="16.5" thickBot="1" x14ac:dyDescent="0.3">
      <c r="B86" s="105"/>
      <c r="C86" s="104"/>
      <c r="D86" s="104"/>
      <c r="E86" s="107">
        <v>20</v>
      </c>
      <c r="F86" s="109">
        <v>11.8</v>
      </c>
      <c r="G86" s="104"/>
      <c r="H86" s="107">
        <v>21</v>
      </c>
      <c r="I86" s="149">
        <v>20.6</v>
      </c>
      <c r="J86" s="104"/>
      <c r="K86" s="18"/>
      <c r="L86" s="199"/>
      <c r="M86" s="104"/>
      <c r="N86" s="104"/>
      <c r="O86" s="106"/>
      <c r="P86" s="104"/>
      <c r="Q86" s="104"/>
      <c r="R86" s="106"/>
    </row>
    <row r="87" spans="2:18" ht="16.5" thickBot="1" x14ac:dyDescent="0.3">
      <c r="B87" s="105"/>
      <c r="C87" s="104"/>
      <c r="D87" s="104"/>
      <c r="E87" s="107">
        <v>19</v>
      </c>
      <c r="F87" s="109">
        <v>11.9</v>
      </c>
      <c r="G87" s="104"/>
      <c r="H87" s="107">
        <v>20</v>
      </c>
      <c r="I87" s="149">
        <v>20.8</v>
      </c>
      <c r="J87" s="104"/>
      <c r="K87" s="18"/>
      <c r="L87" s="199"/>
      <c r="M87" s="104"/>
      <c r="N87" s="104"/>
      <c r="O87" s="106"/>
      <c r="P87" s="104"/>
      <c r="Q87" s="104"/>
      <c r="R87" s="106"/>
    </row>
    <row r="88" spans="2:18" ht="16.5" thickBot="1" x14ac:dyDescent="0.3">
      <c r="B88" s="105"/>
      <c r="C88" s="104"/>
      <c r="D88" s="104"/>
      <c r="E88" s="107">
        <v>18</v>
      </c>
      <c r="F88" s="109">
        <v>12</v>
      </c>
      <c r="G88" s="104"/>
      <c r="H88" s="198">
        <v>19</v>
      </c>
      <c r="I88" s="200">
        <v>21</v>
      </c>
      <c r="J88" s="104"/>
      <c r="K88" s="18"/>
      <c r="L88" s="199"/>
      <c r="M88" s="104"/>
      <c r="N88" s="104"/>
      <c r="O88" s="106"/>
      <c r="P88" s="104"/>
      <c r="Q88" s="104"/>
      <c r="R88" s="106"/>
    </row>
    <row r="89" spans="2:18" ht="15.75" thickBot="1" x14ac:dyDescent="0.3">
      <c r="H89" s="201">
        <v>18</v>
      </c>
      <c r="I89" s="202">
        <v>21.1</v>
      </c>
    </row>
  </sheetData>
  <mergeCells count="18">
    <mergeCell ref="N3:O3"/>
    <mergeCell ref="N4:O4"/>
    <mergeCell ref="Q3:R3"/>
    <mergeCell ref="Q4:R4"/>
    <mergeCell ref="K3:L3"/>
    <mergeCell ref="K4:L4"/>
    <mergeCell ref="H3:I3"/>
    <mergeCell ref="H4:I4"/>
    <mergeCell ref="B3:C3"/>
    <mergeCell ref="B4:C4"/>
    <mergeCell ref="E3:F3"/>
    <mergeCell ref="E4:F4"/>
    <mergeCell ref="B5:C5"/>
    <mergeCell ref="Q5:R5"/>
    <mergeCell ref="N5:O5"/>
    <mergeCell ref="K5:L5"/>
    <mergeCell ref="H5:I5"/>
    <mergeCell ref="E5:F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K20"/>
  <sheetViews>
    <sheetView tabSelected="1" zoomScale="70" zoomScaleNormal="70" workbookViewId="0">
      <selection activeCell="O9" sqref="O9"/>
    </sheetView>
  </sheetViews>
  <sheetFormatPr defaultRowHeight="15" x14ac:dyDescent="0.25"/>
  <cols>
    <col min="2" max="2" width="24.7109375" customWidth="1"/>
    <col min="3" max="5" width="15.7109375" customWidth="1"/>
    <col min="8" max="8" width="26" customWidth="1"/>
  </cols>
  <sheetData>
    <row r="1" spans="2:11" ht="15.75" thickBot="1" x14ac:dyDescent="0.3"/>
    <row r="2" spans="2:11" ht="50.25" customHeight="1" x14ac:dyDescent="0.25">
      <c r="B2" s="279" t="s">
        <v>0</v>
      </c>
      <c r="C2" s="286" t="s">
        <v>5</v>
      </c>
      <c r="D2" s="287"/>
      <c r="E2" s="288"/>
      <c r="F2" s="14"/>
      <c r="H2" s="279" t="s">
        <v>33</v>
      </c>
      <c r="I2" s="286" t="s">
        <v>5</v>
      </c>
      <c r="J2" s="287"/>
      <c r="K2" s="288"/>
    </row>
    <row r="3" spans="2:11" ht="16.5" customHeight="1" thickBot="1" x14ac:dyDescent="0.3">
      <c r="B3" s="280"/>
      <c r="C3" s="289"/>
      <c r="D3" s="290"/>
      <c r="E3" s="291"/>
      <c r="F3" s="14"/>
      <c r="H3" s="280"/>
      <c r="I3" s="289"/>
      <c r="J3" s="290"/>
      <c r="K3" s="291"/>
    </row>
    <row r="4" spans="2:11" ht="16.5" thickBot="1" x14ac:dyDescent="0.3">
      <c r="B4" s="281"/>
      <c r="C4" s="16">
        <v>5</v>
      </c>
      <c r="D4" s="17">
        <v>4</v>
      </c>
      <c r="E4" s="15">
        <v>3</v>
      </c>
      <c r="F4" s="14"/>
      <c r="H4" s="281"/>
      <c r="I4" s="16">
        <v>5</v>
      </c>
      <c r="J4" s="17">
        <v>4</v>
      </c>
      <c r="K4" s="15">
        <v>3</v>
      </c>
    </row>
    <row r="5" spans="2:11" ht="31.5" x14ac:dyDescent="0.25">
      <c r="B5" s="12" t="s">
        <v>6</v>
      </c>
      <c r="C5" s="282">
        <v>200</v>
      </c>
      <c r="D5" s="282">
        <v>180</v>
      </c>
      <c r="E5" s="282">
        <v>130</v>
      </c>
      <c r="F5" s="284"/>
      <c r="H5" s="23" t="s">
        <v>6</v>
      </c>
      <c r="I5" s="282">
        <v>160</v>
      </c>
      <c r="J5" s="282">
        <v>140</v>
      </c>
      <c r="K5" s="282">
        <v>110</v>
      </c>
    </row>
    <row r="6" spans="2:11" ht="16.5" thickBot="1" x14ac:dyDescent="0.3">
      <c r="B6" s="13" t="s">
        <v>22</v>
      </c>
      <c r="C6" s="283"/>
      <c r="D6" s="283"/>
      <c r="E6" s="283"/>
      <c r="F6" s="284"/>
      <c r="H6" s="24" t="s">
        <v>22</v>
      </c>
      <c r="I6" s="283"/>
      <c r="J6" s="283"/>
      <c r="K6" s="283"/>
    </row>
    <row r="7" spans="2:11" ht="31.5" x14ac:dyDescent="0.25">
      <c r="B7" s="12" t="s">
        <v>7</v>
      </c>
      <c r="C7" s="285">
        <v>180</v>
      </c>
      <c r="D7" s="285">
        <v>160</v>
      </c>
      <c r="E7" s="285">
        <v>120</v>
      </c>
      <c r="F7" s="284"/>
      <c r="H7" s="23" t="s">
        <v>7</v>
      </c>
      <c r="I7" s="285">
        <v>140</v>
      </c>
      <c r="J7" s="285">
        <v>120</v>
      </c>
      <c r="K7" s="285">
        <v>90</v>
      </c>
    </row>
    <row r="8" spans="2:11" ht="16.5" thickBot="1" x14ac:dyDescent="0.3">
      <c r="B8" s="13" t="s">
        <v>23</v>
      </c>
      <c r="C8" s="283"/>
      <c r="D8" s="283"/>
      <c r="E8" s="283"/>
      <c r="F8" s="284"/>
      <c r="H8" s="24" t="s">
        <v>23</v>
      </c>
      <c r="I8" s="283"/>
      <c r="J8" s="283"/>
      <c r="K8" s="283"/>
    </row>
    <row r="9" spans="2:11" ht="31.5" x14ac:dyDescent="0.25">
      <c r="B9" s="12" t="s">
        <v>8</v>
      </c>
      <c r="C9" s="282">
        <v>160</v>
      </c>
      <c r="D9" s="282">
        <v>140</v>
      </c>
      <c r="E9" s="282">
        <v>100</v>
      </c>
      <c r="F9" s="284"/>
      <c r="H9" s="23" t="s">
        <v>8</v>
      </c>
      <c r="I9" s="282">
        <v>130</v>
      </c>
      <c r="J9" s="282">
        <v>110</v>
      </c>
      <c r="K9" s="282">
        <v>80</v>
      </c>
    </row>
    <row r="10" spans="2:11" ht="16.5" thickBot="1" x14ac:dyDescent="0.3">
      <c r="B10" s="13" t="s">
        <v>24</v>
      </c>
      <c r="C10" s="283"/>
      <c r="D10" s="283"/>
      <c r="E10" s="283"/>
      <c r="F10" s="284"/>
      <c r="H10" s="24" t="s">
        <v>24</v>
      </c>
      <c r="I10" s="283"/>
      <c r="J10" s="283"/>
      <c r="K10" s="283"/>
    </row>
    <row r="11" spans="2:11" ht="31.5" x14ac:dyDescent="0.25">
      <c r="B11" s="12" t="s">
        <v>9</v>
      </c>
      <c r="C11" s="282">
        <v>150</v>
      </c>
      <c r="D11" s="282">
        <v>130</v>
      </c>
      <c r="E11" s="282">
        <v>80</v>
      </c>
      <c r="F11" s="284"/>
      <c r="H11" s="23" t="s">
        <v>9</v>
      </c>
      <c r="I11" s="282">
        <v>120</v>
      </c>
      <c r="J11" s="282">
        <v>100</v>
      </c>
      <c r="K11" s="282">
        <v>70</v>
      </c>
    </row>
    <row r="12" spans="2:11" ht="16.5" thickBot="1" x14ac:dyDescent="0.3">
      <c r="B12" s="13" t="s">
        <v>25</v>
      </c>
      <c r="C12" s="283"/>
      <c r="D12" s="283"/>
      <c r="E12" s="283"/>
      <c r="F12" s="284"/>
      <c r="H12" s="24" t="s">
        <v>25</v>
      </c>
      <c r="I12" s="283"/>
      <c r="J12" s="283"/>
      <c r="K12" s="283"/>
    </row>
    <row r="13" spans="2:11" ht="31.5" x14ac:dyDescent="0.25">
      <c r="B13" s="12" t="s">
        <v>10</v>
      </c>
      <c r="C13" s="282">
        <v>120</v>
      </c>
      <c r="D13" s="282">
        <v>90</v>
      </c>
      <c r="E13" s="282">
        <v>70</v>
      </c>
      <c r="F13" s="284"/>
      <c r="H13" s="23" t="s">
        <v>10</v>
      </c>
      <c r="I13" s="282">
        <v>110</v>
      </c>
      <c r="J13" s="282">
        <v>90</v>
      </c>
      <c r="K13" s="282">
        <v>60</v>
      </c>
    </row>
    <row r="14" spans="2:11" ht="16.5" thickBot="1" x14ac:dyDescent="0.3">
      <c r="B14" s="13" t="s">
        <v>26</v>
      </c>
      <c r="C14" s="283"/>
      <c r="D14" s="283"/>
      <c r="E14" s="283"/>
      <c r="F14" s="284"/>
      <c r="H14" s="24" t="s">
        <v>32</v>
      </c>
      <c r="I14" s="283"/>
      <c r="J14" s="283"/>
      <c r="K14" s="283"/>
    </row>
    <row r="15" spans="2:11" ht="31.5" x14ac:dyDescent="0.25">
      <c r="B15" s="12" t="s">
        <v>11</v>
      </c>
      <c r="C15" s="282">
        <v>90</v>
      </c>
      <c r="D15" s="282">
        <v>60</v>
      </c>
      <c r="E15" s="282">
        <v>50</v>
      </c>
      <c r="F15" s="284"/>
      <c r="H15" s="23" t="s">
        <v>11</v>
      </c>
      <c r="I15" s="282">
        <v>100</v>
      </c>
      <c r="J15" s="282">
        <v>80</v>
      </c>
      <c r="K15" s="282">
        <v>50</v>
      </c>
    </row>
    <row r="16" spans="2:11" ht="16.5" thickBot="1" x14ac:dyDescent="0.3">
      <c r="B16" s="13" t="s">
        <v>27</v>
      </c>
      <c r="C16" s="283"/>
      <c r="D16" s="283"/>
      <c r="E16" s="283"/>
      <c r="F16" s="284"/>
      <c r="H16" s="24" t="s">
        <v>31</v>
      </c>
      <c r="I16" s="283"/>
      <c r="J16" s="283"/>
      <c r="K16" s="283"/>
    </row>
    <row r="17" spans="2:6" ht="31.5" x14ac:dyDescent="0.25">
      <c r="B17" s="12" t="s">
        <v>12</v>
      </c>
      <c r="C17" s="282">
        <v>80</v>
      </c>
      <c r="D17" s="282">
        <v>50</v>
      </c>
      <c r="E17" s="282">
        <v>40</v>
      </c>
      <c r="F17" s="284"/>
    </row>
    <row r="18" spans="2:6" ht="16.5" thickBot="1" x14ac:dyDescent="0.3">
      <c r="B18" s="13" t="s">
        <v>28</v>
      </c>
      <c r="C18" s="283"/>
      <c r="D18" s="283"/>
      <c r="E18" s="283"/>
      <c r="F18" s="284"/>
    </row>
    <row r="19" spans="2:6" ht="31.5" x14ac:dyDescent="0.25">
      <c r="B19" s="12" t="s">
        <v>13</v>
      </c>
      <c r="C19" s="282">
        <v>70</v>
      </c>
      <c r="D19" s="282">
        <v>50</v>
      </c>
      <c r="E19" s="282">
        <v>30</v>
      </c>
      <c r="F19" s="284"/>
    </row>
    <row r="20" spans="2:6" ht="16.5" thickBot="1" x14ac:dyDescent="0.3">
      <c r="B20" s="13" t="s">
        <v>29</v>
      </c>
      <c r="C20" s="283"/>
      <c r="D20" s="283"/>
      <c r="E20" s="283"/>
      <c r="F20" s="284"/>
    </row>
  </sheetData>
  <sheetProtection password="DC3F" sheet="1" objects="1" scenarios="1" selectLockedCells="1" selectUnlockedCells="1"/>
  <mergeCells count="54">
    <mergeCell ref="I15:I16"/>
    <mergeCell ref="J15:J16"/>
    <mergeCell ref="K15:K16"/>
    <mergeCell ref="I11:I12"/>
    <mergeCell ref="J11:J12"/>
    <mergeCell ref="K11:K12"/>
    <mergeCell ref="I13:I14"/>
    <mergeCell ref="J13:J14"/>
    <mergeCell ref="K13:K14"/>
    <mergeCell ref="I7:I8"/>
    <mergeCell ref="J7:J8"/>
    <mergeCell ref="K7:K8"/>
    <mergeCell ref="I9:I10"/>
    <mergeCell ref="J9:J10"/>
    <mergeCell ref="K9:K10"/>
    <mergeCell ref="H2:H4"/>
    <mergeCell ref="I2:K3"/>
    <mergeCell ref="I5:I6"/>
    <mergeCell ref="J5:J6"/>
    <mergeCell ref="K5:K6"/>
    <mergeCell ref="C19:C20"/>
    <mergeCell ref="D19:D20"/>
    <mergeCell ref="E19:E20"/>
    <mergeCell ref="F19:F20"/>
    <mergeCell ref="C2:E3"/>
    <mergeCell ref="E15:E16"/>
    <mergeCell ref="F15:F16"/>
    <mergeCell ref="C17:C18"/>
    <mergeCell ref="D17:D18"/>
    <mergeCell ref="E17:E18"/>
    <mergeCell ref="F17:F18"/>
    <mergeCell ref="E11:E12"/>
    <mergeCell ref="F11:F12"/>
    <mergeCell ref="C13:C14"/>
    <mergeCell ref="D13:D14"/>
    <mergeCell ref="E13:E14"/>
    <mergeCell ref="F13:F14"/>
    <mergeCell ref="F5:F6"/>
    <mergeCell ref="C7:C8"/>
    <mergeCell ref="D7:D8"/>
    <mergeCell ref="E7:E8"/>
    <mergeCell ref="F7:F8"/>
    <mergeCell ref="C9:C10"/>
    <mergeCell ref="D9:D10"/>
    <mergeCell ref="E9:E10"/>
    <mergeCell ref="F9:F10"/>
    <mergeCell ref="B2:B4"/>
    <mergeCell ref="C5:C6"/>
    <mergeCell ref="D5:D6"/>
    <mergeCell ref="E5:E6"/>
    <mergeCell ref="C15:C16"/>
    <mergeCell ref="D15:D16"/>
    <mergeCell ref="C11:C12"/>
    <mergeCell ref="D11:D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Таблица</vt:lpstr>
      <vt:lpstr>нормативы</vt:lpstr>
      <vt:lpstr>нормативы2</vt:lpstr>
      <vt:lpstr>оценки</vt:lpstr>
      <vt:lpstr>Таблица!Область_печати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Rybnikovs</cp:lastModifiedBy>
  <cp:lastPrinted>2016-02-15T06:58:16Z</cp:lastPrinted>
  <dcterms:created xsi:type="dcterms:W3CDTF">2015-10-14T06:04:30Z</dcterms:created>
  <dcterms:modified xsi:type="dcterms:W3CDTF">2016-02-16T18:11:58Z</dcterms:modified>
</cp:coreProperties>
</file>