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21" i="1" l="1"/>
  <c r="F21" i="1" l="1"/>
  <c r="F10" i="1" l="1"/>
  <c r="F7" i="1"/>
  <c r="I24" i="1" l="1"/>
  <c r="I22" i="1"/>
  <c r="K22" i="1"/>
  <c r="K24" i="1"/>
  <c r="G4" i="1" l="1"/>
  <c r="G5" i="1"/>
  <c r="G6" i="1"/>
  <c r="G7" i="1"/>
  <c r="G8" i="1"/>
  <c r="G9" i="1"/>
  <c r="G10" i="1"/>
  <c r="G11" i="1"/>
  <c r="G3" i="1"/>
  <c r="I20" i="1" s="1"/>
  <c r="K20" i="1" s="1"/>
  <c r="M3" i="1" l="1"/>
  <c r="M2" i="1" l="1"/>
  <c r="M5" i="1" s="1"/>
  <c r="M6" i="1" l="1"/>
  <c r="H3" i="1" s="1"/>
  <c r="J3" i="1" s="1"/>
  <c r="H5" i="1" l="1"/>
  <c r="J5" i="1" s="1"/>
  <c r="H9" i="1"/>
  <c r="J9" i="1" s="1"/>
  <c r="H6" i="1"/>
  <c r="J6" i="1" s="1"/>
  <c r="H10" i="1"/>
  <c r="J10" i="1" s="1"/>
  <c r="H7" i="1"/>
  <c r="J7" i="1" s="1"/>
  <c r="H11" i="1"/>
  <c r="H4" i="1"/>
  <c r="H8" i="1"/>
  <c r="J8" i="1" s="1"/>
  <c r="F14" i="1"/>
  <c r="H14" i="1" s="1"/>
  <c r="J14" i="1" s="1"/>
  <c r="F12" i="1"/>
  <c r="H12" i="1" s="1"/>
  <c r="J12" i="1" s="1"/>
  <c r="F13" i="1"/>
  <c r="H13" i="1" s="1"/>
  <c r="J13" i="1" s="1"/>
  <c r="E14" i="1"/>
  <c r="E13" i="1"/>
  <c r="E12" i="1"/>
  <c r="I4" i="1" l="1"/>
  <c r="J4" i="1"/>
  <c r="I11" i="1"/>
  <c r="J11" i="1"/>
  <c r="I5" i="1"/>
  <c r="I10" i="1"/>
  <c r="I9" i="1"/>
  <c r="I3" i="1"/>
  <c r="I7" i="1"/>
  <c r="I6" i="1"/>
  <c r="I8" i="1"/>
  <c r="G13" i="1"/>
  <c r="G12" i="1"/>
  <c r="I12" i="1"/>
  <c r="G14" i="1"/>
  <c r="I14" i="1"/>
  <c r="I13" i="1" l="1"/>
</calcChain>
</file>

<file path=xl/sharedStrings.xml><?xml version="1.0" encoding="utf-8"?>
<sst xmlns="http://schemas.openxmlformats.org/spreadsheetml/2006/main" count="55" uniqueCount="33">
  <si>
    <t>ТМ</t>
  </si>
  <si>
    <t>В2С</t>
  </si>
  <si>
    <t>G</t>
  </si>
  <si>
    <t>PVL</t>
  </si>
  <si>
    <t>общий</t>
  </si>
  <si>
    <t>текущая дата:</t>
  </si>
  <si>
    <t>последний день месяца:</t>
  </si>
  <si>
    <t>рабочих дней всего:</t>
  </si>
  <si>
    <t>осталось раб. дней:</t>
  </si>
  <si>
    <t>Ухань А.</t>
  </si>
  <si>
    <t>Камбетов А.</t>
  </si>
  <si>
    <t>Кашубский С.</t>
  </si>
  <si>
    <t>Коэфф.</t>
  </si>
  <si>
    <t>План, т.</t>
  </si>
  <si>
    <t>Факт, т.</t>
  </si>
  <si>
    <t>Факт, %</t>
  </si>
  <si>
    <t>Прогноз, т.</t>
  </si>
  <si>
    <t>Прогноз, %</t>
  </si>
  <si>
    <t>Выполнение фактическое на дату и прогноз на конец периода</t>
  </si>
  <si>
    <t>G, тг.</t>
  </si>
  <si>
    <t>PVL, тг.</t>
  </si>
  <si>
    <t>Общий, тг.</t>
  </si>
  <si>
    <t>Увеличение АКБ, тг.</t>
  </si>
  <si>
    <t>Отчетность,     тг.</t>
  </si>
  <si>
    <t>Итого за период, тг.</t>
  </si>
  <si>
    <t>Оклад, тг.</t>
  </si>
  <si>
    <t>Оклад по KPI:</t>
  </si>
  <si>
    <t>Факт по KPI:</t>
  </si>
  <si>
    <t>Факт бонусов, тг.</t>
  </si>
  <si>
    <t>Расчет суммы заработной платы за период</t>
  </si>
  <si>
    <t xml:space="preserve">          Вносить изменения можно ТОЛЬКО в ячейки, выделенные желтой заливкой. Во все остальные ячейки вносить изменения ЗАПРЕЩАЕТСЯ.</t>
  </si>
  <si>
    <t>отработано дней:</t>
  </si>
  <si>
    <t>PVL premium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</si>
</sst>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dd/mm/yy;@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3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right"/>
    </xf>
    <xf numFmtId="165" fontId="0" fillId="0" borderId="1" xfId="0" applyNumberFormat="1" applyBorder="1"/>
    <xf numFmtId="3" fontId="0" fillId="0" borderId="1" xfId="0" applyNumberFormat="1" applyBorder="1"/>
    <xf numFmtId="0" fontId="5" fillId="0" borderId="1" xfId="0" applyFont="1" applyBorder="1"/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2" xfId="0" applyNumberFormat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0" fillId="0" borderId="1" xfId="0" applyNumberFormat="1" applyBorder="1"/>
    <xf numFmtId="3" fontId="0" fillId="2" borderId="1" xfId="0" applyNumberFormat="1" applyFill="1" applyBorder="1"/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165" fontId="2" fillId="0" borderId="4" xfId="0" applyNumberFormat="1" applyFont="1" applyBorder="1" applyAlignment="1">
      <alignment horizontal="right" vertical="center"/>
    </xf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 applyBorder="1"/>
    <xf numFmtId="0" fontId="0" fillId="3" borderId="0" xfId="0" applyFill="1" applyAlignment="1">
      <alignment horizontal="left"/>
    </xf>
    <xf numFmtId="3" fontId="0" fillId="0" borderId="1" xfId="0" applyNumberFormat="1" applyFill="1" applyBorder="1" applyAlignment="1">
      <alignment horizontal="center"/>
    </xf>
    <xf numFmtId="3" fontId="7" fillId="0" borderId="0" xfId="0" applyNumberFormat="1" applyFont="1" applyFill="1" applyAlignment="1">
      <alignment horizontal="center"/>
    </xf>
    <xf numFmtId="3" fontId="7" fillId="0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3" fontId="0" fillId="0" borderId="8" xfId="0" applyNumberFormat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topLeftCell="A3" workbookViewId="0">
      <selection activeCell="D21" sqref="D21"/>
    </sheetView>
  </sheetViews>
  <sheetFormatPr defaultRowHeight="15" x14ac:dyDescent="0.25"/>
  <cols>
    <col min="1" max="1" width="12.28515625" customWidth="1"/>
    <col min="2" max="2" width="14.5703125" customWidth="1"/>
    <col min="3" max="3" width="20" style="2" customWidth="1"/>
    <col min="5" max="5" width="8.7109375" style="10" customWidth="1"/>
    <col min="6" max="6" width="9.140625" style="10" customWidth="1"/>
    <col min="7" max="7" width="19.28515625" style="10" customWidth="1"/>
    <col min="8" max="8" width="12" style="10" customWidth="1"/>
    <col min="9" max="9" width="18" style="10" customWidth="1"/>
    <col min="10" max="10" width="28" customWidth="1"/>
    <col min="11" max="11" width="18.140625" customWidth="1"/>
    <col min="12" max="12" width="19.28515625" customWidth="1"/>
    <col min="13" max="13" width="11.28515625" customWidth="1"/>
  </cols>
  <sheetData>
    <row r="1" spans="1:13" ht="28.5" customHeight="1" x14ac:dyDescent="0.25">
      <c r="C1" s="34" t="s">
        <v>18</v>
      </c>
      <c r="D1" s="35"/>
      <c r="E1" s="35"/>
      <c r="F1" s="35"/>
      <c r="G1" s="35"/>
      <c r="H1" s="35"/>
      <c r="I1" s="35"/>
      <c r="J1" s="35"/>
      <c r="K1" s="35"/>
      <c r="L1" s="35"/>
      <c r="M1" s="36"/>
    </row>
    <row r="2" spans="1:13" s="3" customFormat="1" ht="33" customHeight="1" x14ac:dyDescent="0.25">
      <c r="A2" s="26"/>
      <c r="C2" s="19" t="s">
        <v>0</v>
      </c>
      <c r="D2" s="19" t="s">
        <v>12</v>
      </c>
      <c r="E2" s="19" t="s">
        <v>13</v>
      </c>
      <c r="F2" s="19" t="s">
        <v>14</v>
      </c>
      <c r="G2" s="19" t="s">
        <v>15</v>
      </c>
      <c r="H2" s="19" t="s">
        <v>16</v>
      </c>
      <c r="I2" s="19" t="s">
        <v>17</v>
      </c>
      <c r="J2" s="5"/>
      <c r="K2" s="43"/>
      <c r="L2" s="20" t="s">
        <v>6</v>
      </c>
      <c r="M2" s="21">
        <f ca="1">EOMONTH(M3,0)</f>
        <v>42429</v>
      </c>
    </row>
    <row r="3" spans="1:13" x14ac:dyDescent="0.25">
      <c r="A3" s="9" t="s">
        <v>3</v>
      </c>
      <c r="B3" s="29">
        <v>0.94099999999999995</v>
      </c>
      <c r="C3" s="41" t="s">
        <v>9</v>
      </c>
      <c r="D3" s="9" t="s">
        <v>2</v>
      </c>
      <c r="E3" s="11">
        <v>1.0549999999999999</v>
      </c>
      <c r="F3" s="14">
        <v>1.2</v>
      </c>
      <c r="G3" s="12">
        <f>F3/E3</f>
        <v>1.1374407582938388</v>
      </c>
      <c r="H3" s="11">
        <f ca="1">(F3/$M$6*$M$5+F3)*0.93</f>
        <v>1.8027692307692307</v>
      </c>
      <c r="I3" s="13">
        <f ca="1">H3/E3</f>
        <v>1.7087860007291287</v>
      </c>
      <c r="J3" s="4" t="str">
        <f ca="1">IF(E3&lt;=H3,"план выполняется","план НЕ выполняется")</f>
        <v>план выполняется</v>
      </c>
      <c r="K3" s="44"/>
      <c r="L3" s="6" t="s">
        <v>5</v>
      </c>
      <c r="M3" s="7">
        <f ca="1">TODAY()</f>
        <v>42418</v>
      </c>
    </row>
    <row r="4" spans="1:13" x14ac:dyDescent="0.25">
      <c r="A4" s="9" t="s">
        <v>32</v>
      </c>
      <c r="B4" s="29">
        <v>4.16</v>
      </c>
      <c r="C4" s="41"/>
      <c r="D4" s="9" t="s">
        <v>3</v>
      </c>
      <c r="E4" s="11">
        <v>4.5949999999999998</v>
      </c>
      <c r="F4" s="15">
        <v>4.99</v>
      </c>
      <c r="G4" s="12">
        <f t="shared" ref="G4:G14" si="0">F4/E4</f>
        <v>1.0859630032644179</v>
      </c>
      <c r="H4" s="11">
        <f t="shared" ref="H4:H14" ca="1" si="1">(F4/$M$6*$M$5+F4)*0.93</f>
        <v>7.4965153846153862</v>
      </c>
      <c r="I4" s="13">
        <f t="shared" ref="I4:I14" ca="1" si="2">H4/E4</f>
        <v>1.631450573365699</v>
      </c>
      <c r="J4" s="4" t="str">
        <f t="shared" ref="J4:J14" ca="1" si="3">IF(E4&lt;=H4,"план выполняется","план НЕ выполняется")</f>
        <v>план выполняется</v>
      </c>
      <c r="K4" s="44"/>
      <c r="L4" s="6" t="s">
        <v>7</v>
      </c>
      <c r="M4" s="17">
        <v>21</v>
      </c>
    </row>
    <row r="5" spans="1:13" x14ac:dyDescent="0.25">
      <c r="A5" s="28"/>
      <c r="B5" s="27"/>
      <c r="C5" s="41"/>
      <c r="D5" s="9" t="s">
        <v>4</v>
      </c>
      <c r="E5" s="11">
        <v>20.98</v>
      </c>
      <c r="F5" s="14">
        <v>9.2639999999999993</v>
      </c>
      <c r="G5" s="12">
        <f t="shared" si="0"/>
        <v>0.44156339370829356</v>
      </c>
      <c r="H5" s="11">
        <f t="shared" ca="1" si="1"/>
        <v>13.91737846153846</v>
      </c>
      <c r="I5" s="13">
        <f t="shared" ca="1" si="2"/>
        <v>0.66336408300945948</v>
      </c>
      <c r="J5" s="4" t="str">
        <f t="shared" ca="1" si="3"/>
        <v>план НЕ выполняется</v>
      </c>
      <c r="K5" s="44"/>
      <c r="L5" s="6" t="s">
        <v>8</v>
      </c>
      <c r="M5" s="1">
        <f ca="1">NETWORKDAYS(M3,M2)</f>
        <v>8</v>
      </c>
    </row>
    <row r="6" spans="1:13" x14ac:dyDescent="0.25">
      <c r="A6" s="9" t="s">
        <v>3</v>
      </c>
      <c r="B6" s="29">
        <v>0.26500000000000001</v>
      </c>
      <c r="C6" s="41" t="s">
        <v>10</v>
      </c>
      <c r="D6" s="9" t="s">
        <v>2</v>
      </c>
      <c r="E6" s="11">
        <v>0.42299999999999999</v>
      </c>
      <c r="F6" s="14">
        <v>0.20200000000000001</v>
      </c>
      <c r="G6" s="12">
        <f t="shared" si="0"/>
        <v>0.47754137115839246</v>
      </c>
      <c r="H6" s="11">
        <f t="shared" ca="1" si="1"/>
        <v>0.30346615384615383</v>
      </c>
      <c r="I6" s="13">
        <f t="shared" ca="1" si="2"/>
        <v>0.71741407528641565</v>
      </c>
      <c r="J6" s="4" t="str">
        <f t="shared" ca="1" si="3"/>
        <v>план НЕ выполняется</v>
      </c>
      <c r="K6" s="44"/>
      <c r="L6" s="6" t="s">
        <v>31</v>
      </c>
      <c r="M6" s="16">
        <f ca="1">M4-M5</f>
        <v>13</v>
      </c>
    </row>
    <row r="7" spans="1:13" x14ac:dyDescent="0.25">
      <c r="A7" s="9" t="s">
        <v>32</v>
      </c>
      <c r="B7" s="29">
        <v>0.80400000000000005</v>
      </c>
      <c r="C7" s="41"/>
      <c r="D7" s="9" t="s">
        <v>3</v>
      </c>
      <c r="E7" s="11">
        <v>3.2719999999999998</v>
      </c>
      <c r="F7" s="15">
        <f>B6+B7</f>
        <v>1.069</v>
      </c>
      <c r="G7" s="12">
        <f t="shared" si="0"/>
        <v>0.3267114914425428</v>
      </c>
      <c r="H7" s="11">
        <f t="shared" ca="1" si="1"/>
        <v>1.6059669230769231</v>
      </c>
      <c r="I7" s="13">
        <f t="shared" ca="1" si="2"/>
        <v>0.49082118675945086</v>
      </c>
      <c r="J7" s="4" t="str">
        <f t="shared" ca="1" si="3"/>
        <v>план НЕ выполняется</v>
      </c>
      <c r="K7" s="44"/>
    </row>
    <row r="8" spans="1:13" x14ac:dyDescent="0.25">
      <c r="A8" s="28"/>
      <c r="B8" s="27"/>
      <c r="C8" s="41"/>
      <c r="D8" s="9" t="s">
        <v>4</v>
      </c>
      <c r="E8" s="11">
        <v>11.032</v>
      </c>
      <c r="F8" s="14">
        <v>2.4</v>
      </c>
      <c r="G8" s="12">
        <f t="shared" si="0"/>
        <v>0.2175489485134155</v>
      </c>
      <c r="H8" s="11">
        <f t="shared" ca="1" si="1"/>
        <v>3.6055384615384614</v>
      </c>
      <c r="I8" s="13">
        <f t="shared" ca="1" si="2"/>
        <v>0.32682545880515423</v>
      </c>
      <c r="J8" s="4" t="str">
        <f t="shared" ca="1" si="3"/>
        <v>план НЕ выполняется</v>
      </c>
      <c r="K8" s="44"/>
    </row>
    <row r="9" spans="1:13" x14ac:dyDescent="0.25">
      <c r="A9" s="9" t="s">
        <v>3</v>
      </c>
      <c r="B9" s="29">
        <v>8.9999999999999993E-3</v>
      </c>
      <c r="C9" s="41" t="s">
        <v>11</v>
      </c>
      <c r="D9" s="9" t="s">
        <v>2</v>
      </c>
      <c r="E9" s="11">
        <v>0.42299999999999999</v>
      </c>
      <c r="F9" s="14">
        <v>1.7999999999999999E-2</v>
      </c>
      <c r="G9" s="12">
        <f t="shared" si="0"/>
        <v>4.2553191489361701E-2</v>
      </c>
      <c r="H9" s="11">
        <f t="shared" ca="1" si="1"/>
        <v>2.7041538461538464E-2</v>
      </c>
      <c r="I9" s="13">
        <f t="shared" ca="1" si="2"/>
        <v>6.3927986906710324E-2</v>
      </c>
      <c r="J9" s="4" t="str">
        <f t="shared" ca="1" si="3"/>
        <v>план НЕ выполняется</v>
      </c>
      <c r="K9" s="44"/>
    </row>
    <row r="10" spans="1:13" x14ac:dyDescent="0.25">
      <c r="A10" s="9" t="s">
        <v>32</v>
      </c>
      <c r="B10" s="29">
        <v>0.13600000000000001</v>
      </c>
      <c r="C10" s="41"/>
      <c r="D10" s="9" t="s">
        <v>3</v>
      </c>
      <c r="E10" s="11">
        <v>1.633</v>
      </c>
      <c r="F10" s="15">
        <f>B9+B10</f>
        <v>0.14500000000000002</v>
      </c>
      <c r="G10" s="12">
        <f t="shared" si="0"/>
        <v>8.8793631353337427E-2</v>
      </c>
      <c r="H10" s="11">
        <f t="shared" ca="1" si="1"/>
        <v>0.2178346153846154</v>
      </c>
      <c r="I10" s="13">
        <f t="shared" ca="1" si="2"/>
        <v>0.13339535541005229</v>
      </c>
      <c r="J10" s="4" t="str">
        <f t="shared" ca="1" si="3"/>
        <v>план НЕ выполняется</v>
      </c>
      <c r="K10" s="44"/>
    </row>
    <row r="11" spans="1:13" x14ac:dyDescent="0.25">
      <c r="A11" s="28"/>
      <c r="B11" s="27"/>
      <c r="C11" s="41"/>
      <c r="D11" s="9" t="s">
        <v>4</v>
      </c>
      <c r="E11" s="11">
        <v>6.0119999999999996</v>
      </c>
      <c r="F11" s="14">
        <v>0.19800000000000001</v>
      </c>
      <c r="G11" s="12">
        <f t="shared" si="0"/>
        <v>3.2934131736526949E-2</v>
      </c>
      <c r="H11" s="11">
        <f t="shared" ca="1" si="1"/>
        <v>0.29745692307692312</v>
      </c>
      <c r="I11" s="13">
        <f t="shared" ca="1" si="2"/>
        <v>4.947719944725934E-2</v>
      </c>
      <c r="J11" s="4" t="str">
        <f t="shared" ca="1" si="3"/>
        <v>план НЕ выполняется</v>
      </c>
      <c r="K11" s="44"/>
    </row>
    <row r="12" spans="1:13" x14ac:dyDescent="0.25">
      <c r="C12" s="42" t="s">
        <v>1</v>
      </c>
      <c r="D12" s="9" t="s">
        <v>2</v>
      </c>
      <c r="E12" s="11">
        <f t="shared" ref="E12:F14" si="4">E3+E6+E9</f>
        <v>1.901</v>
      </c>
      <c r="F12" s="15">
        <f t="shared" si="4"/>
        <v>1.42</v>
      </c>
      <c r="G12" s="12">
        <f t="shared" si="0"/>
        <v>0.74697527617043658</v>
      </c>
      <c r="H12" s="11">
        <f t="shared" ca="1" si="1"/>
        <v>2.1332769230769233</v>
      </c>
      <c r="I12" s="13">
        <f t="shared" ca="1" si="2"/>
        <v>1.1221867033545099</v>
      </c>
      <c r="J12" s="4" t="str">
        <f t="shared" ca="1" si="3"/>
        <v>план выполняется</v>
      </c>
      <c r="K12" s="44"/>
    </row>
    <row r="13" spans="1:13" x14ac:dyDescent="0.25">
      <c r="C13" s="42"/>
      <c r="D13" s="9" t="s">
        <v>3</v>
      </c>
      <c r="E13" s="11">
        <f t="shared" si="4"/>
        <v>9.5</v>
      </c>
      <c r="F13" s="15">
        <f t="shared" si="4"/>
        <v>6.2040000000000006</v>
      </c>
      <c r="G13" s="12">
        <f t="shared" si="0"/>
        <v>0.65305263157894744</v>
      </c>
      <c r="H13" s="11">
        <f t="shared" ca="1" si="1"/>
        <v>9.3203169230769252</v>
      </c>
      <c r="I13" s="13">
        <f t="shared" ca="1" si="2"/>
        <v>0.98108599190283419</v>
      </c>
      <c r="J13" s="4" t="str">
        <f t="shared" ca="1" si="3"/>
        <v>план НЕ выполняется</v>
      </c>
      <c r="K13" s="44"/>
    </row>
    <row r="14" spans="1:13" x14ac:dyDescent="0.25">
      <c r="C14" s="42"/>
      <c r="D14" s="9" t="s">
        <v>4</v>
      </c>
      <c r="E14" s="11">
        <f t="shared" si="4"/>
        <v>38.024000000000001</v>
      </c>
      <c r="F14" s="15">
        <f t="shared" si="4"/>
        <v>11.862</v>
      </c>
      <c r="G14" s="12">
        <f t="shared" si="0"/>
        <v>0.3119608668209552</v>
      </c>
      <c r="H14" s="11">
        <f t="shared" ca="1" si="1"/>
        <v>17.820373846153846</v>
      </c>
      <c r="I14" s="13">
        <f t="shared" ca="1" si="2"/>
        <v>0.46866120992409649</v>
      </c>
      <c r="J14" s="4" t="str">
        <f t="shared" ca="1" si="3"/>
        <v>план НЕ выполняется</v>
      </c>
      <c r="K14" s="44"/>
    </row>
    <row r="16" spans="1:13" x14ac:dyDescent="0.25">
      <c r="B16" s="22" t="s">
        <v>30</v>
      </c>
    </row>
    <row r="17" spans="2:11" x14ac:dyDescent="0.25">
      <c r="C17" s="22"/>
    </row>
    <row r="18" spans="2:11" ht="25.5" customHeight="1" x14ac:dyDescent="0.25">
      <c r="B18" s="34" t="s">
        <v>29</v>
      </c>
      <c r="C18" s="35"/>
      <c r="D18" s="35"/>
      <c r="E18" s="35"/>
      <c r="F18" s="35"/>
      <c r="G18" s="35"/>
      <c r="H18" s="35"/>
      <c r="I18" s="35"/>
      <c r="J18" s="35"/>
      <c r="K18" s="36"/>
    </row>
    <row r="19" spans="2:11" s="18" customFormat="1" ht="32.25" customHeight="1" x14ac:dyDescent="0.25">
      <c r="B19" s="33" t="s">
        <v>0</v>
      </c>
      <c r="C19" s="33"/>
      <c r="D19" s="23" t="s">
        <v>19</v>
      </c>
      <c r="E19" s="23" t="s">
        <v>20</v>
      </c>
      <c r="F19" s="23" t="s">
        <v>21</v>
      </c>
      <c r="G19" s="23" t="s">
        <v>22</v>
      </c>
      <c r="H19" s="23" t="s">
        <v>23</v>
      </c>
      <c r="I19" s="23" t="s">
        <v>28</v>
      </c>
      <c r="J19" s="23" t="s">
        <v>25</v>
      </c>
      <c r="K19" s="23" t="s">
        <v>24</v>
      </c>
    </row>
    <row r="20" spans="2:11" x14ac:dyDescent="0.25">
      <c r="B20" s="39" t="s">
        <v>9</v>
      </c>
      <c r="C20" s="24" t="s">
        <v>26</v>
      </c>
      <c r="D20" s="8">
        <v>36000</v>
      </c>
      <c r="E20" s="25">
        <v>24000</v>
      </c>
      <c r="F20" s="25">
        <v>22000</v>
      </c>
      <c r="G20" s="25">
        <v>10000</v>
      </c>
      <c r="H20" s="25">
        <v>8000</v>
      </c>
      <c r="I20" s="37">
        <f>SUM(D21:H21)</f>
        <v>58000</v>
      </c>
      <c r="J20" s="37">
        <v>100000</v>
      </c>
      <c r="K20" s="37">
        <f>J20+I20</f>
        <v>158000</v>
      </c>
    </row>
    <row r="21" spans="2:11" x14ac:dyDescent="0.25">
      <c r="B21" s="40"/>
      <c r="C21" s="24" t="s">
        <v>27</v>
      </c>
      <c r="D21" s="32">
        <f>LOOKUP(F3,E3*{0,0.7,0.85,1},D20*{0,0.3,0.5,1})</f>
        <v>36000</v>
      </c>
      <c r="E21" s="31"/>
      <c r="F21" s="30">
        <f>IF(F5&gt;=(E5*0.7),F20*0.3,IF(F5&gt;=E5*0.85,F20*0.5,F20))</f>
        <v>22000</v>
      </c>
      <c r="G21" s="25"/>
      <c r="H21" s="25"/>
      <c r="I21" s="38"/>
      <c r="J21" s="38"/>
      <c r="K21" s="38"/>
    </row>
    <row r="22" spans="2:11" x14ac:dyDescent="0.25">
      <c r="B22" s="39" t="s">
        <v>11</v>
      </c>
      <c r="C22" s="24" t="s">
        <v>26</v>
      </c>
      <c r="D22" s="8">
        <v>22000</v>
      </c>
      <c r="E22" s="25">
        <v>13000</v>
      </c>
      <c r="F22" s="25">
        <v>11000</v>
      </c>
      <c r="G22" s="25">
        <v>2000</v>
      </c>
      <c r="H22" s="25">
        <v>2000</v>
      </c>
      <c r="I22" s="37">
        <f>SUM(D23:H23)</f>
        <v>0</v>
      </c>
      <c r="J22" s="37">
        <v>100000</v>
      </c>
      <c r="K22" s="37">
        <f t="shared" ref="K22" si="5">J22+I22</f>
        <v>100000</v>
      </c>
    </row>
    <row r="23" spans="2:11" x14ac:dyDescent="0.25">
      <c r="B23" s="40"/>
      <c r="C23" s="24" t="s">
        <v>27</v>
      </c>
      <c r="D23" s="8"/>
      <c r="E23" s="25"/>
      <c r="F23" s="25"/>
      <c r="G23" s="25"/>
      <c r="H23" s="25"/>
      <c r="I23" s="38"/>
      <c r="J23" s="38"/>
      <c r="K23" s="38"/>
    </row>
    <row r="24" spans="2:11" x14ac:dyDescent="0.25">
      <c r="B24" s="39" t="s">
        <v>10</v>
      </c>
      <c r="C24" s="24" t="s">
        <v>26</v>
      </c>
      <c r="D24" s="8">
        <v>36000</v>
      </c>
      <c r="E24" s="25">
        <v>24000</v>
      </c>
      <c r="F24" s="25">
        <v>22000</v>
      </c>
      <c r="G24" s="25">
        <v>10000</v>
      </c>
      <c r="H24" s="25">
        <v>8000</v>
      </c>
      <c r="I24" s="37">
        <f>SUM(D25:H25)</f>
        <v>0</v>
      </c>
      <c r="J24" s="37">
        <v>100000</v>
      </c>
      <c r="K24" s="37">
        <f>J24+I24</f>
        <v>100000</v>
      </c>
    </row>
    <row r="25" spans="2:11" x14ac:dyDescent="0.25">
      <c r="B25" s="40"/>
      <c r="C25" s="24" t="s">
        <v>27</v>
      </c>
      <c r="D25" s="8"/>
      <c r="E25" s="25"/>
      <c r="F25" s="25"/>
      <c r="G25" s="25"/>
      <c r="H25" s="25"/>
      <c r="I25" s="38"/>
      <c r="J25" s="38"/>
      <c r="K25" s="38"/>
    </row>
  </sheetData>
  <mergeCells count="20">
    <mergeCell ref="C3:C5"/>
    <mergeCell ref="C6:C8"/>
    <mergeCell ref="C9:C11"/>
    <mergeCell ref="C12:C14"/>
    <mergeCell ref="C1:M1"/>
    <mergeCell ref="K2:K14"/>
    <mergeCell ref="B19:C19"/>
    <mergeCell ref="B18:K18"/>
    <mergeCell ref="K20:K21"/>
    <mergeCell ref="K22:K23"/>
    <mergeCell ref="K24:K25"/>
    <mergeCell ref="B20:B21"/>
    <mergeCell ref="B22:B23"/>
    <mergeCell ref="B24:B25"/>
    <mergeCell ref="J20:J21"/>
    <mergeCell ref="J22:J23"/>
    <mergeCell ref="J24:J25"/>
    <mergeCell ref="I20:I21"/>
    <mergeCell ref="I22:I23"/>
    <mergeCell ref="I24:I25"/>
  </mergeCells>
  <pageMargins left="0.7" right="0.7" top="0.75" bottom="0.75" header="0.3" footer="0.3"/>
  <pageSetup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2016-02-18T11:50:21Z</dcterms:modified>
</cp:coreProperties>
</file>