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банки\"/>
    </mc:Choice>
  </mc:AlternateContent>
  <bookViews>
    <workbookView xWindow="72400" yWindow="1070" windowWidth="15600" windowHeight="7520" tabRatio="748"/>
  </bookViews>
  <sheets>
    <sheet name="Вклады Банк" sheetId="2" r:id="rId1"/>
  </sheets>
  <definedNames>
    <definedName name="_ftn1" localSheetId="0">'Вклады Банк'!$P$14</definedName>
    <definedName name="Доллар">#REF!</definedName>
    <definedName name="Евро">#REF!</definedName>
  </definedNames>
  <calcPr calcId="162913"/>
</workbook>
</file>

<file path=xl/calcChain.xml><?xml version="1.0" encoding="utf-8"?>
<calcChain xmlns="http://schemas.openxmlformats.org/spreadsheetml/2006/main">
  <c r="K10" i="2" l="1"/>
  <c r="K14" i="2"/>
  <c r="K15" i="2"/>
  <c r="K16" i="2"/>
  <c r="K17" i="2"/>
  <c r="K18" i="2"/>
  <c r="K19" i="2"/>
  <c r="K20" i="2"/>
  <c r="K3" i="2"/>
  <c r="K8" i="2"/>
  <c r="N15" i="2" l="1"/>
  <c r="N3" i="2"/>
  <c r="A30" i="2" l="1"/>
  <c r="A37" i="2" s="1"/>
  <c r="A36" i="2" l="1"/>
  <c r="A31" i="2"/>
  <c r="A34" i="2"/>
  <c r="A32" i="2"/>
  <c r="A23" i="2" l="1"/>
  <c r="C28" i="2" s="1"/>
  <c r="A38" i="2"/>
  <c r="A33" i="2"/>
  <c r="A35" i="2" s="1"/>
  <c r="E14" i="2" l="1"/>
  <c r="N14" i="2" s="1"/>
  <c r="E15" i="2"/>
  <c r="E16" i="2"/>
  <c r="N16" i="2" s="1"/>
  <c r="E5" i="2" l="1"/>
  <c r="N5" i="2" s="1"/>
  <c r="E2" i="2" l="1"/>
  <c r="N2" i="2" s="1"/>
  <c r="E13" i="2" l="1"/>
  <c r="N13" i="2" s="1"/>
  <c r="E12" i="2"/>
  <c r="N12" i="2" s="1"/>
  <c r="E11" i="2"/>
  <c r="N11" i="2" s="1"/>
  <c r="E10" i="2"/>
  <c r="N10" i="2" s="1"/>
  <c r="E9" i="2"/>
  <c r="N9" i="2" s="1"/>
  <c r="E8" i="2"/>
  <c r="N8" i="2" s="1"/>
  <c r="E7" i="2"/>
  <c r="N7" i="2" s="1"/>
  <c r="E6" i="2"/>
  <c r="N6" i="2" s="1"/>
  <c r="E3" i="2" l="1"/>
  <c r="E19" i="2"/>
  <c r="N19" i="2" s="1"/>
  <c r="E20" i="2"/>
  <c r="N20" i="2" s="1"/>
  <c r="E17" i="2"/>
  <c r="N17" i="2" s="1"/>
  <c r="E18" i="2"/>
  <c r="N18" i="2" s="1"/>
  <c r="E4" i="2"/>
  <c r="N4" i="2" s="1"/>
  <c r="G11" i="2" l="1"/>
  <c r="G12" i="2"/>
  <c r="I12" i="2" s="1"/>
  <c r="K12" i="2" s="1"/>
  <c r="G13" i="2"/>
  <c r="I13" i="2" s="1"/>
  <c r="K13" i="2" s="1"/>
  <c r="I11" i="2" l="1"/>
  <c r="K11" i="2" s="1"/>
  <c r="G5" i="2" l="1"/>
  <c r="G15" i="2"/>
  <c r="I15" i="2" s="1"/>
  <c r="G16" i="2"/>
  <c r="I16" i="2" s="1"/>
  <c r="I5" i="2" l="1"/>
  <c r="K5" i="2" s="1"/>
  <c r="C25" i="2" l="1"/>
  <c r="C26" i="2"/>
  <c r="C27" i="2"/>
  <c r="G2" i="2"/>
  <c r="I2" i="2" s="1"/>
  <c r="K2" i="2" s="1"/>
  <c r="G17" i="2" l="1"/>
  <c r="I17" i="2" s="1"/>
  <c r="G14" i="2" l="1"/>
  <c r="I14" i="2" s="1"/>
  <c r="G19" i="2"/>
  <c r="I19" i="2" s="1"/>
  <c r="G20" i="2"/>
  <c r="I20" i="2" s="1"/>
  <c r="D23" i="2" l="1"/>
  <c r="F23" i="2"/>
  <c r="G18" i="2"/>
  <c r="I18" i="2" s="1"/>
  <c r="G10" i="2"/>
  <c r="I10" i="2" l="1"/>
  <c r="C24" i="2" l="1"/>
  <c r="C23" i="2"/>
  <c r="A21" i="2" l="1"/>
  <c r="G3" i="2"/>
  <c r="I3" i="2" s="1"/>
  <c r="G4" i="2"/>
  <c r="I4" i="2" s="1"/>
  <c r="K4" i="2" s="1"/>
  <c r="G6" i="2"/>
  <c r="G7" i="2"/>
  <c r="G8" i="2"/>
  <c r="G9" i="2"/>
  <c r="I9" i="2" l="1"/>
  <c r="K9" i="2" s="1"/>
  <c r="I7" i="2"/>
  <c r="K7" i="2" s="1"/>
  <c r="I8" i="2"/>
  <c r="I6" i="2"/>
  <c r="K6" i="2" s="1"/>
  <c r="I21" i="2" l="1"/>
  <c r="K21" i="2"/>
  <c r="K23" i="2" s="1"/>
</calcChain>
</file>

<file path=xl/sharedStrings.xml><?xml version="1.0" encoding="utf-8"?>
<sst xmlns="http://schemas.openxmlformats.org/spreadsheetml/2006/main" count="87" uniqueCount="72">
  <si>
    <t>курс</t>
  </si>
  <si>
    <t>евро</t>
  </si>
  <si>
    <t>доллар</t>
  </si>
  <si>
    <t>сумма</t>
  </si>
  <si>
    <t>наименование банка</t>
  </si>
  <si>
    <t>процент по вкладу</t>
  </si>
  <si>
    <t>ежемесячный процент</t>
  </si>
  <si>
    <t>вкладчик</t>
  </si>
  <si>
    <t>я</t>
  </si>
  <si>
    <t>валюта вклада</t>
  </si>
  <si>
    <t>Итог</t>
  </si>
  <si>
    <t>срок вклада</t>
  </si>
  <si>
    <t>окончание срока вклада</t>
  </si>
  <si>
    <t>сумма в рублях</t>
  </si>
  <si>
    <t>сегодня</t>
  </si>
  <si>
    <t>дата открытия вклада</t>
  </si>
  <si>
    <t>Название вклада</t>
  </si>
  <si>
    <t>выплаты</t>
  </si>
  <si>
    <t>ежемесячно</t>
  </si>
  <si>
    <t>лет</t>
  </si>
  <si>
    <t>допинформация</t>
  </si>
  <si>
    <t>Тинькофф банк</t>
  </si>
  <si>
    <t>дней</t>
  </si>
  <si>
    <t>один год</t>
  </si>
  <si>
    <t>смарт вклад</t>
  </si>
  <si>
    <t>налог в процентах</t>
  </si>
  <si>
    <t>пополнение вклада до</t>
  </si>
  <si>
    <t>пароль защиты листа 123</t>
  </si>
  <si>
    <t>по месяцам</t>
  </si>
  <si>
    <t>номер дня месяца ДЕНЬ(A74)</t>
  </si>
  <si>
    <t>номер месяца МЕСЯЦ(A74)</t>
  </si>
  <si>
    <t>кол-во дней до конца месяца</t>
  </si>
  <si>
    <t>кол-во дней в месяце ДНИ(A79;A77)+1</t>
  </si>
  <si>
    <t>начало месяца ДАТА(A75;A76;1)</t>
  </si>
  <si>
    <t>сегодня СЕГОДНЯ()</t>
  </si>
  <si>
    <t>год ГОД(A74)</t>
  </si>
  <si>
    <t>конец месяца КОНМЕСЯЦА(A74;0)</t>
  </si>
  <si>
    <t>кол-во дней до пополнения</t>
  </si>
  <si>
    <t>сумма процентов</t>
  </si>
  <si>
    <t>Таня</t>
  </si>
  <si>
    <t>БИН Банк</t>
  </si>
  <si>
    <t>зимний</t>
  </si>
  <si>
    <t>сумма процентов за вычетом налогов</t>
  </si>
  <si>
    <t>руб</t>
  </si>
  <si>
    <t>$</t>
  </si>
  <si>
    <t>€</t>
  </si>
  <si>
    <t>Дима</t>
  </si>
  <si>
    <t>легенда</t>
  </si>
  <si>
    <t xml:space="preserve"> легенда</t>
  </si>
  <si>
    <t>перебор</t>
  </si>
  <si>
    <t>мало</t>
  </si>
  <si>
    <t>достаточно</t>
  </si>
  <si>
    <t>можно добавить</t>
  </si>
  <si>
    <t>близко или занкончился</t>
  </si>
  <si>
    <t>на подходе</t>
  </si>
  <si>
    <t>далеко</t>
  </si>
  <si>
    <t>за 30 дней</t>
  </si>
  <si>
    <t>за 7 дней</t>
  </si>
  <si>
    <t>за 3 дня</t>
  </si>
  <si>
    <t>просточка</t>
  </si>
  <si>
    <t>жирный шрифт</t>
  </si>
  <si>
    <t>до 500 000</t>
  </si>
  <si>
    <t>до 1000000</t>
  </si>
  <si>
    <t>до 13800000</t>
  </si>
  <si>
    <t>за 30</t>
  </si>
  <si>
    <t>за 10</t>
  </si>
  <si>
    <t>сегодня и выше</t>
  </si>
  <si>
    <t>свыше 1400000</t>
  </si>
  <si>
    <t>Авангард</t>
  </si>
  <si>
    <t>значение ячейки D&lt;A80</t>
  </si>
  <si>
    <t>кол-во дней в году ДАТА(A76;12;31)-ДАТА(A76;1;0)</t>
  </si>
  <si>
    <t>Если, в диапазоне (А2:B20), "наименование банка" для примера ячейки (A4 и A5) совпадают и ячейки "вкладчик" (B4 и B5) совпадают, то если в диапазоне (I2:I20) сумма этих вкладов для примера (I4 и I5) превышает 1370000 - подсветить тикие ячейки.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</si>
</sst>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" fontId="7" fillId="3" borderId="2" xfId="0" applyNumberFormat="1" applyFont="1" applyFill="1" applyBorder="1" applyAlignment="1">
      <alignment horizontal="center" wrapText="1"/>
    </xf>
    <xf numFmtId="0" fontId="6" fillId="0" borderId="0" xfId="0" applyFont="1" applyProtection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4" fontId="7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" fontId="3" fillId="2" borderId="0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1" fillId="0" borderId="0" xfId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7" fillId="3" borderId="2" xfId="0" applyFont="1" applyFill="1" applyBorder="1" applyAlignment="1" applyProtection="1">
      <alignment horizontal="center" wrapText="1"/>
    </xf>
    <xf numFmtId="14" fontId="6" fillId="0" borderId="0" xfId="0" applyNumberFormat="1" applyFont="1" applyProtection="1"/>
    <xf numFmtId="14" fontId="6" fillId="0" borderId="0" xfId="0" applyNumberFormat="1" applyFont="1" applyAlignment="1" applyProtection="1">
      <alignment horizontal="right"/>
    </xf>
    <xf numFmtId="0" fontId="6" fillId="0" borderId="0" xfId="0" applyNumberFormat="1" applyFont="1" applyProtection="1"/>
    <xf numFmtId="0" fontId="0" fillId="0" borderId="0" xfId="0" applyProtection="1"/>
    <xf numFmtId="0" fontId="2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3" fontId="5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/>
    <xf numFmtId="14" fontId="12" fillId="0" borderId="0" xfId="0" applyNumberFormat="1" applyFont="1" applyProtection="1"/>
    <xf numFmtId="0" fontId="2" fillId="0" borderId="0" xfId="0" applyFont="1" applyProtection="1"/>
    <xf numFmtId="0" fontId="8" fillId="0" borderId="0" xfId="0" applyFont="1" applyProtection="1"/>
    <xf numFmtId="0" fontId="2" fillId="0" borderId="0" xfId="0" applyNumberFormat="1" applyFont="1" applyProtection="1"/>
    <xf numFmtId="14" fontId="2" fillId="0" borderId="0" xfId="0" applyNumberFormat="1" applyFont="1" applyProtection="1"/>
    <xf numFmtId="0" fontId="9" fillId="0" borderId="0" xfId="0" applyNumberFormat="1" applyFont="1" applyProtection="1"/>
    <xf numFmtId="0" fontId="6" fillId="4" borderId="0" xfId="0" applyFont="1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</xf>
    <xf numFmtId="0" fontId="0" fillId="6" borderId="0" xfId="0" applyFill="1"/>
    <xf numFmtId="0" fontId="6" fillId="8" borderId="0" xfId="0" applyNumberFormat="1" applyFont="1" applyFill="1" applyProtection="1">
      <protection locked="0"/>
    </xf>
    <xf numFmtId="0" fontId="6" fillId="9" borderId="0" xfId="0" applyNumberFormat="1" applyFont="1" applyFill="1" applyProtection="1"/>
    <xf numFmtId="0" fontId="6" fillId="6" borderId="0" xfId="0" applyNumberFormat="1" applyFont="1" applyFill="1" applyProtection="1">
      <protection locked="0"/>
    </xf>
    <xf numFmtId="0" fontId="3" fillId="6" borderId="0" xfId="0" applyNumberFormat="1" applyFont="1" applyFill="1" applyAlignment="1" applyProtection="1">
      <alignment horizontal="left"/>
      <protection locked="0"/>
    </xf>
    <xf numFmtId="0" fontId="13" fillId="5" borderId="0" xfId="0" applyFont="1" applyFill="1" applyAlignment="1">
      <alignment horizontal="left"/>
    </xf>
    <xf numFmtId="0" fontId="14" fillId="7" borderId="0" xfId="0" applyFont="1" applyFill="1" applyAlignment="1" applyProtection="1">
      <alignment horizontal="left"/>
      <protection locked="0"/>
    </xf>
    <xf numFmtId="3" fontId="15" fillId="8" borderId="0" xfId="0" applyNumberFormat="1" applyFont="1" applyFill="1" applyAlignment="1" applyProtection="1">
      <alignment horizontal="left"/>
      <protection locked="0"/>
    </xf>
    <xf numFmtId="0" fontId="0" fillId="9" borderId="0" xfId="0" applyFill="1"/>
    <xf numFmtId="0" fontId="0" fillId="8" borderId="0" xfId="0" applyFill="1"/>
    <xf numFmtId="0" fontId="2" fillId="10" borderId="0" xfId="0" applyFont="1" applyFill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6" borderId="0" xfId="0" applyFont="1" applyFill="1" applyProtection="1"/>
    <xf numFmtId="0" fontId="2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2">
    <dxf>
      <font>
        <b/>
        <i val="0"/>
        <color rgb="FF7030A0"/>
      </font>
    </dxf>
    <dxf>
      <font>
        <b/>
        <i val="0"/>
        <color rgb="FFFF0000"/>
      </font>
    </dxf>
    <dxf>
      <font>
        <color rgb="FFFF0000"/>
      </font>
    </dxf>
    <dxf>
      <font>
        <b val="0"/>
        <i val="0"/>
        <color rgb="FFFFC000"/>
      </font>
    </dxf>
    <dxf>
      <font>
        <color rgb="FF00B0F0"/>
      </font>
    </dxf>
    <dxf>
      <font>
        <b val="0"/>
        <i val="0"/>
        <color rgb="FFFFC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</dxfs>
  <tableStyles count="0" defaultTableStyle="TableStyleMedium2" defaultPivotStyle="PivotStyleLight16"/>
  <colors>
    <mruColors>
      <color rgb="FFFCFCF6"/>
      <color rgb="FFFFE1E1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62"/>
  <sheetViews>
    <sheetView tabSelected="1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33" sqref="G33"/>
    </sheetView>
  </sheetViews>
  <sheetFormatPr defaultRowHeight="23.5" x14ac:dyDescent="0.55000000000000004"/>
  <cols>
    <col min="1" max="1" width="26.54296875" style="1" customWidth="1"/>
    <col min="2" max="2" width="10.453125" style="1" customWidth="1"/>
    <col min="3" max="3" width="16.81640625" style="1" bestFit="1" customWidth="1"/>
    <col min="4" max="4" width="12" style="9" customWidth="1"/>
    <col min="5" max="5" width="18.1796875" style="35" customWidth="1"/>
    <col min="6" max="6" width="11.54296875" style="1" customWidth="1"/>
    <col min="7" max="7" width="9.54296875" style="1" bestFit="1" customWidth="1"/>
    <col min="8" max="8" width="12.54296875" style="1" customWidth="1"/>
    <col min="9" max="9" width="15.453125" style="4" customWidth="1"/>
    <col min="10" max="10" width="14.453125" style="5" customWidth="1"/>
    <col min="11" max="11" width="19.453125" style="3" customWidth="1"/>
    <col min="12" max="12" width="19.81640625" style="24" customWidth="1"/>
    <col min="13" max="13" width="16.81640625" style="29" customWidth="1"/>
    <col min="14" max="14" width="19.1796875" customWidth="1"/>
    <col min="15" max="15" width="23.1796875" style="24" customWidth="1"/>
    <col min="16" max="16" width="22.81640625" bestFit="1" customWidth="1"/>
  </cols>
  <sheetData>
    <row r="1" spans="1:20" s="2" customFormat="1" ht="40.75" customHeight="1" thickBot="1" x14ac:dyDescent="0.55000000000000004">
      <c r="A1" s="14" t="s">
        <v>4</v>
      </c>
      <c r="B1" s="13" t="s">
        <v>7</v>
      </c>
      <c r="C1" s="14" t="s">
        <v>15</v>
      </c>
      <c r="D1" s="14" t="s">
        <v>11</v>
      </c>
      <c r="E1" s="34" t="s">
        <v>12</v>
      </c>
      <c r="F1" s="14" t="s">
        <v>9</v>
      </c>
      <c r="G1" s="14" t="s">
        <v>0</v>
      </c>
      <c r="H1" s="14" t="s">
        <v>3</v>
      </c>
      <c r="I1" s="14" t="s">
        <v>13</v>
      </c>
      <c r="J1" s="14" t="s">
        <v>5</v>
      </c>
      <c r="K1" s="15" t="s">
        <v>6</v>
      </c>
      <c r="L1" s="23" t="s">
        <v>16</v>
      </c>
      <c r="M1" s="23" t="s">
        <v>17</v>
      </c>
      <c r="N1" s="23" t="s">
        <v>26</v>
      </c>
      <c r="O1" s="23" t="s">
        <v>37</v>
      </c>
      <c r="P1" s="23" t="s">
        <v>20</v>
      </c>
    </row>
    <row r="2" spans="1:20" x14ac:dyDescent="0.55000000000000004">
      <c r="A2" s="17" t="s">
        <v>40</v>
      </c>
      <c r="B2" s="32" t="s">
        <v>8</v>
      </c>
      <c r="C2" s="22">
        <v>41996</v>
      </c>
      <c r="D2" s="18">
        <v>1095</v>
      </c>
      <c r="E2" s="35">
        <f>IF(OR(C2="",D2=""),"",C2+D2)</f>
        <v>43091</v>
      </c>
      <c r="F2" s="20"/>
      <c r="G2" s="16">
        <f>IF(F2="доллар",D$21,IF(F2="евро",F$21,1))</f>
        <v>1</v>
      </c>
      <c r="H2" s="26">
        <v>1380000</v>
      </c>
      <c r="I2" s="4">
        <f t="shared" ref="I2:I11" si="0">IF(D2="","",H2*G2)</f>
        <v>1380000</v>
      </c>
      <c r="J2" s="21">
        <v>13</v>
      </c>
      <c r="K2" s="3">
        <f ca="1">IF(D2="","",IF(D2&lt;A$35,I2*J2*D2/100/A$23,I2*J2*A$35/100/A$23))</f>
        <v>14214.754098360656</v>
      </c>
      <c r="L2" s="27" t="s">
        <v>41</v>
      </c>
      <c r="M2" s="29" t="s">
        <v>18</v>
      </c>
      <c r="N2" s="22">
        <f>IF(D2="","",E2-O2)</f>
        <v>43061</v>
      </c>
      <c r="O2" s="29">
        <v>30</v>
      </c>
      <c r="P2" s="24"/>
      <c r="Q2" s="24"/>
      <c r="R2" s="24"/>
      <c r="S2" s="24"/>
      <c r="T2" s="24"/>
    </row>
    <row r="3" spans="1:20" x14ac:dyDescent="0.55000000000000004">
      <c r="A3" s="17"/>
      <c r="B3" s="32"/>
      <c r="C3" s="22"/>
      <c r="D3" s="18"/>
      <c r="E3" s="35" t="str">
        <f t="shared" ref="E3:E20" si="1">IF(OR(C3="",D3=""),"",C3+D3)</f>
        <v/>
      </c>
      <c r="F3" s="20"/>
      <c r="G3" s="16">
        <f>IF(F3="доллар",D$21,IF(F3="евро",F$21,1))</f>
        <v>1</v>
      </c>
      <c r="H3" s="26"/>
      <c r="I3" s="4" t="str">
        <f t="shared" si="0"/>
        <v/>
      </c>
      <c r="J3" s="21"/>
      <c r="K3" s="3" t="str">
        <f>IF(D3="","",IF(D3&lt;A$35,I3*J3*D3/100/A$23,I3*J3*A$35/100/A$23))</f>
        <v/>
      </c>
      <c r="L3" s="27"/>
      <c r="N3" s="22" t="str">
        <f t="shared" ref="N3:N20" si="2">IF(D3="","",E3-O3)</f>
        <v/>
      </c>
      <c r="O3" s="29"/>
      <c r="P3" s="24"/>
      <c r="Q3" s="24"/>
      <c r="R3" s="24"/>
      <c r="S3" s="24"/>
      <c r="T3" s="24"/>
    </row>
    <row r="4" spans="1:20" x14ac:dyDescent="0.55000000000000004">
      <c r="A4" s="17" t="s">
        <v>21</v>
      </c>
      <c r="B4" s="32" t="s">
        <v>8</v>
      </c>
      <c r="C4" s="22">
        <v>42305</v>
      </c>
      <c r="D4" s="18">
        <v>366</v>
      </c>
      <c r="E4" s="35">
        <f t="shared" si="1"/>
        <v>42671</v>
      </c>
      <c r="F4" s="20" t="s">
        <v>2</v>
      </c>
      <c r="G4" s="16">
        <f>IF(F4="доллар",D$21,IF(F4="евро",F$21,1))</f>
        <v>50</v>
      </c>
      <c r="H4" s="26">
        <v>5000</v>
      </c>
      <c r="I4" s="4">
        <f t="shared" si="0"/>
        <v>250000</v>
      </c>
      <c r="J4" s="21">
        <v>12</v>
      </c>
      <c r="K4" s="3">
        <f ca="1">IF(D4="","",IF(D4&lt;A$35,I4*J4*D4/100/A$23,I4*J4*A$35/100/A$23))</f>
        <v>2377.0491803278687</v>
      </c>
      <c r="L4" s="27" t="s">
        <v>24</v>
      </c>
      <c r="M4" s="29" t="s">
        <v>18</v>
      </c>
      <c r="N4" s="22">
        <f t="shared" si="2"/>
        <v>42586</v>
      </c>
      <c r="O4" s="29">
        <v>85</v>
      </c>
      <c r="P4" s="24"/>
      <c r="Q4" s="24"/>
      <c r="R4" s="24"/>
      <c r="S4" s="24"/>
      <c r="T4" s="24"/>
    </row>
    <row r="5" spans="1:20" x14ac:dyDescent="0.55000000000000004">
      <c r="A5" s="17" t="s">
        <v>21</v>
      </c>
      <c r="B5" s="32" t="s">
        <v>8</v>
      </c>
      <c r="C5" s="22">
        <v>42076</v>
      </c>
      <c r="D5" s="18">
        <v>366</v>
      </c>
      <c r="E5" s="35">
        <f t="shared" si="1"/>
        <v>42442</v>
      </c>
      <c r="F5" s="20"/>
      <c r="G5" s="16">
        <f>IF(F5="доллар",D$21,IF(F5="евро",F$21,1))</f>
        <v>1</v>
      </c>
      <c r="H5" s="26">
        <v>1350000</v>
      </c>
      <c r="I5" s="4">
        <f t="shared" si="0"/>
        <v>1350000</v>
      </c>
      <c r="J5" s="21">
        <v>11</v>
      </c>
      <c r="K5" s="3">
        <f ca="1">IF(D5="","",IF(D5&lt;A$35,I5*J5*D5/100/A$23,I5*J5*A$35/100/A$23))</f>
        <v>11766.393442622952</v>
      </c>
      <c r="L5" s="27" t="s">
        <v>24</v>
      </c>
      <c r="M5" s="29" t="s">
        <v>18</v>
      </c>
      <c r="N5" s="22">
        <f t="shared" si="2"/>
        <v>42357</v>
      </c>
      <c r="O5" s="29">
        <v>85</v>
      </c>
      <c r="P5" s="24"/>
      <c r="Q5" s="24"/>
      <c r="R5" s="24"/>
      <c r="S5" s="24"/>
      <c r="T5" s="24"/>
    </row>
    <row r="6" spans="1:20" x14ac:dyDescent="0.55000000000000004">
      <c r="A6" s="17" t="s">
        <v>21</v>
      </c>
      <c r="B6" s="32" t="s">
        <v>46</v>
      </c>
      <c r="C6" s="22">
        <v>42318</v>
      </c>
      <c r="D6" s="18">
        <v>366</v>
      </c>
      <c r="E6" s="35">
        <f t="shared" si="1"/>
        <v>42684</v>
      </c>
      <c r="F6" s="20" t="s">
        <v>1</v>
      </c>
      <c r="G6" s="16">
        <f>IF(F6="доллар",D$21,IF(F6="евро",F$21,1))</f>
        <v>70</v>
      </c>
      <c r="H6" s="26">
        <v>7000</v>
      </c>
      <c r="I6" s="4">
        <f t="shared" si="0"/>
        <v>490000</v>
      </c>
      <c r="J6" s="21">
        <v>12</v>
      </c>
      <c r="K6" s="3">
        <f ca="1">IF(D6="","",IF(D6&lt;A$35,I6*J6*D6/100/A$23,I6*J6*A$35/100/A$23))</f>
        <v>4659.0163934426228</v>
      </c>
      <c r="L6" s="27" t="s">
        <v>24</v>
      </c>
      <c r="M6" s="29" t="s">
        <v>18</v>
      </c>
      <c r="N6" s="22">
        <f t="shared" si="2"/>
        <v>42599</v>
      </c>
      <c r="O6" s="29">
        <v>85</v>
      </c>
      <c r="P6" s="24"/>
      <c r="Q6" s="24"/>
      <c r="R6" s="24"/>
      <c r="S6" s="24"/>
      <c r="T6" s="24"/>
    </row>
    <row r="7" spans="1:20" x14ac:dyDescent="0.55000000000000004">
      <c r="A7" s="17" t="s">
        <v>68</v>
      </c>
      <c r="B7" s="32" t="s">
        <v>39</v>
      </c>
      <c r="C7" s="22">
        <v>42405</v>
      </c>
      <c r="D7" s="18">
        <v>20</v>
      </c>
      <c r="E7" s="35">
        <f t="shared" si="1"/>
        <v>42425</v>
      </c>
      <c r="F7" s="20"/>
      <c r="G7" s="16">
        <f>IF(F7="доллар",D$21,IF(F7="евро",F$21,1))</f>
        <v>1</v>
      </c>
      <c r="H7" s="26">
        <v>1323000</v>
      </c>
      <c r="I7" s="4">
        <f t="shared" si="0"/>
        <v>1323000</v>
      </c>
      <c r="J7" s="21">
        <v>17</v>
      </c>
      <c r="K7" s="3">
        <f ca="1">IF(D7="","",IF(D7&lt;A$35,I7*J7*D7/100/A$23,I7*J7*A$35/100/A$23))</f>
        <v>12290.163934426229</v>
      </c>
      <c r="L7" s="27" t="s">
        <v>24</v>
      </c>
      <c r="M7" s="29" t="s">
        <v>18</v>
      </c>
      <c r="N7" s="22">
        <f t="shared" si="2"/>
        <v>42340</v>
      </c>
      <c r="O7" s="29">
        <v>85</v>
      </c>
      <c r="P7" s="24"/>
      <c r="Q7" s="24"/>
      <c r="R7" s="24"/>
      <c r="S7" s="24"/>
      <c r="T7" s="24"/>
    </row>
    <row r="8" spans="1:20" x14ac:dyDescent="0.55000000000000004">
      <c r="A8" s="17"/>
      <c r="B8" s="32"/>
      <c r="C8" s="22"/>
      <c r="D8" s="18"/>
      <c r="E8" s="35" t="str">
        <f t="shared" si="1"/>
        <v/>
      </c>
      <c r="F8" s="20"/>
      <c r="G8" s="16">
        <f>IF(F8="доллар",D$21,IF(F8="евро",F$21,1))</f>
        <v>1</v>
      </c>
      <c r="H8" s="26"/>
      <c r="I8" s="4" t="str">
        <f t="shared" si="0"/>
        <v/>
      </c>
      <c r="J8" s="21"/>
      <c r="K8" s="3" t="str">
        <f>IF(D8="","",IF(D8&lt;A$35,I8*J8*D8/100/A$23,I8*J8*A$35/100/A$23))</f>
        <v/>
      </c>
      <c r="L8" s="27"/>
      <c r="N8" s="22" t="str">
        <f t="shared" si="2"/>
        <v/>
      </c>
      <c r="O8" s="29"/>
      <c r="P8" s="24"/>
      <c r="Q8" s="24"/>
      <c r="R8" s="24"/>
      <c r="S8" s="24"/>
      <c r="T8" s="24"/>
    </row>
    <row r="9" spans="1:20" x14ac:dyDescent="0.55000000000000004">
      <c r="A9" s="17"/>
      <c r="B9" s="32"/>
      <c r="C9" s="22"/>
      <c r="D9" s="18"/>
      <c r="E9" s="35" t="str">
        <f t="shared" si="1"/>
        <v/>
      </c>
      <c r="F9" s="20"/>
      <c r="G9" s="16">
        <f>IF(F9="доллар",D$21,IF(F9="евро",F$21,1))</f>
        <v>1</v>
      </c>
      <c r="H9" s="26"/>
      <c r="I9" s="4" t="str">
        <f t="shared" si="0"/>
        <v/>
      </c>
      <c r="J9" s="21"/>
      <c r="K9" s="3" t="str">
        <f>IF(D9="","",IF(D9&lt;A$35,I9*J9*D9/100/A$23,I9*J9*A$35/100/A$23))</f>
        <v/>
      </c>
      <c r="L9" s="27"/>
      <c r="N9" s="22" t="str">
        <f t="shared" si="2"/>
        <v/>
      </c>
      <c r="O9" s="29"/>
      <c r="P9" s="24"/>
      <c r="Q9" s="24"/>
      <c r="R9" s="24"/>
      <c r="S9" s="24"/>
      <c r="T9" s="24"/>
    </row>
    <row r="10" spans="1:20" x14ac:dyDescent="0.55000000000000004">
      <c r="A10" s="17"/>
      <c r="B10" s="32"/>
      <c r="C10" s="22"/>
      <c r="D10" s="18"/>
      <c r="E10" s="35" t="str">
        <f t="shared" si="1"/>
        <v/>
      </c>
      <c r="F10" s="20"/>
      <c r="G10" s="16">
        <f>IF(F10="доллар",D$21,IF(F10="евро",F$21,1))</f>
        <v>1</v>
      </c>
      <c r="H10" s="26"/>
      <c r="I10" s="4" t="str">
        <f t="shared" si="0"/>
        <v/>
      </c>
      <c r="J10" s="21"/>
      <c r="K10" s="3" t="str">
        <f>IF(D10="","",IF(D10&lt;A$35,I10*J10*D10/100/A$23,I10*J10*A$35/100/A$23))</f>
        <v/>
      </c>
      <c r="L10" s="27"/>
      <c r="N10" s="22" t="str">
        <f t="shared" si="2"/>
        <v/>
      </c>
      <c r="O10" s="29"/>
      <c r="P10" s="24"/>
      <c r="Q10" s="24"/>
      <c r="R10" s="24"/>
      <c r="S10" s="24"/>
      <c r="T10" s="24"/>
    </row>
    <row r="11" spans="1:20" x14ac:dyDescent="0.55000000000000004">
      <c r="A11" s="17"/>
      <c r="B11" s="32"/>
      <c r="C11" s="22"/>
      <c r="D11" s="18"/>
      <c r="E11" s="35" t="str">
        <f t="shared" si="1"/>
        <v/>
      </c>
      <c r="F11" s="20"/>
      <c r="G11" s="16">
        <f>IF(F11="доллар",D$21,IF(F11="евро",F$21,1))</f>
        <v>1</v>
      </c>
      <c r="H11" s="26"/>
      <c r="I11" s="4" t="str">
        <f t="shared" si="0"/>
        <v/>
      </c>
      <c r="J11" s="21"/>
      <c r="K11" s="3" t="str">
        <f>IF(D11="","",IF(D11&lt;A$35,I11*J11*D11/100/A$23,I11*J11*A$35/100/A$23))</f>
        <v/>
      </c>
      <c r="L11" s="27"/>
      <c r="N11" s="22" t="str">
        <f t="shared" si="2"/>
        <v/>
      </c>
      <c r="O11" s="29"/>
      <c r="P11" s="24"/>
      <c r="Q11" s="24"/>
      <c r="R11" s="24"/>
      <c r="S11" s="24"/>
      <c r="T11" s="24"/>
    </row>
    <row r="12" spans="1:20" x14ac:dyDescent="0.55000000000000004">
      <c r="A12" s="17"/>
      <c r="B12" s="32"/>
      <c r="C12" s="22"/>
      <c r="D12" s="18"/>
      <c r="E12" s="35" t="str">
        <f t="shared" si="1"/>
        <v/>
      </c>
      <c r="F12" s="20"/>
      <c r="G12" s="16">
        <f>IF(F12="доллар",D$21,IF(F12="евро",F$21,1))</f>
        <v>1</v>
      </c>
      <c r="H12" s="26"/>
      <c r="I12" s="4" t="str">
        <f t="shared" ref="I12:I13" si="3">IF(D12="","",H12*G12)</f>
        <v/>
      </c>
      <c r="J12" s="21"/>
      <c r="K12" s="3" t="str">
        <f>IF(D12="","",IF(D12&lt;A$35,I12*J12*D12/100/A$23,I12*J12*A$35/100/A$23))</f>
        <v/>
      </c>
      <c r="L12" s="27"/>
      <c r="N12" s="22" t="str">
        <f t="shared" si="2"/>
        <v/>
      </c>
      <c r="O12" s="29"/>
      <c r="P12" s="24"/>
      <c r="Q12" s="24"/>
      <c r="R12" s="24"/>
      <c r="S12" s="24"/>
      <c r="T12" s="24"/>
    </row>
    <row r="13" spans="1:20" x14ac:dyDescent="0.55000000000000004">
      <c r="A13" s="17"/>
      <c r="B13" s="32"/>
      <c r="C13" s="22"/>
      <c r="D13" s="18"/>
      <c r="E13" s="35" t="str">
        <f t="shared" si="1"/>
        <v/>
      </c>
      <c r="F13" s="20"/>
      <c r="G13" s="16">
        <f>IF(F13="доллар",D$21,IF(F13="евро",F$21,1))</f>
        <v>1</v>
      </c>
      <c r="H13" s="26"/>
      <c r="I13" s="4" t="str">
        <f t="shared" si="3"/>
        <v/>
      </c>
      <c r="J13" s="21"/>
      <c r="K13" s="3" t="str">
        <f>IF(D13="","",IF(D13&lt;A$35,I13*J13*D13/100/A$23,I13*J13*A$35/100/A$23))</f>
        <v/>
      </c>
      <c r="L13" s="27"/>
      <c r="N13" s="22" t="str">
        <f t="shared" si="2"/>
        <v/>
      </c>
      <c r="O13" s="29"/>
      <c r="P13" s="24"/>
      <c r="Q13" s="24"/>
      <c r="R13" s="24"/>
      <c r="S13" s="24"/>
      <c r="T13" s="24"/>
    </row>
    <row r="14" spans="1:20" x14ac:dyDescent="0.55000000000000004">
      <c r="A14" s="17"/>
      <c r="B14" s="19"/>
      <c r="C14" s="22"/>
      <c r="D14" s="18"/>
      <c r="E14" s="35" t="str">
        <f t="shared" si="1"/>
        <v/>
      </c>
      <c r="F14" s="20"/>
      <c r="G14" s="16">
        <f>IF(F14="доллар",D$21,IF(F14="евро",F$21,1))</f>
        <v>1</v>
      </c>
      <c r="H14" s="26"/>
      <c r="I14" s="4" t="str">
        <f t="shared" ref="I14:I16" si="4">IF(D14="","",H14*G14)</f>
        <v/>
      </c>
      <c r="J14" s="21"/>
      <c r="K14" s="3" t="str">
        <f>IF(D14="","",IF(D14&lt;A$35,I14*J14*D14/100/A$23,I14*J14*A$35/100/A$23))</f>
        <v/>
      </c>
      <c r="L14" s="27"/>
      <c r="N14" s="22" t="str">
        <f t="shared" si="2"/>
        <v/>
      </c>
      <c r="O14" s="29"/>
      <c r="P14" s="24"/>
      <c r="Q14" s="24"/>
      <c r="R14" s="24"/>
      <c r="S14" s="24"/>
      <c r="T14" s="24"/>
    </row>
    <row r="15" spans="1:20" x14ac:dyDescent="0.55000000000000004">
      <c r="A15" s="17"/>
      <c r="B15" s="19"/>
      <c r="C15" s="22"/>
      <c r="D15" s="18"/>
      <c r="E15" s="35" t="str">
        <f t="shared" si="1"/>
        <v/>
      </c>
      <c r="F15" s="20"/>
      <c r="G15" s="16">
        <f>IF(F15="доллар",D$21,IF(F15="евро",F$21,1))</f>
        <v>1</v>
      </c>
      <c r="H15" s="26"/>
      <c r="I15" s="4" t="str">
        <f t="shared" si="4"/>
        <v/>
      </c>
      <c r="J15" s="21"/>
      <c r="K15" s="3" t="str">
        <f>IF(D15="","",IF(D15&lt;A$35,I15*J15*D15/100/A$23,I15*J15*A$35/100/A$23))</f>
        <v/>
      </c>
      <c r="L15" s="27"/>
      <c r="N15" s="22" t="str">
        <f t="shared" si="2"/>
        <v/>
      </c>
      <c r="O15" s="29"/>
      <c r="P15" s="24"/>
      <c r="Q15" s="24"/>
      <c r="R15" s="24"/>
      <c r="S15" s="24"/>
      <c r="T15" s="24"/>
    </row>
    <row r="16" spans="1:20" x14ac:dyDescent="0.55000000000000004">
      <c r="A16" s="17"/>
      <c r="B16" s="19"/>
      <c r="C16" s="22"/>
      <c r="D16" s="18"/>
      <c r="E16" s="35" t="str">
        <f t="shared" si="1"/>
        <v/>
      </c>
      <c r="F16" s="20"/>
      <c r="G16" s="16">
        <f>IF(F16="доллар",D$21,IF(F16="евро",F$21,1))</f>
        <v>1</v>
      </c>
      <c r="H16" s="26"/>
      <c r="I16" s="4" t="str">
        <f t="shared" si="4"/>
        <v/>
      </c>
      <c r="J16" s="21"/>
      <c r="K16" s="3" t="str">
        <f>IF(D16="","",IF(D16&lt;A$35,I16*J16*D16/100/A$23,I16*J16*A$35/100/A$23))</f>
        <v/>
      </c>
      <c r="L16" s="27"/>
      <c r="N16" s="22" t="str">
        <f t="shared" si="2"/>
        <v/>
      </c>
      <c r="O16" s="29"/>
      <c r="P16" s="24"/>
      <c r="Q16" s="24"/>
      <c r="R16" s="24"/>
      <c r="S16" s="24"/>
      <c r="T16" s="24"/>
    </row>
    <row r="17" spans="1:20" x14ac:dyDescent="0.55000000000000004">
      <c r="A17" s="17"/>
      <c r="B17" s="19"/>
      <c r="C17" s="22"/>
      <c r="D17" s="18"/>
      <c r="E17" s="35" t="str">
        <f t="shared" si="1"/>
        <v/>
      </c>
      <c r="F17" s="20"/>
      <c r="G17" s="16">
        <f>IF(F17="доллар",D$21,IF(F17="евро",F$21,1))</f>
        <v>1</v>
      </c>
      <c r="H17" s="26"/>
      <c r="I17" s="4" t="str">
        <f t="shared" ref="I17:I18" si="5">IF(D17="","",H17*G17)</f>
        <v/>
      </c>
      <c r="J17" s="21"/>
      <c r="K17" s="3" t="str">
        <f>IF(D17="","",IF(D17&lt;A$35,I17*J17*D17/100/A$23,I17*J17*A$35/100/A$23))</f>
        <v/>
      </c>
      <c r="L17" s="27"/>
      <c r="N17" s="22" t="str">
        <f t="shared" si="2"/>
        <v/>
      </c>
      <c r="O17" s="29"/>
      <c r="P17" s="24"/>
      <c r="Q17" s="24"/>
      <c r="R17" s="24"/>
      <c r="S17" s="24"/>
      <c r="T17" s="24"/>
    </row>
    <row r="18" spans="1:20" x14ac:dyDescent="0.55000000000000004">
      <c r="A18" s="17"/>
      <c r="B18" s="19"/>
      <c r="C18" s="22"/>
      <c r="D18" s="18"/>
      <c r="E18" s="35" t="str">
        <f t="shared" si="1"/>
        <v/>
      </c>
      <c r="F18" s="20"/>
      <c r="G18" s="16">
        <f>IF(F18="доллар",D$21,IF(F18="евро",F$21,1))</f>
        <v>1</v>
      </c>
      <c r="H18" s="26"/>
      <c r="I18" s="4" t="str">
        <f t="shared" si="5"/>
        <v/>
      </c>
      <c r="J18" s="21"/>
      <c r="K18" s="3" t="str">
        <f>IF(D18="","",IF(D18&lt;A$35,I18*J18*D18/100/A$23,I18*J18*A$35/100/A$23))</f>
        <v/>
      </c>
      <c r="L18" s="27"/>
      <c r="N18" s="22" t="str">
        <f t="shared" si="2"/>
        <v/>
      </c>
      <c r="O18" s="29"/>
      <c r="P18" s="24"/>
      <c r="Q18" s="24"/>
      <c r="R18" s="24"/>
      <c r="S18" s="24"/>
      <c r="T18" s="24"/>
    </row>
    <row r="19" spans="1:20" x14ac:dyDescent="0.55000000000000004">
      <c r="A19" s="17"/>
      <c r="B19" s="19"/>
      <c r="C19" s="22"/>
      <c r="D19" s="18"/>
      <c r="E19" s="35" t="str">
        <f t="shared" si="1"/>
        <v/>
      </c>
      <c r="F19" s="20"/>
      <c r="G19" s="16">
        <f t="shared" ref="G19" si="6">IF(F19="доллар",D$21,IF(F19="евро",F$21,1))</f>
        <v>1</v>
      </c>
      <c r="H19" s="26"/>
      <c r="I19" s="4" t="str">
        <f t="shared" ref="I19" si="7">IF(D19="","",H19*G19)</f>
        <v/>
      </c>
      <c r="J19" s="21"/>
      <c r="K19" s="3" t="str">
        <f>IF(D19="","",IF(D19&lt;A$35,I19*J19*D19/100/A$23,I19*J19*A$35/100/A$23))</f>
        <v/>
      </c>
      <c r="L19" s="27"/>
      <c r="N19" s="22" t="str">
        <f t="shared" si="2"/>
        <v/>
      </c>
      <c r="O19" s="29"/>
      <c r="P19" s="24"/>
      <c r="Q19" s="24"/>
      <c r="R19" s="24"/>
      <c r="S19" s="24"/>
      <c r="T19" s="24"/>
    </row>
    <row r="20" spans="1:20" x14ac:dyDescent="0.55000000000000004">
      <c r="A20" s="17"/>
      <c r="B20" s="19"/>
      <c r="C20" s="22"/>
      <c r="D20" s="18"/>
      <c r="E20" s="35" t="str">
        <f t="shared" si="1"/>
        <v/>
      </c>
      <c r="F20" s="20"/>
      <c r="G20" s="16">
        <f>IF(F20="доллар",D$21,IF(F20="евро",F$21,1))</f>
        <v>1</v>
      </c>
      <c r="H20" s="26"/>
      <c r="I20" s="4" t="str">
        <f t="shared" ref="I20" si="8">IF(D20="","",H20*G20)</f>
        <v/>
      </c>
      <c r="J20" s="21"/>
      <c r="K20" s="3" t="str">
        <f>IF(D20="","",IF(D20&lt;A$35,I20*J20*D20/100/A$23,I20*J20*A$35/100/A$23))</f>
        <v/>
      </c>
      <c r="L20" s="27"/>
      <c r="M20"/>
      <c r="N20" s="22" t="str">
        <f t="shared" si="2"/>
        <v/>
      </c>
      <c r="O20" s="29"/>
      <c r="P20" s="24"/>
      <c r="Q20" s="24"/>
      <c r="R20" s="24"/>
      <c r="S20" s="24"/>
      <c r="T20" s="24"/>
    </row>
    <row r="21" spans="1:20" x14ac:dyDescent="0.55000000000000004">
      <c r="A21" s="47">
        <f ca="1">TODAY()</f>
        <v>42420</v>
      </c>
      <c r="B21" s="10" t="s">
        <v>14</v>
      </c>
      <c r="C21" s="12" t="s">
        <v>2</v>
      </c>
      <c r="D21" s="55">
        <v>50</v>
      </c>
      <c r="E21" s="36" t="s">
        <v>1</v>
      </c>
      <c r="F21" s="54">
        <v>70</v>
      </c>
      <c r="H21" s="1" t="s">
        <v>10</v>
      </c>
      <c r="I21" s="8">
        <f>SUM(I2:I20)</f>
        <v>4793000</v>
      </c>
      <c r="J21" s="6"/>
      <c r="K21" s="7">
        <f ca="1">SUM(K2:K20)</f>
        <v>45307.37704918033</v>
      </c>
      <c r="L21" s="24" t="s">
        <v>38</v>
      </c>
      <c r="M21"/>
      <c r="P21" s="24"/>
      <c r="Q21" s="24"/>
      <c r="R21" s="24"/>
      <c r="S21" s="24"/>
      <c r="T21" s="24"/>
    </row>
    <row r="22" spans="1:20" x14ac:dyDescent="0.55000000000000004">
      <c r="A22" s="1" t="s">
        <v>23</v>
      </c>
      <c r="B22" s="1" t="s">
        <v>19</v>
      </c>
      <c r="C22" s="1" t="s">
        <v>22</v>
      </c>
      <c r="D22" s="9" t="s">
        <v>44</v>
      </c>
      <c r="E22" s="57" t="s">
        <v>43</v>
      </c>
      <c r="F22" s="9" t="s">
        <v>45</v>
      </c>
      <c r="K22" s="3">
        <v>9</v>
      </c>
      <c r="L22" s="24" t="s">
        <v>25</v>
      </c>
      <c r="M22"/>
      <c r="P22" s="24"/>
      <c r="Q22" s="24"/>
      <c r="R22" s="24"/>
      <c r="S22" s="24"/>
      <c r="T22" s="24"/>
    </row>
    <row r="23" spans="1:20" x14ac:dyDescent="0.55000000000000004">
      <c r="A23" s="70">
        <f ca="1">DATE(A31,12,31)-DATE(A31,1,0)</f>
        <v>366</v>
      </c>
      <c r="B23" s="25">
        <v>1.5</v>
      </c>
      <c r="C23" s="31">
        <f ca="1">A$23*B23</f>
        <v>549</v>
      </c>
      <c r="D23" s="30">
        <f>E23/D21</f>
        <v>10000</v>
      </c>
      <c r="E23" s="56">
        <v>500000</v>
      </c>
      <c r="F23" s="30">
        <f>E23/F21</f>
        <v>7142.8571428571431</v>
      </c>
      <c r="G23" s="9"/>
      <c r="H23" s="22" t="s">
        <v>27</v>
      </c>
      <c r="I23" s="8"/>
      <c r="J23" s="9"/>
      <c r="K23" s="33">
        <f ca="1">K21-K21*K22%</f>
        <v>41229.7131147541</v>
      </c>
      <c r="L23" s="42" t="s">
        <v>42</v>
      </c>
      <c r="M23"/>
      <c r="O23" s="25"/>
      <c r="P23" s="24"/>
      <c r="Q23" s="24"/>
      <c r="R23" s="24"/>
      <c r="S23" s="24"/>
      <c r="T23" s="24"/>
    </row>
    <row r="24" spans="1:20" x14ac:dyDescent="0.55000000000000004">
      <c r="A24" s="11"/>
      <c r="B24" s="25">
        <v>0.5</v>
      </c>
      <c r="C24" s="31">
        <f ca="1">A$23*B24</f>
        <v>183</v>
      </c>
      <c r="E24" s="37"/>
      <c r="F24" s="9"/>
      <c r="G24" s="9"/>
      <c r="H24" s="9"/>
      <c r="I24" s="9"/>
      <c r="J24" s="31"/>
      <c r="K24" s="9"/>
      <c r="L24" s="25"/>
      <c r="M24"/>
      <c r="O24" s="25"/>
      <c r="P24" s="24"/>
      <c r="Q24" s="24"/>
      <c r="R24" s="24"/>
      <c r="S24" s="24"/>
      <c r="T24" s="24"/>
    </row>
    <row r="25" spans="1:20" x14ac:dyDescent="0.55000000000000004">
      <c r="A25" s="11"/>
      <c r="B25" s="25">
        <v>2</v>
      </c>
      <c r="C25" s="31">
        <f t="shared" ref="C25:C27" ca="1" si="9">A$23*B25</f>
        <v>732</v>
      </c>
      <c r="E25" s="37" t="s">
        <v>47</v>
      </c>
      <c r="F25" s="9"/>
      <c r="G25" s="9"/>
      <c r="H25" s="9"/>
      <c r="I25" s="37" t="s">
        <v>48</v>
      </c>
      <c r="J25" s="9"/>
      <c r="K25" s="37" t="s">
        <v>47</v>
      </c>
      <c r="L25" s="25"/>
      <c r="M25"/>
      <c r="N25" s="37" t="s">
        <v>47</v>
      </c>
      <c r="O25" s="25"/>
      <c r="P25" s="24"/>
      <c r="Q25" s="24"/>
      <c r="R25" s="24"/>
      <c r="S25" s="24"/>
      <c r="T25" s="24"/>
    </row>
    <row r="26" spans="1:20" x14ac:dyDescent="0.55000000000000004">
      <c r="A26" s="11"/>
      <c r="B26" s="25">
        <v>3</v>
      </c>
      <c r="C26" s="31">
        <f t="shared" ca="1" si="9"/>
        <v>1098</v>
      </c>
      <c r="E26" s="60" t="s">
        <v>56</v>
      </c>
      <c r="F26" s="31" t="s">
        <v>55</v>
      </c>
      <c r="G26" s="9"/>
      <c r="H26" s="9"/>
      <c r="I26" s="62" t="s">
        <v>61</v>
      </c>
      <c r="J26" s="31" t="s">
        <v>50</v>
      </c>
      <c r="K26" s="68"/>
      <c r="L26" s="69" t="s">
        <v>69</v>
      </c>
      <c r="M26"/>
      <c r="N26" s="66" t="s">
        <v>64</v>
      </c>
      <c r="O26" s="25"/>
      <c r="P26" s="24"/>
      <c r="Q26" s="24"/>
      <c r="R26" s="24"/>
      <c r="S26" s="24"/>
      <c r="T26" s="24"/>
    </row>
    <row r="27" spans="1:20" x14ac:dyDescent="0.55000000000000004">
      <c r="A27" s="11"/>
      <c r="B27" s="25">
        <v>5</v>
      </c>
      <c r="C27" s="31">
        <f t="shared" ca="1" si="9"/>
        <v>1830</v>
      </c>
      <c r="E27" s="61" t="s">
        <v>57</v>
      </c>
      <c r="F27" s="42" t="s">
        <v>54</v>
      </c>
      <c r="G27" s="9"/>
      <c r="H27" s="9"/>
      <c r="I27" s="63" t="s">
        <v>62</v>
      </c>
      <c r="J27" s="31" t="s">
        <v>52</v>
      </c>
      <c r="K27" s="9"/>
      <c r="L27" s="25"/>
      <c r="M27"/>
      <c r="N27" s="58" t="s">
        <v>65</v>
      </c>
      <c r="O27" s="25"/>
      <c r="P27" s="24"/>
      <c r="Q27" s="24"/>
      <c r="R27" s="24"/>
      <c r="S27" s="24"/>
      <c r="T27" s="24"/>
    </row>
    <row r="28" spans="1:20" x14ac:dyDescent="0.55000000000000004">
      <c r="A28" s="17" t="s">
        <v>28</v>
      </c>
      <c r="B28" s="25">
        <v>0.9</v>
      </c>
      <c r="C28" s="42">
        <f ca="1">ROUND(A$23/12*10*B28,0)</f>
        <v>275</v>
      </c>
      <c r="E28" s="59" t="s">
        <v>58</v>
      </c>
      <c r="F28" s="42" t="s">
        <v>53</v>
      </c>
      <c r="G28" s="25"/>
      <c r="H28" s="25"/>
      <c r="I28" s="64" t="s">
        <v>63</v>
      </c>
      <c r="J28" s="42" t="s">
        <v>51</v>
      </c>
      <c r="K28" s="25"/>
      <c r="L28" s="25"/>
      <c r="M28"/>
      <c r="N28" s="67" t="s">
        <v>66</v>
      </c>
      <c r="O28" s="25"/>
      <c r="P28" s="24"/>
      <c r="Q28" s="24"/>
      <c r="R28" s="24"/>
      <c r="S28" s="24"/>
      <c r="T28" s="24"/>
    </row>
    <row r="29" spans="1:20" x14ac:dyDescent="0.55000000000000004">
      <c r="D29" s="25"/>
      <c r="E29" s="59" t="s">
        <v>59</v>
      </c>
      <c r="F29" s="42" t="s">
        <v>60</v>
      </c>
      <c r="G29" s="25"/>
      <c r="H29" s="25"/>
      <c r="I29" s="65" t="s">
        <v>67</v>
      </c>
      <c r="J29" s="42" t="s">
        <v>49</v>
      </c>
      <c r="K29" s="25"/>
      <c r="L29" s="25"/>
      <c r="M29"/>
      <c r="O29" s="25"/>
      <c r="P29" s="24"/>
      <c r="Q29" s="24"/>
      <c r="R29" s="24"/>
      <c r="S29" s="24"/>
      <c r="T29" s="24"/>
    </row>
    <row r="30" spans="1:20" x14ac:dyDescent="0.55000000000000004">
      <c r="A30" s="48">
        <f ca="1">TODAY()</f>
        <v>42420</v>
      </c>
      <c r="B30" s="49" t="s">
        <v>34</v>
      </c>
      <c r="C30" s="50"/>
      <c r="D30" s="25"/>
      <c r="G30" s="25"/>
      <c r="H30" s="25"/>
      <c r="I30" s="43"/>
      <c r="J30" s="25"/>
      <c r="K30" s="45"/>
      <c r="M30"/>
      <c r="O30" s="25"/>
      <c r="P30" s="24"/>
      <c r="Q30" s="24"/>
      <c r="R30" s="24"/>
      <c r="S30" s="24"/>
      <c r="T30" s="24"/>
    </row>
    <row r="31" spans="1:20" x14ac:dyDescent="0.55000000000000004">
      <c r="A31" s="51">
        <f ca="1">YEAR(A30)</f>
        <v>2016</v>
      </c>
      <c r="B31" s="49" t="s">
        <v>35</v>
      </c>
      <c r="C31" s="49"/>
      <c r="D31" s="24"/>
      <c r="E31" s="22"/>
      <c r="F31" s="25"/>
      <c r="G31" s="17"/>
      <c r="H31" s="25"/>
      <c r="I31" s="43"/>
      <c r="J31" s="25"/>
      <c r="K31" s="29"/>
      <c r="M31"/>
      <c r="O31" s="25"/>
      <c r="P31" s="24"/>
      <c r="Q31" s="24"/>
      <c r="R31" s="24"/>
      <c r="S31" s="24"/>
      <c r="T31" s="24"/>
    </row>
    <row r="32" spans="1:20" x14ac:dyDescent="0.55000000000000004">
      <c r="A32" s="51">
        <f ca="1">MONTH(A30)</f>
        <v>2</v>
      </c>
      <c r="B32" s="49" t="s">
        <v>30</v>
      </c>
      <c r="C32" s="49"/>
      <c r="D32" s="39"/>
      <c r="E32" s="22"/>
      <c r="F32" s="40"/>
      <c r="G32" s="25"/>
      <c r="H32" s="25"/>
      <c r="I32" s="40"/>
      <c r="J32" s="40"/>
      <c r="K32" s="24"/>
      <c r="M32"/>
      <c r="O32"/>
      <c r="P32" s="24"/>
      <c r="Q32" s="24"/>
      <c r="R32" s="24"/>
      <c r="S32" s="24"/>
      <c r="T32" s="24"/>
    </row>
    <row r="33" spans="1:20" x14ac:dyDescent="0.55000000000000004">
      <c r="A33" s="52">
        <f ca="1">DATE(A31,A32,1)</f>
        <v>42401</v>
      </c>
      <c r="B33" s="49" t="s">
        <v>33</v>
      </c>
      <c r="C33" s="49"/>
      <c r="D33" s="39"/>
      <c r="E33" s="25"/>
      <c r="F33" s="25"/>
      <c r="G33" s="25"/>
      <c r="H33" s="25"/>
      <c r="I33" s="41"/>
      <c r="J33" s="25"/>
      <c r="K33" s="44"/>
      <c r="L33" s="25"/>
      <c r="M33"/>
      <c r="O33" s="25"/>
      <c r="P33" s="24"/>
      <c r="Q33" s="24"/>
      <c r="R33" s="24"/>
      <c r="S33" s="24"/>
      <c r="T33" s="24"/>
    </row>
    <row r="34" spans="1:20" x14ac:dyDescent="0.55000000000000004">
      <c r="A34" s="52">
        <f ca="1">EOMONTH(A30,0)</f>
        <v>42429</v>
      </c>
      <c r="B34" s="49" t="s">
        <v>36</v>
      </c>
      <c r="C34" s="49"/>
      <c r="D34" s="39"/>
      <c r="E34" s="25"/>
      <c r="F34" s="25"/>
      <c r="G34" s="25"/>
      <c r="H34" s="25"/>
      <c r="I34" s="25"/>
      <c r="J34" s="46"/>
      <c r="K34" s="25"/>
      <c r="L34" s="25"/>
      <c r="M34"/>
      <c r="O34" s="25"/>
      <c r="P34" s="24"/>
      <c r="Q34" s="24"/>
      <c r="R34" s="24"/>
      <c r="S34" s="24"/>
      <c r="T34" s="24"/>
    </row>
    <row r="35" spans="1:20" x14ac:dyDescent="0.55000000000000004">
      <c r="A35" s="53">
        <f ca="1">_xlfn.DAYS(A34,A33)+1</f>
        <v>29</v>
      </c>
      <c r="B35" s="49" t="s">
        <v>32</v>
      </c>
      <c r="C35" s="49"/>
      <c r="D35" s="39"/>
      <c r="E35" s="25"/>
      <c r="F35" s="25"/>
      <c r="G35" s="25"/>
      <c r="H35" s="25"/>
      <c r="I35" s="46"/>
      <c r="J35" s="25"/>
      <c r="K35" s="46"/>
      <c r="L35" s="25"/>
      <c r="M35"/>
      <c r="O35" s="25"/>
      <c r="P35" s="24"/>
      <c r="Q35" s="24"/>
      <c r="R35" s="24"/>
      <c r="S35" s="24"/>
      <c r="T35" s="24"/>
    </row>
    <row r="36" spans="1:20" x14ac:dyDescent="0.55000000000000004">
      <c r="A36" s="51">
        <f ca="1">DAY(A30)</f>
        <v>20</v>
      </c>
      <c r="B36" s="49" t="s">
        <v>29</v>
      </c>
      <c r="C36" s="49"/>
      <c r="D36" s="39"/>
      <c r="E36" s="22"/>
      <c r="F36" s="25"/>
      <c r="G36" s="25"/>
      <c r="H36" s="25"/>
      <c r="I36" s="25"/>
      <c r="J36" s="25"/>
      <c r="K36" s="25"/>
      <c r="L36" s="25"/>
      <c r="O36" s="25"/>
      <c r="P36" s="24"/>
      <c r="Q36" s="24"/>
      <c r="R36" s="24"/>
      <c r="S36" s="24"/>
      <c r="T36" s="24"/>
    </row>
    <row r="37" spans="1:20" x14ac:dyDescent="0.55000000000000004">
      <c r="A37" s="51">
        <f ca="1">(EOMONTH(A30,0))-A30</f>
        <v>9</v>
      </c>
      <c r="B37" s="49" t="s">
        <v>31</v>
      </c>
      <c r="C37" s="49"/>
      <c r="D37" s="39"/>
      <c r="E37" s="22"/>
      <c r="F37" s="25"/>
      <c r="G37" s="25"/>
      <c r="H37" s="17"/>
      <c r="I37" s="41"/>
      <c r="J37" s="25"/>
      <c r="K37" s="46"/>
      <c r="L37" s="25"/>
      <c r="O37" s="25"/>
      <c r="P37" s="24"/>
      <c r="Q37" s="24"/>
      <c r="R37" s="24"/>
      <c r="S37" s="24"/>
      <c r="T37" s="24"/>
    </row>
    <row r="38" spans="1:20" x14ac:dyDescent="0.55000000000000004">
      <c r="A38" s="51">
        <f ca="1">DATE(A31,12,31)-DATE(A31,1,0)</f>
        <v>366</v>
      </c>
      <c r="B38" s="49" t="s">
        <v>70</v>
      </c>
      <c r="C38" s="17"/>
      <c r="D38" s="39"/>
      <c r="E38" s="22"/>
      <c r="F38" s="17"/>
      <c r="G38" s="17"/>
      <c r="H38" s="17"/>
      <c r="I38" s="41"/>
      <c r="J38" s="25"/>
      <c r="K38" s="46"/>
      <c r="L38" s="25"/>
      <c r="O38" s="25"/>
      <c r="P38" s="24"/>
      <c r="Q38" s="24"/>
      <c r="R38" s="24"/>
      <c r="S38" s="24"/>
      <c r="T38" s="24"/>
    </row>
    <row r="39" spans="1:20" ht="19.399999999999999" customHeight="1" x14ac:dyDescent="0.55000000000000004">
      <c r="A39" s="22"/>
      <c r="B39" s="28"/>
      <c r="C39" s="17"/>
      <c r="D39" s="39"/>
      <c r="E39" s="22"/>
      <c r="F39" s="42"/>
      <c r="G39" s="25"/>
      <c r="H39" s="17"/>
      <c r="I39" s="41"/>
      <c r="J39" s="25"/>
      <c r="K39" s="25"/>
      <c r="L39" s="25"/>
      <c r="O39" s="25"/>
      <c r="P39" s="24"/>
      <c r="Q39" s="24"/>
      <c r="R39" s="24"/>
      <c r="S39" s="24"/>
      <c r="T39" s="24"/>
    </row>
    <row r="40" spans="1:20" x14ac:dyDescent="0.55000000000000004">
      <c r="A40" s="22"/>
      <c r="B40" s="17"/>
      <c r="C40" s="17"/>
      <c r="D40" s="25"/>
      <c r="E40" s="22"/>
      <c r="F40" s="17"/>
      <c r="G40" s="17"/>
      <c r="H40" s="17"/>
      <c r="I40" s="41"/>
      <c r="J40" s="21"/>
      <c r="K40" s="44"/>
      <c r="M40"/>
      <c r="P40" s="24"/>
      <c r="Q40" s="24"/>
      <c r="R40" s="24"/>
      <c r="S40" s="24"/>
      <c r="T40" s="24"/>
    </row>
    <row r="41" spans="1:20" x14ac:dyDescent="0.55000000000000004">
      <c r="A41" s="11"/>
      <c r="C41" s="71" t="s">
        <v>71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P41" s="24"/>
      <c r="Q41" s="24"/>
      <c r="R41" s="24"/>
      <c r="S41" s="24"/>
      <c r="T41" s="24"/>
    </row>
    <row r="42" spans="1:20" x14ac:dyDescent="0.55000000000000004">
      <c r="A42" s="1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20" x14ac:dyDescent="0.55000000000000004">
      <c r="A43" s="1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1:20" x14ac:dyDescent="0.55000000000000004">
      <c r="A44" s="11"/>
      <c r="M44"/>
    </row>
    <row r="45" spans="1:20" x14ac:dyDescent="0.55000000000000004">
      <c r="A45" s="11"/>
      <c r="M45"/>
    </row>
    <row r="46" spans="1:20" x14ac:dyDescent="0.55000000000000004">
      <c r="A46" s="11"/>
      <c r="M46"/>
    </row>
    <row r="47" spans="1:20" x14ac:dyDescent="0.55000000000000004">
      <c r="A47" s="11"/>
      <c r="B47"/>
      <c r="C47"/>
      <c r="D47"/>
      <c r="E47" s="38"/>
      <c r="F47"/>
      <c r="G47"/>
      <c r="H47"/>
      <c r="I47"/>
      <c r="J47"/>
      <c r="K47"/>
      <c r="L47"/>
      <c r="M47"/>
      <c r="O47"/>
    </row>
    <row r="48" spans="1:20" x14ac:dyDescent="0.55000000000000004">
      <c r="A48" s="11"/>
      <c r="B48"/>
      <c r="C48"/>
      <c r="D48"/>
      <c r="E48" s="38"/>
      <c r="F48"/>
      <c r="G48"/>
      <c r="H48"/>
      <c r="I48"/>
      <c r="J48"/>
      <c r="K48"/>
      <c r="L48"/>
      <c r="M48"/>
      <c r="O48"/>
    </row>
    <row r="49" spans="1:15" x14ac:dyDescent="0.55000000000000004">
      <c r="A49" s="11"/>
      <c r="B49"/>
      <c r="C49"/>
      <c r="D49"/>
      <c r="E49" s="38"/>
      <c r="F49"/>
      <c r="G49"/>
      <c r="H49"/>
      <c r="I49"/>
      <c r="J49"/>
      <c r="K49"/>
      <c r="L49"/>
      <c r="M49"/>
      <c r="O49"/>
    </row>
    <row r="50" spans="1:15" x14ac:dyDescent="0.55000000000000004">
      <c r="A50" s="11"/>
      <c r="B50"/>
      <c r="C50"/>
      <c r="D50"/>
      <c r="E50" s="38"/>
      <c r="F50"/>
      <c r="G50"/>
      <c r="H50"/>
      <c r="I50"/>
      <c r="J50"/>
      <c r="K50"/>
      <c r="L50"/>
      <c r="M50"/>
      <c r="O50"/>
    </row>
    <row r="51" spans="1:15" x14ac:dyDescent="0.55000000000000004">
      <c r="A51" s="11"/>
      <c r="B51"/>
      <c r="C51"/>
      <c r="D51"/>
      <c r="E51" s="38"/>
      <c r="F51"/>
      <c r="G51"/>
      <c r="H51"/>
      <c r="I51"/>
      <c r="J51"/>
      <c r="K51"/>
      <c r="L51"/>
      <c r="M51"/>
      <c r="O51"/>
    </row>
    <row r="52" spans="1:15" x14ac:dyDescent="0.55000000000000004">
      <c r="B52"/>
      <c r="C52"/>
      <c r="D52"/>
      <c r="E52" s="38"/>
      <c r="F52"/>
      <c r="G52"/>
      <c r="H52"/>
      <c r="I52"/>
      <c r="J52"/>
      <c r="K52"/>
      <c r="L52"/>
      <c r="M52"/>
      <c r="O52"/>
    </row>
    <row r="53" spans="1:15" x14ac:dyDescent="0.55000000000000004">
      <c r="B53"/>
      <c r="C53"/>
      <c r="D53"/>
      <c r="E53" s="38"/>
      <c r="F53"/>
      <c r="G53"/>
      <c r="H53"/>
      <c r="I53"/>
      <c r="J53"/>
      <c r="K53"/>
      <c r="L53"/>
      <c r="M53"/>
      <c r="O53"/>
    </row>
    <row r="54" spans="1:15" x14ac:dyDescent="0.55000000000000004">
      <c r="B54"/>
      <c r="C54"/>
      <c r="D54"/>
      <c r="E54" s="38"/>
      <c r="F54"/>
      <c r="G54"/>
      <c r="H54"/>
      <c r="I54"/>
      <c r="J54"/>
      <c r="K54"/>
      <c r="L54"/>
      <c r="M54"/>
      <c r="O54"/>
    </row>
    <row r="55" spans="1:15" x14ac:dyDescent="0.55000000000000004">
      <c r="B55"/>
      <c r="C55"/>
      <c r="D55"/>
      <c r="E55" s="38"/>
      <c r="F55"/>
      <c r="G55"/>
      <c r="H55"/>
      <c r="I55"/>
      <c r="J55"/>
      <c r="K55"/>
      <c r="L55"/>
      <c r="M55"/>
      <c r="O55"/>
    </row>
    <row r="56" spans="1:15" x14ac:dyDescent="0.55000000000000004">
      <c r="B56"/>
      <c r="C56"/>
      <c r="D56"/>
      <c r="E56" s="38"/>
      <c r="F56"/>
      <c r="G56"/>
      <c r="H56"/>
      <c r="I56"/>
      <c r="J56"/>
      <c r="K56"/>
      <c r="L56"/>
      <c r="M56"/>
      <c r="O56"/>
    </row>
    <row r="57" spans="1:15" x14ac:dyDescent="0.55000000000000004">
      <c r="B57"/>
      <c r="C57"/>
      <c r="D57"/>
      <c r="E57" s="38"/>
      <c r="F57"/>
      <c r="G57"/>
      <c r="H57"/>
      <c r="I57"/>
      <c r="J57"/>
      <c r="K57"/>
      <c r="L57"/>
      <c r="M57"/>
      <c r="O57"/>
    </row>
    <row r="58" spans="1:15" x14ac:dyDescent="0.55000000000000004">
      <c r="B58"/>
      <c r="C58"/>
      <c r="D58"/>
      <c r="E58" s="38"/>
      <c r="F58"/>
      <c r="G58"/>
      <c r="H58"/>
      <c r="I58"/>
      <c r="J58"/>
      <c r="K58"/>
      <c r="L58"/>
      <c r="M58"/>
      <c r="O58"/>
    </row>
    <row r="59" spans="1:15" x14ac:dyDescent="0.55000000000000004">
      <c r="B59"/>
      <c r="C59"/>
      <c r="D59"/>
      <c r="E59" s="38"/>
      <c r="F59"/>
      <c r="G59"/>
      <c r="H59"/>
      <c r="I59"/>
      <c r="J59"/>
      <c r="K59"/>
      <c r="L59"/>
      <c r="M59"/>
      <c r="O59"/>
    </row>
    <row r="60" spans="1:15" x14ac:dyDescent="0.55000000000000004">
      <c r="B60"/>
      <c r="C60"/>
      <c r="D60"/>
      <c r="E60" s="38"/>
      <c r="F60"/>
      <c r="G60"/>
      <c r="H60"/>
      <c r="I60"/>
      <c r="J60"/>
      <c r="K60"/>
      <c r="L60"/>
      <c r="M60"/>
      <c r="O60"/>
    </row>
    <row r="61" spans="1:15" x14ac:dyDescent="0.55000000000000004">
      <c r="B61"/>
      <c r="C61"/>
      <c r="D61"/>
      <c r="E61" s="38"/>
      <c r="F61"/>
      <c r="G61"/>
      <c r="H61"/>
      <c r="I61"/>
      <c r="J61"/>
      <c r="K61"/>
      <c r="L61"/>
      <c r="M61"/>
      <c r="O61"/>
    </row>
    <row r="62" spans="1:15" x14ac:dyDescent="0.55000000000000004">
      <c r="B62"/>
      <c r="C62"/>
      <c r="D62"/>
      <c r="E62" s="38"/>
      <c r="F62"/>
      <c r="G62"/>
      <c r="H62"/>
      <c r="I62"/>
      <c r="J62"/>
      <c r="K62"/>
      <c r="L62"/>
      <c r="M62"/>
      <c r="O62"/>
    </row>
  </sheetData>
  <sheetProtection sort="0" autoFilter="0"/>
  <mergeCells count="1">
    <mergeCell ref="C41:N43"/>
  </mergeCells>
  <conditionalFormatting sqref="E36:E40 N2:N20 E44:E1048576">
    <cfRule type="cellIs" dxfId="11" priority="128" operator="lessThanOrEqual">
      <formula>TODAY()</formula>
    </cfRule>
  </conditionalFormatting>
  <conditionalFormatting sqref="I2:I20">
    <cfRule type="cellIs" dxfId="10" priority="34" operator="lessThan">
      <formula>500000</formula>
    </cfRule>
    <cfRule type="cellIs" dxfId="9" priority="35" operator="between">
      <formula>500000</formula>
      <formula>1350000</formula>
    </cfRule>
    <cfRule type="cellIs" dxfId="8" priority="36" operator="greaterThan">
      <formula>1380000</formula>
    </cfRule>
  </conditionalFormatting>
  <conditionalFormatting sqref="N2:N20">
    <cfRule type="cellIs" dxfId="7" priority="9" stopIfTrue="1" operator="between">
      <formula>TODAY()+30</formula>
      <formula>TODAY()+8</formula>
    </cfRule>
  </conditionalFormatting>
  <conditionalFormatting sqref="N2:N20">
    <cfRule type="cellIs" dxfId="6" priority="13" operator="between">
      <formula>TODAY()+3</formula>
      <formula>TODAY()</formula>
    </cfRule>
  </conditionalFormatting>
  <conditionalFormatting sqref="N2:N20">
    <cfRule type="cellIs" dxfId="5" priority="10" operator="between">
      <formula>TODAY()+10</formula>
      <formula>TODAY()+4</formula>
    </cfRule>
  </conditionalFormatting>
  <conditionalFormatting sqref="E2:E20">
    <cfRule type="cellIs" dxfId="4" priority="197" operator="between">
      <formula>TODAY()+30</formula>
      <formula>TODAY()+8</formula>
    </cfRule>
    <cfRule type="cellIs" dxfId="3" priority="198" operator="between">
      <formula>TODAY()+7</formula>
      <formula>TODAY()+4</formula>
    </cfRule>
    <cfRule type="cellIs" dxfId="2" priority="199" operator="between">
      <formula>TODAY()+3</formula>
      <formula>TODAY()</formula>
    </cfRule>
    <cfRule type="cellIs" dxfId="1" priority="200" operator="lessThanOrEqual">
      <formula>TODAY()</formula>
    </cfRule>
    <cfRule type="colorScale" priority="201">
      <colorScale>
        <cfvo type="percentile" val="0"/>
        <cfvo type="percentile" val="25"/>
        <cfvo type="percentile" val="45"/>
        <color theme="9" tint="0.79998168889431442"/>
        <color theme="3" tint="0.79998168889431442"/>
        <color theme="0"/>
      </colorScale>
    </cfRule>
    <cfRule type="colorScale" priority="202">
      <colorScale>
        <cfvo type="min"/>
        <cfvo type="max"/>
        <color rgb="FFFFFF00"/>
        <color rgb="FFFF0000"/>
      </colorScale>
    </cfRule>
  </conditionalFormatting>
  <conditionalFormatting sqref="K2:K20">
    <cfRule type="expression" dxfId="0" priority="209">
      <formula>D2&lt;$A$35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Вклады Банк</vt:lpstr>
      <vt:lpstr>'Вклады Банк'!_ftn1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EDIK</dc:creator>
  <cp:lastModifiedBy>Microsoft</cp:lastModifiedBy>
  <cp:lastPrinted>2012-03-22T05:49:51Z</cp:lastPrinted>
  <dcterms:created xsi:type="dcterms:W3CDTF">2011-11-28T17:30:50Z</dcterms:created>
  <dcterms:modified xsi:type="dcterms:W3CDTF">2016-02-20T12:52:22Z</dcterms:modified>
</cp:coreProperties>
</file>