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Выбери месяц" sheetId="13" r:id="rId1"/>
    <sheet name="Отдел МТО" sheetId="11" r:id="rId2"/>
    <sheet name="Сектор МТО" sheetId="14" state="hidden" r:id="rId3"/>
    <sheet name="Сектор ТО" sheetId="15" state="hidden" r:id="rId4"/>
    <sheet name="Сектор АХО" sheetId="16" state="hidden" r:id="rId5"/>
    <sheet name="всяки" sheetId="9" r:id="rId6"/>
    <sheet name="Структура" sheetId="12" r:id="rId7"/>
  </sheets>
  <externalReferences>
    <externalReference r:id="rId8"/>
  </externalReferences>
  <definedNames>
    <definedName name="выхрабд">всяки!$I$3:$I$23</definedName>
    <definedName name="год">всяки!$C$1:$C$12</definedName>
    <definedName name="допнер">всяки!$H$3:$H$23</definedName>
    <definedName name="_xlnm.Print_Titles" localSheetId="1">'Отдел МТО'!$16:$21</definedName>
    <definedName name="_xlnm.Print_Titles" localSheetId="4">'Сектор АХО'!$16:$21</definedName>
    <definedName name="_xlnm.Print_Titles" localSheetId="2">'Сектор МТО'!$16:$21</definedName>
    <definedName name="_xlnm.Print_Titles" localSheetId="3">'Сектор ТО'!$16:$21</definedName>
    <definedName name="Категория">[1]Служебный!$A$1:$A$3</definedName>
    <definedName name="месяц">всяки!$A$1:$A$12</definedName>
    <definedName name="празд">всяки!$G$3:$G$23</definedName>
    <definedName name="предпр">всяки!$F$3:$F$23</definedName>
  </definedNames>
  <calcPr calcId="152511"/>
</workbook>
</file>

<file path=xl/calcChain.xml><?xml version="1.0" encoding="utf-8"?>
<calcChain xmlns="http://schemas.openxmlformats.org/spreadsheetml/2006/main">
  <c r="AE27" i="11" l="1" a="1"/>
  <c r="AE27" i="11" s="1"/>
  <c r="F17" i="9" l="1"/>
  <c r="U19" i="16" l="1"/>
  <c r="U19" i="15"/>
  <c r="U19" i="14"/>
  <c r="U19" i="11"/>
  <c r="N42" i="16" l="1"/>
  <c r="AG43" i="16" s="1"/>
  <c r="D34" i="16"/>
  <c r="C34" i="16"/>
  <c r="D30" i="16"/>
  <c r="C30" i="16"/>
  <c r="D26" i="16"/>
  <c r="C26" i="16"/>
  <c r="D22" i="16"/>
  <c r="C22" i="16"/>
  <c r="B22" i="16"/>
  <c r="C21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T17" i="16"/>
  <c r="T22" i="16" s="1"/>
  <c r="T23" i="16" s="1"/>
  <c r="S17" i="16"/>
  <c r="R17" i="16"/>
  <c r="R26" i="16" s="1"/>
  <c r="R27" i="16" s="1"/>
  <c r="Q17" i="16"/>
  <c r="P17" i="16"/>
  <c r="P22" i="16" s="1"/>
  <c r="P23" i="16" s="1"/>
  <c r="O17" i="16"/>
  <c r="N17" i="16"/>
  <c r="N26" i="16" s="1"/>
  <c r="N27" i="16" s="1"/>
  <c r="M17" i="16"/>
  <c r="L17" i="16"/>
  <c r="L22" i="16" s="1"/>
  <c r="L23" i="16" s="1"/>
  <c r="K17" i="16"/>
  <c r="J17" i="16"/>
  <c r="J26" i="16" s="1"/>
  <c r="J27" i="16" s="1"/>
  <c r="I17" i="16"/>
  <c r="H17" i="16"/>
  <c r="H22" i="16" s="1"/>
  <c r="G17" i="16"/>
  <c r="F17" i="16"/>
  <c r="F26" i="16" s="1"/>
  <c r="AC14" i="16"/>
  <c r="AE14" i="16" s="1"/>
  <c r="Z14" i="16" s="1"/>
  <c r="N42" i="15"/>
  <c r="AG43" i="15" s="1"/>
  <c r="D34" i="15"/>
  <c r="C34" i="15"/>
  <c r="D30" i="15"/>
  <c r="C30" i="15"/>
  <c r="D26" i="15"/>
  <c r="C26" i="15"/>
  <c r="D22" i="15"/>
  <c r="B22" i="15" s="1"/>
  <c r="C22" i="15"/>
  <c r="C21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T17" i="15"/>
  <c r="T22" i="15" s="1"/>
  <c r="T23" i="15" s="1"/>
  <c r="S17" i="15"/>
  <c r="R17" i="15"/>
  <c r="R26" i="15" s="1"/>
  <c r="R27" i="15" s="1"/>
  <c r="Q17" i="15"/>
  <c r="P17" i="15"/>
  <c r="P22" i="15" s="1"/>
  <c r="P23" i="15" s="1"/>
  <c r="O17" i="15"/>
  <c r="N17" i="15"/>
  <c r="N26" i="15" s="1"/>
  <c r="N27" i="15" s="1"/>
  <c r="M17" i="15"/>
  <c r="L17" i="15"/>
  <c r="L22" i="15" s="1"/>
  <c r="L23" i="15" s="1"/>
  <c r="K17" i="15"/>
  <c r="J17" i="15"/>
  <c r="J26" i="15" s="1"/>
  <c r="J27" i="15" s="1"/>
  <c r="I17" i="15"/>
  <c r="H17" i="15"/>
  <c r="H22" i="15" s="1"/>
  <c r="H23" i="15" s="1"/>
  <c r="G17" i="15"/>
  <c r="F17" i="15"/>
  <c r="F26" i="15" s="1"/>
  <c r="AC14" i="15"/>
  <c r="AE14" i="15" s="1"/>
  <c r="Z14" i="15" s="1"/>
  <c r="N42" i="14"/>
  <c r="AG43" i="14" s="1"/>
  <c r="D34" i="14"/>
  <c r="C34" i="14"/>
  <c r="D30" i="14"/>
  <c r="C30" i="14"/>
  <c r="D26" i="14"/>
  <c r="C26" i="14"/>
  <c r="D22" i="14"/>
  <c r="C22" i="14"/>
  <c r="B22" i="14"/>
  <c r="C21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T17" i="14"/>
  <c r="T22" i="14" s="1"/>
  <c r="T23" i="14" s="1"/>
  <c r="S17" i="14"/>
  <c r="R17" i="14"/>
  <c r="R26" i="14" s="1"/>
  <c r="R27" i="14" s="1"/>
  <c r="Q17" i="14"/>
  <c r="P17" i="14"/>
  <c r="P22" i="14" s="1"/>
  <c r="P23" i="14" s="1"/>
  <c r="O17" i="14"/>
  <c r="N17" i="14"/>
  <c r="M17" i="14"/>
  <c r="L17" i="14"/>
  <c r="L22" i="14" s="1"/>
  <c r="L23" i="14" s="1"/>
  <c r="K17" i="14"/>
  <c r="J17" i="14"/>
  <c r="I17" i="14"/>
  <c r="H17" i="14"/>
  <c r="H22" i="14" s="1"/>
  <c r="H23" i="14" s="1"/>
  <c r="G17" i="14"/>
  <c r="F17" i="14"/>
  <c r="AC14" i="14"/>
  <c r="AE14" i="14" s="1"/>
  <c r="Z14" i="14" s="1"/>
  <c r="H23" i="16" l="1"/>
  <c r="F27" i="16"/>
  <c r="G34" i="16"/>
  <c r="G35" i="16" s="1"/>
  <c r="G30" i="16"/>
  <c r="G31" i="16" s="1"/>
  <c r="G26" i="16"/>
  <c r="G27" i="16" s="1"/>
  <c r="I34" i="16"/>
  <c r="I35" i="16" s="1"/>
  <c r="I30" i="16"/>
  <c r="I31" i="16" s="1"/>
  <c r="I26" i="16"/>
  <c r="I27" i="16" s="1"/>
  <c r="K34" i="16"/>
  <c r="K35" i="16" s="1"/>
  <c r="K30" i="16"/>
  <c r="K31" i="16" s="1"/>
  <c r="K26" i="16"/>
  <c r="K27" i="16" s="1"/>
  <c r="M34" i="16"/>
  <c r="M35" i="16" s="1"/>
  <c r="M30" i="16"/>
  <c r="M31" i="16" s="1"/>
  <c r="M26" i="16"/>
  <c r="M27" i="16" s="1"/>
  <c r="O34" i="16"/>
  <c r="O35" i="16" s="1"/>
  <c r="O30" i="16"/>
  <c r="O31" i="16" s="1"/>
  <c r="O26" i="16"/>
  <c r="O27" i="16" s="1"/>
  <c r="Q34" i="16"/>
  <c r="Q35" i="16" s="1"/>
  <c r="Q30" i="16"/>
  <c r="Q31" i="16" s="1"/>
  <c r="Q26" i="16"/>
  <c r="Q27" i="16" s="1"/>
  <c r="S34" i="16"/>
  <c r="S35" i="16" s="1"/>
  <c r="S30" i="16"/>
  <c r="S31" i="16" s="1"/>
  <c r="S26" i="16"/>
  <c r="S27" i="16" s="1"/>
  <c r="F36" i="16"/>
  <c r="F32" i="16"/>
  <c r="F28" i="16"/>
  <c r="H36" i="16"/>
  <c r="H37" i="16" s="1"/>
  <c r="H28" i="16"/>
  <c r="H29" i="16" s="1"/>
  <c r="H32" i="16"/>
  <c r="H33" i="16" s="1"/>
  <c r="J36" i="16"/>
  <c r="J37" i="16" s="1"/>
  <c r="J32" i="16"/>
  <c r="J33" i="16" s="1"/>
  <c r="J28" i="16"/>
  <c r="J29" i="16" s="1"/>
  <c r="L36" i="16"/>
  <c r="L37" i="16" s="1"/>
  <c r="L28" i="16"/>
  <c r="L29" i="16" s="1"/>
  <c r="L32" i="16"/>
  <c r="L33" i="16" s="1"/>
  <c r="N36" i="16"/>
  <c r="N37" i="16" s="1"/>
  <c r="N32" i="16"/>
  <c r="N33" i="16" s="1"/>
  <c r="N28" i="16"/>
  <c r="N29" i="16" s="1"/>
  <c r="P36" i="16"/>
  <c r="P37" i="16" s="1"/>
  <c r="P28" i="16"/>
  <c r="P29" i="16" s="1"/>
  <c r="P32" i="16"/>
  <c r="P33" i="16" s="1"/>
  <c r="R36" i="16"/>
  <c r="R37" i="16" s="1"/>
  <c r="R32" i="16"/>
  <c r="R33" i="16" s="1"/>
  <c r="R28" i="16"/>
  <c r="R29" i="16" s="1"/>
  <c r="T36" i="16"/>
  <c r="T37" i="16" s="1"/>
  <c r="T28" i="16"/>
  <c r="T29" i="16" s="1"/>
  <c r="T32" i="16"/>
  <c r="T33" i="16" s="1"/>
  <c r="F22" i="16"/>
  <c r="J22" i="16"/>
  <c r="J23" i="16" s="1"/>
  <c r="N22" i="16"/>
  <c r="N23" i="16" s="1"/>
  <c r="R22" i="16"/>
  <c r="R23" i="16" s="1"/>
  <c r="H24" i="16"/>
  <c r="H25" i="16" s="1"/>
  <c r="L24" i="16"/>
  <c r="L25" i="16" s="1"/>
  <c r="P24" i="16"/>
  <c r="P25" i="16" s="1"/>
  <c r="T24" i="16"/>
  <c r="T25" i="16" s="1"/>
  <c r="F34" i="16"/>
  <c r="F30" i="16"/>
  <c r="H34" i="16"/>
  <c r="H30" i="16"/>
  <c r="J34" i="16"/>
  <c r="J35" i="16" s="1"/>
  <c r="J30" i="16"/>
  <c r="J31" i="16" s="1"/>
  <c r="L34" i="16"/>
  <c r="L35" i="16" s="1"/>
  <c r="L30" i="16"/>
  <c r="L31" i="16" s="1"/>
  <c r="N34" i="16"/>
  <c r="N35" i="16" s="1"/>
  <c r="N30" i="16"/>
  <c r="N31" i="16" s="1"/>
  <c r="P34" i="16"/>
  <c r="P35" i="16" s="1"/>
  <c r="P30" i="16"/>
  <c r="P31" i="16" s="1"/>
  <c r="R34" i="16"/>
  <c r="R35" i="16" s="1"/>
  <c r="R30" i="16"/>
  <c r="R31" i="16" s="1"/>
  <c r="T34" i="16"/>
  <c r="T35" i="16" s="1"/>
  <c r="T30" i="16"/>
  <c r="T31" i="16" s="1"/>
  <c r="G36" i="16"/>
  <c r="G37" i="16" s="1"/>
  <c r="G32" i="16"/>
  <c r="G33" i="16" s="1"/>
  <c r="G28" i="16"/>
  <c r="G29" i="16" s="1"/>
  <c r="G24" i="16"/>
  <c r="G25" i="16" s="1"/>
  <c r="I36" i="16"/>
  <c r="I37" i="16" s="1"/>
  <c r="I32" i="16"/>
  <c r="I33" i="16" s="1"/>
  <c r="I28" i="16"/>
  <c r="I29" i="16" s="1"/>
  <c r="I24" i="16"/>
  <c r="I25" i="16" s="1"/>
  <c r="K36" i="16"/>
  <c r="K37" i="16" s="1"/>
  <c r="K32" i="16"/>
  <c r="K33" i="16" s="1"/>
  <c r="K28" i="16"/>
  <c r="K29" i="16" s="1"/>
  <c r="K24" i="16"/>
  <c r="K25" i="16" s="1"/>
  <c r="M36" i="16"/>
  <c r="M37" i="16" s="1"/>
  <c r="M32" i="16"/>
  <c r="M33" i="16" s="1"/>
  <c r="M28" i="16"/>
  <c r="M29" i="16" s="1"/>
  <c r="M24" i="16"/>
  <c r="M25" i="16" s="1"/>
  <c r="O36" i="16"/>
  <c r="O37" i="16" s="1"/>
  <c r="O32" i="16"/>
  <c r="O33" i="16" s="1"/>
  <c r="O28" i="16"/>
  <c r="O29" i="16" s="1"/>
  <c r="O24" i="16"/>
  <c r="O25" i="16" s="1"/>
  <c r="Q36" i="16"/>
  <c r="Q37" i="16" s="1"/>
  <c r="Q32" i="16"/>
  <c r="Q33" i="16" s="1"/>
  <c r="Q28" i="16"/>
  <c r="Q29" i="16" s="1"/>
  <c r="Q24" i="16"/>
  <c r="Q25" i="16" s="1"/>
  <c r="S36" i="16"/>
  <c r="S37" i="16" s="1"/>
  <c r="S32" i="16"/>
  <c r="S33" i="16" s="1"/>
  <c r="S28" i="16"/>
  <c r="S29" i="16" s="1"/>
  <c r="S24" i="16"/>
  <c r="S25" i="16" s="1"/>
  <c r="U36" i="16"/>
  <c r="U37" i="16" s="1"/>
  <c r="U32" i="16"/>
  <c r="U33" i="16" s="1"/>
  <c r="U28" i="16"/>
  <c r="U29" i="16" s="1"/>
  <c r="U24" i="16"/>
  <c r="U25" i="16" s="1"/>
  <c r="B34" i="16"/>
  <c r="B30" i="16"/>
  <c r="B26" i="16"/>
  <c r="G22" i="16"/>
  <c r="G23" i="16" s="1"/>
  <c r="I22" i="16"/>
  <c r="I23" i="16" s="1"/>
  <c r="K22" i="16"/>
  <c r="K23" i="16" s="1"/>
  <c r="M22" i="16"/>
  <c r="M23" i="16" s="1"/>
  <c r="O22" i="16"/>
  <c r="O23" i="16" s="1"/>
  <c r="Q22" i="16"/>
  <c r="Q23" i="16" s="1"/>
  <c r="S22" i="16"/>
  <c r="S23" i="16" s="1"/>
  <c r="F24" i="16"/>
  <c r="J24" i="16"/>
  <c r="J25" i="16" s="1"/>
  <c r="N24" i="16"/>
  <c r="N25" i="16" s="1"/>
  <c r="R24" i="16"/>
  <c r="R25" i="16" s="1"/>
  <c r="H26" i="16"/>
  <c r="L26" i="16"/>
  <c r="L27" i="16" s="1"/>
  <c r="P26" i="16"/>
  <c r="P27" i="16" s="1"/>
  <c r="T26" i="16"/>
  <c r="T27" i="16" s="1"/>
  <c r="AG41" i="16"/>
  <c r="F27" i="15"/>
  <c r="G34" i="15"/>
  <c r="G35" i="15" s="1"/>
  <c r="G30" i="15"/>
  <c r="G31" i="15" s="1"/>
  <c r="G26" i="15"/>
  <c r="G27" i="15" s="1"/>
  <c r="I34" i="15"/>
  <c r="I35" i="15" s="1"/>
  <c r="I30" i="15"/>
  <c r="I31" i="15" s="1"/>
  <c r="I26" i="15"/>
  <c r="I27" i="15" s="1"/>
  <c r="K34" i="15"/>
  <c r="K35" i="15" s="1"/>
  <c r="K30" i="15"/>
  <c r="K31" i="15" s="1"/>
  <c r="K26" i="15"/>
  <c r="K27" i="15" s="1"/>
  <c r="M34" i="15"/>
  <c r="M35" i="15" s="1"/>
  <c r="M30" i="15"/>
  <c r="M31" i="15" s="1"/>
  <c r="M26" i="15"/>
  <c r="M27" i="15" s="1"/>
  <c r="O34" i="15"/>
  <c r="O35" i="15" s="1"/>
  <c r="O30" i="15"/>
  <c r="O31" i="15" s="1"/>
  <c r="O26" i="15"/>
  <c r="O27" i="15" s="1"/>
  <c r="Q34" i="15"/>
  <c r="Q35" i="15" s="1"/>
  <c r="Q30" i="15"/>
  <c r="Q31" i="15" s="1"/>
  <c r="Q26" i="15"/>
  <c r="Q27" i="15" s="1"/>
  <c r="S34" i="15"/>
  <c r="S35" i="15" s="1"/>
  <c r="S30" i="15"/>
  <c r="S31" i="15" s="1"/>
  <c r="S26" i="15"/>
  <c r="S27" i="15" s="1"/>
  <c r="F36" i="15"/>
  <c r="F32" i="15"/>
  <c r="F28" i="15"/>
  <c r="H36" i="15"/>
  <c r="H37" i="15" s="1"/>
  <c r="H28" i="15"/>
  <c r="H29" i="15" s="1"/>
  <c r="H32" i="15"/>
  <c r="H33" i="15" s="1"/>
  <c r="J36" i="15"/>
  <c r="J37" i="15" s="1"/>
  <c r="J32" i="15"/>
  <c r="J33" i="15" s="1"/>
  <c r="J28" i="15"/>
  <c r="J29" i="15" s="1"/>
  <c r="L36" i="15"/>
  <c r="L37" i="15" s="1"/>
  <c r="L28" i="15"/>
  <c r="L29" i="15" s="1"/>
  <c r="L32" i="15"/>
  <c r="L33" i="15" s="1"/>
  <c r="N36" i="15"/>
  <c r="N37" i="15" s="1"/>
  <c r="N32" i="15"/>
  <c r="N33" i="15" s="1"/>
  <c r="N28" i="15"/>
  <c r="N29" i="15" s="1"/>
  <c r="P36" i="15"/>
  <c r="P37" i="15" s="1"/>
  <c r="P28" i="15"/>
  <c r="P29" i="15" s="1"/>
  <c r="P32" i="15"/>
  <c r="P33" i="15" s="1"/>
  <c r="R36" i="15"/>
  <c r="R37" i="15" s="1"/>
  <c r="R32" i="15"/>
  <c r="R33" i="15" s="1"/>
  <c r="R28" i="15"/>
  <c r="R29" i="15" s="1"/>
  <c r="T36" i="15"/>
  <c r="T37" i="15" s="1"/>
  <c r="T28" i="15"/>
  <c r="T29" i="15" s="1"/>
  <c r="T32" i="15"/>
  <c r="T33" i="15" s="1"/>
  <c r="F22" i="15"/>
  <c r="J22" i="15"/>
  <c r="J23" i="15" s="1"/>
  <c r="N22" i="15"/>
  <c r="N23" i="15" s="1"/>
  <c r="R22" i="15"/>
  <c r="R23" i="15" s="1"/>
  <c r="H24" i="15"/>
  <c r="H25" i="15" s="1"/>
  <c r="L24" i="15"/>
  <c r="L25" i="15" s="1"/>
  <c r="P24" i="15"/>
  <c r="P25" i="15" s="1"/>
  <c r="T24" i="15"/>
  <c r="T25" i="15" s="1"/>
  <c r="F34" i="15"/>
  <c r="F30" i="15"/>
  <c r="H34" i="15"/>
  <c r="H35" i="15" s="1"/>
  <c r="H30" i="15"/>
  <c r="H31" i="15" s="1"/>
  <c r="J34" i="15"/>
  <c r="J35" i="15" s="1"/>
  <c r="J30" i="15"/>
  <c r="J31" i="15" s="1"/>
  <c r="L34" i="15"/>
  <c r="L35" i="15" s="1"/>
  <c r="L30" i="15"/>
  <c r="L31" i="15" s="1"/>
  <c r="N34" i="15"/>
  <c r="N35" i="15" s="1"/>
  <c r="N30" i="15"/>
  <c r="N31" i="15" s="1"/>
  <c r="P34" i="15"/>
  <c r="P35" i="15" s="1"/>
  <c r="P30" i="15"/>
  <c r="P31" i="15" s="1"/>
  <c r="R34" i="15"/>
  <c r="R35" i="15" s="1"/>
  <c r="R30" i="15"/>
  <c r="R31" i="15" s="1"/>
  <c r="T34" i="15"/>
  <c r="T35" i="15" s="1"/>
  <c r="T30" i="15"/>
  <c r="T31" i="15" s="1"/>
  <c r="G36" i="15"/>
  <c r="G37" i="15" s="1"/>
  <c r="G32" i="15"/>
  <c r="G33" i="15" s="1"/>
  <c r="G28" i="15"/>
  <c r="G29" i="15" s="1"/>
  <c r="G24" i="15"/>
  <c r="G25" i="15" s="1"/>
  <c r="I36" i="15"/>
  <c r="I37" i="15" s="1"/>
  <c r="I32" i="15"/>
  <c r="I33" i="15" s="1"/>
  <c r="I28" i="15"/>
  <c r="I29" i="15" s="1"/>
  <c r="I24" i="15"/>
  <c r="I25" i="15" s="1"/>
  <c r="K36" i="15"/>
  <c r="K37" i="15" s="1"/>
  <c r="K32" i="15"/>
  <c r="K33" i="15" s="1"/>
  <c r="K28" i="15"/>
  <c r="K29" i="15" s="1"/>
  <c r="K24" i="15"/>
  <c r="K25" i="15" s="1"/>
  <c r="M36" i="15"/>
  <c r="M37" i="15" s="1"/>
  <c r="M32" i="15"/>
  <c r="M33" i="15" s="1"/>
  <c r="M28" i="15"/>
  <c r="M29" i="15" s="1"/>
  <c r="M24" i="15"/>
  <c r="M25" i="15" s="1"/>
  <c r="O36" i="15"/>
  <c r="O37" i="15" s="1"/>
  <c r="O32" i="15"/>
  <c r="O33" i="15" s="1"/>
  <c r="O28" i="15"/>
  <c r="O29" i="15" s="1"/>
  <c r="O24" i="15"/>
  <c r="O25" i="15" s="1"/>
  <c r="Q36" i="15"/>
  <c r="Q37" i="15" s="1"/>
  <c r="Q32" i="15"/>
  <c r="Q33" i="15" s="1"/>
  <c r="Q28" i="15"/>
  <c r="Q29" i="15" s="1"/>
  <c r="Q24" i="15"/>
  <c r="Q25" i="15" s="1"/>
  <c r="S36" i="15"/>
  <c r="S37" i="15" s="1"/>
  <c r="S32" i="15"/>
  <c r="S33" i="15" s="1"/>
  <c r="S28" i="15"/>
  <c r="S29" i="15" s="1"/>
  <c r="S24" i="15"/>
  <c r="S25" i="15" s="1"/>
  <c r="U36" i="15"/>
  <c r="U37" i="15" s="1"/>
  <c r="U32" i="15"/>
  <c r="U33" i="15" s="1"/>
  <c r="U28" i="15"/>
  <c r="U29" i="15" s="1"/>
  <c r="U24" i="15"/>
  <c r="U25" i="15" s="1"/>
  <c r="B34" i="15"/>
  <c r="B30" i="15"/>
  <c r="B26" i="15"/>
  <c r="G22" i="15"/>
  <c r="G23" i="15" s="1"/>
  <c r="I22" i="15"/>
  <c r="I23" i="15" s="1"/>
  <c r="K22" i="15"/>
  <c r="K23" i="15" s="1"/>
  <c r="M22" i="15"/>
  <c r="M23" i="15" s="1"/>
  <c r="O22" i="15"/>
  <c r="O23" i="15" s="1"/>
  <c r="Q22" i="15"/>
  <c r="Q23" i="15" s="1"/>
  <c r="S22" i="15"/>
  <c r="S23" i="15" s="1"/>
  <c r="F24" i="15"/>
  <c r="J24" i="15"/>
  <c r="J25" i="15" s="1"/>
  <c r="N24" i="15"/>
  <c r="N25" i="15" s="1"/>
  <c r="R24" i="15"/>
  <c r="R25" i="15" s="1"/>
  <c r="H26" i="15"/>
  <c r="H27" i="15" s="1"/>
  <c r="L26" i="15"/>
  <c r="L27" i="15" s="1"/>
  <c r="P26" i="15"/>
  <c r="P27" i="15" s="1"/>
  <c r="T26" i="15"/>
  <c r="T27" i="15" s="1"/>
  <c r="AG41" i="15"/>
  <c r="F34" i="14"/>
  <c r="F30" i="14"/>
  <c r="J34" i="14"/>
  <c r="J35" i="14" s="1"/>
  <c r="J30" i="14"/>
  <c r="J31" i="14" s="1"/>
  <c r="N34" i="14"/>
  <c r="N35" i="14" s="1"/>
  <c r="N30" i="14"/>
  <c r="N31" i="14" s="1"/>
  <c r="G34" i="14"/>
  <c r="G35" i="14" s="1"/>
  <c r="G30" i="14"/>
  <c r="G31" i="14" s="1"/>
  <c r="G26" i="14"/>
  <c r="G27" i="14" s="1"/>
  <c r="I34" i="14"/>
  <c r="I35" i="14" s="1"/>
  <c r="I30" i="14"/>
  <c r="I31" i="14" s="1"/>
  <c r="I26" i="14"/>
  <c r="I27" i="14" s="1"/>
  <c r="K34" i="14"/>
  <c r="K35" i="14" s="1"/>
  <c r="K30" i="14"/>
  <c r="K31" i="14" s="1"/>
  <c r="K26" i="14"/>
  <c r="K27" i="14" s="1"/>
  <c r="M34" i="14"/>
  <c r="M35" i="14" s="1"/>
  <c r="M30" i="14"/>
  <c r="M31" i="14" s="1"/>
  <c r="M26" i="14"/>
  <c r="M27" i="14" s="1"/>
  <c r="O34" i="14"/>
  <c r="O35" i="14" s="1"/>
  <c r="O30" i="14"/>
  <c r="O31" i="14" s="1"/>
  <c r="O26" i="14"/>
  <c r="O27" i="14" s="1"/>
  <c r="Q34" i="14"/>
  <c r="Q35" i="14" s="1"/>
  <c r="Q30" i="14"/>
  <c r="Q31" i="14" s="1"/>
  <c r="Q26" i="14"/>
  <c r="Q27" i="14" s="1"/>
  <c r="S34" i="14"/>
  <c r="S35" i="14" s="1"/>
  <c r="S30" i="14"/>
  <c r="S31" i="14" s="1"/>
  <c r="S26" i="14"/>
  <c r="S27" i="14" s="1"/>
  <c r="F36" i="14"/>
  <c r="F32" i="14"/>
  <c r="F28" i="14"/>
  <c r="H36" i="14"/>
  <c r="H37" i="14" s="1"/>
  <c r="H28" i="14"/>
  <c r="H29" i="14" s="1"/>
  <c r="H32" i="14"/>
  <c r="H33" i="14" s="1"/>
  <c r="J36" i="14"/>
  <c r="J37" i="14" s="1"/>
  <c r="J32" i="14"/>
  <c r="J33" i="14" s="1"/>
  <c r="J28" i="14"/>
  <c r="J29" i="14" s="1"/>
  <c r="L36" i="14"/>
  <c r="L37" i="14" s="1"/>
  <c r="L28" i="14"/>
  <c r="L29" i="14" s="1"/>
  <c r="L32" i="14"/>
  <c r="L33" i="14" s="1"/>
  <c r="N36" i="14"/>
  <c r="N37" i="14" s="1"/>
  <c r="N32" i="14"/>
  <c r="N33" i="14" s="1"/>
  <c r="N28" i="14"/>
  <c r="N29" i="14" s="1"/>
  <c r="P36" i="14"/>
  <c r="P37" i="14" s="1"/>
  <c r="P28" i="14"/>
  <c r="P29" i="14" s="1"/>
  <c r="P32" i="14"/>
  <c r="P33" i="14" s="1"/>
  <c r="R36" i="14"/>
  <c r="R37" i="14" s="1"/>
  <c r="R32" i="14"/>
  <c r="R33" i="14" s="1"/>
  <c r="R28" i="14"/>
  <c r="R29" i="14" s="1"/>
  <c r="T36" i="14"/>
  <c r="T37" i="14" s="1"/>
  <c r="T28" i="14"/>
  <c r="T29" i="14" s="1"/>
  <c r="T32" i="14"/>
  <c r="T33" i="14" s="1"/>
  <c r="F22" i="14"/>
  <c r="J22" i="14"/>
  <c r="J23" i="14" s="1"/>
  <c r="N22" i="14"/>
  <c r="N23" i="14" s="1"/>
  <c r="R22" i="14"/>
  <c r="R23" i="14" s="1"/>
  <c r="H24" i="14"/>
  <c r="H25" i="14" s="1"/>
  <c r="L24" i="14"/>
  <c r="L25" i="14" s="1"/>
  <c r="P24" i="14"/>
  <c r="P25" i="14" s="1"/>
  <c r="T24" i="14"/>
  <c r="T25" i="14" s="1"/>
  <c r="F26" i="14"/>
  <c r="J26" i="14"/>
  <c r="J27" i="14" s="1"/>
  <c r="N26" i="14"/>
  <c r="N27" i="14" s="1"/>
  <c r="H34" i="14"/>
  <c r="H35" i="14" s="1"/>
  <c r="H30" i="14"/>
  <c r="H31" i="14" s="1"/>
  <c r="L34" i="14"/>
  <c r="L35" i="14" s="1"/>
  <c r="L30" i="14"/>
  <c r="L31" i="14" s="1"/>
  <c r="P34" i="14"/>
  <c r="P35" i="14" s="1"/>
  <c r="P30" i="14"/>
  <c r="P31" i="14" s="1"/>
  <c r="R34" i="14"/>
  <c r="R35" i="14" s="1"/>
  <c r="R30" i="14"/>
  <c r="R31" i="14" s="1"/>
  <c r="T34" i="14"/>
  <c r="T35" i="14" s="1"/>
  <c r="T30" i="14"/>
  <c r="T31" i="14" s="1"/>
  <c r="G36" i="14"/>
  <c r="G37" i="14" s="1"/>
  <c r="G32" i="14"/>
  <c r="G33" i="14" s="1"/>
  <c r="G28" i="14"/>
  <c r="G29" i="14" s="1"/>
  <c r="G24" i="14"/>
  <c r="G25" i="14" s="1"/>
  <c r="I36" i="14"/>
  <c r="I37" i="14" s="1"/>
  <c r="I32" i="14"/>
  <c r="I33" i="14" s="1"/>
  <c r="I28" i="14"/>
  <c r="I29" i="14" s="1"/>
  <c r="I24" i="14"/>
  <c r="I25" i="14" s="1"/>
  <c r="K36" i="14"/>
  <c r="K37" i="14" s="1"/>
  <c r="K32" i="14"/>
  <c r="K33" i="14" s="1"/>
  <c r="K28" i="14"/>
  <c r="K29" i="14" s="1"/>
  <c r="K24" i="14"/>
  <c r="K25" i="14" s="1"/>
  <c r="M36" i="14"/>
  <c r="M37" i="14" s="1"/>
  <c r="M32" i="14"/>
  <c r="M33" i="14" s="1"/>
  <c r="M28" i="14"/>
  <c r="M29" i="14" s="1"/>
  <c r="M24" i="14"/>
  <c r="M25" i="14" s="1"/>
  <c r="O36" i="14"/>
  <c r="O37" i="14" s="1"/>
  <c r="O32" i="14"/>
  <c r="O33" i="14" s="1"/>
  <c r="O28" i="14"/>
  <c r="O29" i="14" s="1"/>
  <c r="O24" i="14"/>
  <c r="O25" i="14" s="1"/>
  <c r="Q36" i="14"/>
  <c r="Q37" i="14" s="1"/>
  <c r="Q32" i="14"/>
  <c r="Q33" i="14" s="1"/>
  <c r="Q28" i="14"/>
  <c r="Q29" i="14" s="1"/>
  <c r="Q24" i="14"/>
  <c r="Q25" i="14" s="1"/>
  <c r="S36" i="14"/>
  <c r="S37" i="14" s="1"/>
  <c r="S32" i="14"/>
  <c r="S33" i="14" s="1"/>
  <c r="S28" i="14"/>
  <c r="S29" i="14" s="1"/>
  <c r="S24" i="14"/>
  <c r="S25" i="14" s="1"/>
  <c r="U36" i="14"/>
  <c r="U37" i="14" s="1"/>
  <c r="U32" i="14"/>
  <c r="U33" i="14" s="1"/>
  <c r="U28" i="14"/>
  <c r="U29" i="14" s="1"/>
  <c r="U24" i="14"/>
  <c r="U25" i="14" s="1"/>
  <c r="B34" i="14"/>
  <c r="B30" i="14"/>
  <c r="B26" i="14"/>
  <c r="G22" i="14"/>
  <c r="G23" i="14" s="1"/>
  <c r="I22" i="14"/>
  <c r="I23" i="14" s="1"/>
  <c r="K22" i="14"/>
  <c r="K23" i="14" s="1"/>
  <c r="M22" i="14"/>
  <c r="M23" i="14" s="1"/>
  <c r="O22" i="14"/>
  <c r="O23" i="14" s="1"/>
  <c r="Q22" i="14"/>
  <c r="Q23" i="14" s="1"/>
  <c r="S22" i="14"/>
  <c r="S23" i="14" s="1"/>
  <c r="F24" i="14"/>
  <c r="J24" i="14"/>
  <c r="J25" i="14" s="1"/>
  <c r="N24" i="14"/>
  <c r="N25" i="14" s="1"/>
  <c r="R24" i="14"/>
  <c r="R25" i="14" s="1"/>
  <c r="H26" i="14"/>
  <c r="H27" i="14" s="1"/>
  <c r="L26" i="14"/>
  <c r="L27" i="14" s="1"/>
  <c r="P26" i="14"/>
  <c r="P27" i="14" s="1"/>
  <c r="T26" i="14"/>
  <c r="T27" i="14" s="1"/>
  <c r="AG41" i="14"/>
  <c r="D26" i="11"/>
  <c r="D30" i="11"/>
  <c r="D34" i="11"/>
  <c r="C26" i="11"/>
  <c r="C30" i="11"/>
  <c r="C34" i="11"/>
  <c r="H27" i="16" l="1"/>
  <c r="H31" i="16"/>
  <c r="H35" i="16"/>
  <c r="F31" i="16"/>
  <c r="V30" i="16"/>
  <c r="F33" i="16"/>
  <c r="V33" i="16" s="1"/>
  <c r="V32" i="16"/>
  <c r="F25" i="16"/>
  <c r="V25" i="16" s="1"/>
  <c r="V24" i="16"/>
  <c r="F35" i="16"/>
  <c r="V34" i="16"/>
  <c r="V22" i="16"/>
  <c r="F23" i="16"/>
  <c r="V23" i="16" s="1"/>
  <c r="V28" i="16"/>
  <c r="F29" i="16"/>
  <c r="V29" i="16" s="1"/>
  <c r="F37" i="16"/>
  <c r="V37" i="16" s="1"/>
  <c r="V36" i="16"/>
  <c r="V26" i="16"/>
  <c r="V27" i="16"/>
  <c r="F31" i="15"/>
  <c r="V31" i="15" s="1"/>
  <c r="V30" i="15"/>
  <c r="F33" i="15"/>
  <c r="V33" i="15" s="1"/>
  <c r="W32" i="15" s="1"/>
  <c r="V32" i="15"/>
  <c r="W30" i="15" s="1"/>
  <c r="F25" i="15"/>
  <c r="V25" i="15" s="1"/>
  <c r="V24" i="15"/>
  <c r="F35" i="15"/>
  <c r="V35" i="15" s="1"/>
  <c r="V34" i="15"/>
  <c r="V22" i="15"/>
  <c r="F23" i="15"/>
  <c r="V23" i="15" s="1"/>
  <c r="V28" i="15"/>
  <c r="F29" i="15"/>
  <c r="V29" i="15" s="1"/>
  <c r="F37" i="15"/>
  <c r="V37" i="15" s="1"/>
  <c r="V36" i="15"/>
  <c r="V26" i="15"/>
  <c r="V27" i="15"/>
  <c r="F27" i="14"/>
  <c r="V27" i="14" s="1"/>
  <c r="V26" i="14"/>
  <c r="V22" i="14"/>
  <c r="F23" i="14"/>
  <c r="V23" i="14" s="1"/>
  <c r="V28" i="14"/>
  <c r="F29" i="14"/>
  <c r="V29" i="14" s="1"/>
  <c r="F37" i="14"/>
  <c r="V37" i="14" s="1"/>
  <c r="V36" i="14"/>
  <c r="F31" i="14"/>
  <c r="V31" i="14" s="1"/>
  <c r="V30" i="14"/>
  <c r="F25" i="14"/>
  <c r="V25" i="14" s="1"/>
  <c r="V24" i="14"/>
  <c r="F33" i="14"/>
  <c r="V33" i="14" s="1"/>
  <c r="W32" i="14" s="1"/>
  <c r="V32" i="14"/>
  <c r="W30" i="14" s="1"/>
  <c r="F35" i="14"/>
  <c r="V35" i="14" s="1"/>
  <c r="V34" i="14"/>
  <c r="C22" i="11"/>
  <c r="V31" i="16" l="1"/>
  <c r="V35" i="16"/>
  <c r="AD29" i="16"/>
  <c r="AE29" i="16" s="1" a="1"/>
  <c r="AE29" i="16" s="1"/>
  <c r="AF22" i="16"/>
  <c r="AH22" i="16" s="1" a="1"/>
  <c r="AH22" i="16" s="1"/>
  <c r="AD36" i="16"/>
  <c r="AE36" i="16" s="1" a="1"/>
  <c r="AE36" i="16" s="1"/>
  <c r="AD35" i="16"/>
  <c r="AE35" i="16" s="1" a="1"/>
  <c r="AE35" i="16" s="1"/>
  <c r="AD22" i="16"/>
  <c r="AE22" i="16" s="1" a="1"/>
  <c r="AE22" i="16" s="1"/>
  <c r="AD30" i="16"/>
  <c r="AE30" i="16" s="1" a="1"/>
  <c r="AE30" i="16" s="1"/>
  <c r="AD33" i="16"/>
  <c r="AE33" i="16" s="1" a="1"/>
  <c r="AE33" i="16" s="1"/>
  <c r="AD32" i="16"/>
  <c r="AE32" i="16" s="1" a="1"/>
  <c r="AE32" i="16" s="1"/>
  <c r="AD26" i="16"/>
  <c r="AE26" i="16" s="1" a="1"/>
  <c r="AE26" i="16" s="1"/>
  <c r="AF26" i="16"/>
  <c r="AH26" i="16" s="1" a="1"/>
  <c r="AH26" i="16" s="1"/>
  <c r="AD24" i="16"/>
  <c r="AE24" i="16" s="1" a="1"/>
  <c r="AE24" i="16" s="1"/>
  <c r="AD34" i="16"/>
  <c r="AE34" i="16" s="1" a="1"/>
  <c r="AE34" i="16" s="1"/>
  <c r="AD25" i="16"/>
  <c r="AE25" i="16" s="1" a="1"/>
  <c r="AE25" i="16" s="1"/>
  <c r="AD23" i="16"/>
  <c r="AE23" i="16" s="1" a="1"/>
  <c r="AE23" i="16" s="1"/>
  <c r="AF30" i="16"/>
  <c r="AH30" i="16" s="1" a="1"/>
  <c r="AH30" i="16" s="1"/>
  <c r="AD31" i="16"/>
  <c r="AE31" i="16" s="1" a="1"/>
  <c r="AE31" i="16" s="1"/>
  <c r="AD27" i="16"/>
  <c r="AE27" i="16" s="1" a="1"/>
  <c r="AE27" i="16" s="1"/>
  <c r="AD28" i="16"/>
  <c r="AE28" i="16" s="1" a="1"/>
  <c r="AE28" i="16" s="1"/>
  <c r="AF34" i="16"/>
  <c r="AH34" i="16" s="1" a="1"/>
  <c r="AH34" i="16" s="1"/>
  <c r="AD37" i="16"/>
  <c r="AE37" i="16" s="1" a="1"/>
  <c r="AE37" i="16" s="1"/>
  <c r="AD28" i="15"/>
  <c r="AE28" i="15" s="1" a="1"/>
  <c r="AE28" i="15" s="1"/>
  <c r="AD31" i="15"/>
  <c r="AE31" i="15" s="1" a="1"/>
  <c r="AE31" i="15" s="1"/>
  <c r="AD30" i="15"/>
  <c r="AE30" i="15" s="1" a="1"/>
  <c r="AE30" i="15" s="1"/>
  <c r="AD34" i="14"/>
  <c r="AE34" i="14" s="1" a="1"/>
  <c r="AE34" i="14" s="1"/>
  <c r="AD36" i="14"/>
  <c r="AE36" i="14" s="1" a="1"/>
  <c r="AE36" i="14" s="1"/>
  <c r="AD37" i="14"/>
  <c r="AE37" i="14" s="1" a="1"/>
  <c r="AE37" i="14" s="1"/>
  <c r="AF26" i="15"/>
  <c r="AH26" i="15" s="1" a="1"/>
  <c r="AH26" i="15" s="1"/>
  <c r="AD23" i="15"/>
  <c r="AE23" i="15" s="1" a="1"/>
  <c r="AE23" i="15" s="1"/>
  <c r="AF22" i="15"/>
  <c r="AH22" i="15" s="1" a="1"/>
  <c r="AH22" i="15" s="1"/>
  <c r="AD34" i="15"/>
  <c r="AE34" i="15" s="1" a="1"/>
  <c r="AE34" i="15" s="1"/>
  <c r="AD36" i="15"/>
  <c r="AE36" i="15" s="1" a="1"/>
  <c r="AE36" i="15" s="1"/>
  <c r="AD37" i="15"/>
  <c r="AE37" i="15" s="1" a="1"/>
  <c r="AE37" i="15" s="1"/>
  <c r="AD31" i="14"/>
  <c r="AE31" i="14" s="1" a="1"/>
  <c r="AE31" i="14" s="1"/>
  <c r="AD30" i="14"/>
  <c r="AE30" i="14" s="1" a="1"/>
  <c r="AE30" i="14" s="1"/>
  <c r="AD22" i="14"/>
  <c r="AE22" i="14" s="1" a="1"/>
  <c r="AE22" i="14" s="1"/>
  <c r="AD23" i="14"/>
  <c r="AE23" i="14" s="1" a="1"/>
  <c r="AE23" i="14" s="1"/>
  <c r="AD24" i="14"/>
  <c r="AE24" i="14" s="1" a="1"/>
  <c r="AE24" i="14" s="1"/>
  <c r="AD26" i="14"/>
  <c r="AE26" i="14" s="1" a="1"/>
  <c r="AE26" i="14" s="1"/>
  <c r="AD27" i="14"/>
  <c r="AE27" i="14" s="1" a="1"/>
  <c r="AE27" i="14" s="1"/>
  <c r="AD27" i="15"/>
  <c r="AE27" i="15" s="1" a="1"/>
  <c r="AE27" i="15" s="1"/>
  <c r="AF30" i="15"/>
  <c r="AH30" i="15" s="1" a="1"/>
  <c r="AH30" i="15" s="1"/>
  <c r="AD33" i="15"/>
  <c r="AE33" i="15" s="1" a="1"/>
  <c r="AE33" i="15" s="1"/>
  <c r="AD32" i="15"/>
  <c r="AE32" i="15" s="1" a="1"/>
  <c r="AE32" i="15" s="1"/>
  <c r="AD35" i="14"/>
  <c r="AE35" i="14" s="1" a="1"/>
  <c r="AE35" i="14" s="1"/>
  <c r="AF34" i="14"/>
  <c r="AH34" i="14" s="1" a="1"/>
  <c r="AH34" i="14" s="1"/>
  <c r="AD29" i="15"/>
  <c r="AE29" i="15" s="1" a="1"/>
  <c r="AE29" i="15" s="1"/>
  <c r="AD26" i="15"/>
  <c r="AE26" i="15" s="1" a="1"/>
  <c r="AE26" i="15" s="1"/>
  <c r="AD22" i="15"/>
  <c r="AE22" i="15" s="1" a="1"/>
  <c r="AE22" i="15" s="1"/>
  <c r="AD25" i="15"/>
  <c r="AE25" i="15" s="1" a="1"/>
  <c r="AE25" i="15" s="1"/>
  <c r="AD24" i="15"/>
  <c r="AE24" i="15" s="1" a="1"/>
  <c r="AE24" i="15" s="1"/>
  <c r="AD35" i="15"/>
  <c r="AE35" i="15" s="1" a="1"/>
  <c r="AE35" i="15" s="1"/>
  <c r="AF34" i="15"/>
  <c r="AH34" i="15" s="1" a="1"/>
  <c r="AH34" i="15" s="1"/>
  <c r="AF30" i="14"/>
  <c r="AH30" i="14" s="1" a="1"/>
  <c r="AH30" i="14" s="1"/>
  <c r="AD33" i="14"/>
  <c r="AE33" i="14" s="1" a="1"/>
  <c r="AE33" i="14" s="1"/>
  <c r="AD32" i="14"/>
  <c r="AE32" i="14" s="1" a="1"/>
  <c r="AE32" i="14" s="1"/>
  <c r="AD25" i="14"/>
  <c r="AE25" i="14" s="1" a="1"/>
  <c r="AE25" i="14" s="1"/>
  <c r="AF22" i="14"/>
  <c r="AH22" i="14" s="1" a="1"/>
  <c r="AH22" i="14" s="1"/>
  <c r="AD28" i="14"/>
  <c r="AE28" i="14" s="1" a="1"/>
  <c r="AE28" i="14" s="1"/>
  <c r="AF26" i="14"/>
  <c r="AH26" i="14" s="1" a="1"/>
  <c r="AH26" i="14" s="1"/>
  <c r="AD29" i="14"/>
  <c r="AE29" i="14" s="1" a="1"/>
  <c r="AE29" i="14" s="1"/>
  <c r="W34" i="15"/>
  <c r="W36" i="16"/>
  <c r="W30" i="16"/>
  <c r="W32" i="16"/>
  <c r="W34" i="16"/>
  <c r="W22" i="14"/>
  <c r="W28" i="14"/>
  <c r="W22" i="15"/>
  <c r="W28" i="16"/>
  <c r="W22" i="16"/>
  <c r="W26" i="16"/>
  <c r="W24" i="16"/>
  <c r="W28" i="15"/>
  <c r="W24" i="14"/>
  <c r="W26" i="14"/>
  <c r="W36" i="15"/>
  <c r="W26" i="15"/>
  <c r="W24" i="15"/>
  <c r="W34" i="14"/>
  <c r="W36" i="14"/>
  <c r="D22" i="11"/>
  <c r="B26" i="11" l="1"/>
  <c r="B34" i="11"/>
  <c r="B30" i="11"/>
  <c r="B22" i="11"/>
  <c r="N42" i="11" l="1"/>
  <c r="AG43" i="11" s="1"/>
  <c r="C21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T17" i="11"/>
  <c r="S17" i="11"/>
  <c r="S26" i="11" s="1"/>
  <c r="R17" i="11"/>
  <c r="R26" i="11" s="1"/>
  <c r="Q17" i="11"/>
  <c r="Q26" i="11" s="1"/>
  <c r="P17" i="11"/>
  <c r="P26" i="11" s="1"/>
  <c r="O17" i="11"/>
  <c r="O26" i="11" s="1"/>
  <c r="N17" i="11"/>
  <c r="N26" i="11" s="1"/>
  <c r="M17" i="11"/>
  <c r="M26" i="11" s="1"/>
  <c r="L17" i="11"/>
  <c r="L26" i="11" s="1"/>
  <c r="K17" i="11"/>
  <c r="K26" i="11" s="1"/>
  <c r="J17" i="11"/>
  <c r="J26" i="11" s="1"/>
  <c r="I17" i="11"/>
  <c r="I26" i="11" s="1"/>
  <c r="H17" i="11"/>
  <c r="H26" i="11" s="1"/>
  <c r="G17" i="11"/>
  <c r="G26" i="11" s="1"/>
  <c r="F17" i="11"/>
  <c r="AC14" i="11"/>
  <c r="AE14" i="11" s="1"/>
  <c r="Z14" i="11" s="1"/>
  <c r="N34" i="11" l="1"/>
  <c r="N35" i="11" s="1"/>
  <c r="P34" i="11"/>
  <c r="S34" i="11"/>
  <c r="S35" i="11" s="1"/>
  <c r="F36" i="11"/>
  <c r="P36" i="11"/>
  <c r="P37" i="11" s="1"/>
  <c r="R36" i="11"/>
  <c r="R37" i="11" s="1"/>
  <c r="O36" i="11"/>
  <c r="O37" i="11" s="1"/>
  <c r="Q36" i="11"/>
  <c r="Q37" i="11" s="1"/>
  <c r="S36" i="11"/>
  <c r="S37" i="11" s="1"/>
  <c r="H34" i="11"/>
  <c r="H35" i="11" s="1"/>
  <c r="H30" i="11"/>
  <c r="H31" i="11" s="1"/>
  <c r="H22" i="11"/>
  <c r="J34" i="11"/>
  <c r="J30" i="11"/>
  <c r="J31" i="11" s="1"/>
  <c r="J27" i="11"/>
  <c r="J22" i="11"/>
  <c r="J23" i="11" s="1"/>
  <c r="L34" i="11"/>
  <c r="L35" i="11" s="1"/>
  <c r="L30" i="11"/>
  <c r="L31" i="11" s="1"/>
  <c r="L22" i="11"/>
  <c r="L23" i="11" s="1"/>
  <c r="G36" i="11"/>
  <c r="G37" i="11" s="1"/>
  <c r="G32" i="11"/>
  <c r="G33" i="11" s="1"/>
  <c r="G29" i="11"/>
  <c r="G24" i="11"/>
  <c r="G25" i="11" s="1"/>
  <c r="I36" i="11"/>
  <c r="I37" i="11" s="1"/>
  <c r="I32" i="11"/>
  <c r="I33" i="11" s="1"/>
  <c r="I29" i="11"/>
  <c r="I24" i="11"/>
  <c r="I25" i="11" s="1"/>
  <c r="K36" i="11"/>
  <c r="K37" i="11" s="1"/>
  <c r="K32" i="11"/>
  <c r="K33" i="11" s="1"/>
  <c r="K29" i="11"/>
  <c r="K24" i="11"/>
  <c r="K25" i="11" s="1"/>
  <c r="G34" i="11"/>
  <c r="G35" i="11" s="1"/>
  <c r="G30" i="11"/>
  <c r="G31" i="11" s="1"/>
  <c r="G27" i="11"/>
  <c r="G22" i="11"/>
  <c r="G23" i="11" s="1"/>
  <c r="I34" i="11"/>
  <c r="I35" i="11" s="1"/>
  <c r="I30" i="11"/>
  <c r="I31" i="11" s="1"/>
  <c r="I27" i="11"/>
  <c r="I22" i="11"/>
  <c r="I23" i="11" s="1"/>
  <c r="K34" i="11"/>
  <c r="K35" i="11" s="1"/>
  <c r="K30" i="11"/>
  <c r="K31" i="11" s="1"/>
  <c r="K22" i="11"/>
  <c r="K23" i="11" s="1"/>
  <c r="H36" i="11"/>
  <c r="H32" i="11"/>
  <c r="H33" i="11" s="1"/>
  <c r="H29" i="11"/>
  <c r="H24" i="11"/>
  <c r="H25" i="11" s="1"/>
  <c r="J36" i="11"/>
  <c r="J37" i="11" s="1"/>
  <c r="J32" i="11"/>
  <c r="J33" i="11" s="1"/>
  <c r="J29" i="11"/>
  <c r="J24" i="11"/>
  <c r="J25" i="11" s="1"/>
  <c r="L36" i="11"/>
  <c r="L37" i="11" s="1"/>
  <c r="L32" i="11"/>
  <c r="L33" i="11" s="1"/>
  <c r="L29" i="11"/>
  <c r="L24" i="11"/>
  <c r="L25" i="11" s="1"/>
  <c r="M32" i="11"/>
  <c r="M36" i="11"/>
  <c r="N32" i="11"/>
  <c r="N33" i="11" s="1"/>
  <c r="N36" i="11"/>
  <c r="T32" i="11"/>
  <c r="T33" i="11" s="1"/>
  <c r="T36" i="11"/>
  <c r="T37" i="11" s="1"/>
  <c r="R30" i="11"/>
  <c r="R34" i="11"/>
  <c r="T30" i="11"/>
  <c r="T31" i="11" s="1"/>
  <c r="T34" i="11"/>
  <c r="T35" i="11" s="1"/>
  <c r="M30" i="11"/>
  <c r="M34" i="11"/>
  <c r="O30" i="11"/>
  <c r="O31" i="11" s="1"/>
  <c r="O34" i="11"/>
  <c r="O35" i="11" s="1"/>
  <c r="Q30" i="11"/>
  <c r="Q34" i="11"/>
  <c r="O29" i="11"/>
  <c r="O32" i="11"/>
  <c r="O33" i="11" s="1"/>
  <c r="Q29" i="11"/>
  <c r="Q32" i="11"/>
  <c r="Q33" i="11" s="1"/>
  <c r="S29" i="11"/>
  <c r="S32" i="11"/>
  <c r="S33" i="11" s="1"/>
  <c r="P29" i="11"/>
  <c r="P32" i="11"/>
  <c r="P33" i="11" s="1"/>
  <c r="R29" i="11"/>
  <c r="R32" i="11"/>
  <c r="R33" i="11" s="1"/>
  <c r="P27" i="11"/>
  <c r="P30" i="11"/>
  <c r="P31" i="11" s="1"/>
  <c r="N27" i="11"/>
  <c r="N30" i="11"/>
  <c r="N31" i="11" s="1"/>
  <c r="S27" i="11"/>
  <c r="S30" i="11"/>
  <c r="S31" i="11" s="1"/>
  <c r="M24" i="11"/>
  <c r="M25" i="11" s="1"/>
  <c r="N24" i="11"/>
  <c r="N25" i="11" s="1"/>
  <c r="N29" i="11"/>
  <c r="T24" i="11"/>
  <c r="T25" i="11" s="1"/>
  <c r="T28" i="11"/>
  <c r="T29" i="11" s="1"/>
  <c r="R22" i="11"/>
  <c r="R23" i="11" s="1"/>
  <c r="R27" i="11"/>
  <c r="T22" i="11"/>
  <c r="T23" i="11" s="1"/>
  <c r="T27" i="11"/>
  <c r="M22" i="11"/>
  <c r="M23" i="11" s="1"/>
  <c r="M27" i="11"/>
  <c r="O22" i="11"/>
  <c r="O23" i="11" s="1"/>
  <c r="O27" i="11"/>
  <c r="Q22" i="11"/>
  <c r="Q23" i="11" s="1"/>
  <c r="Q27" i="11"/>
  <c r="O24" i="11"/>
  <c r="O25" i="11" s="1"/>
  <c r="Q24" i="11"/>
  <c r="Q25" i="11" s="1"/>
  <c r="S24" i="11"/>
  <c r="S25" i="11" s="1"/>
  <c r="P24" i="11"/>
  <c r="P25" i="11" s="1"/>
  <c r="R24" i="11"/>
  <c r="R25" i="11" s="1"/>
  <c r="N22" i="11"/>
  <c r="N23" i="11" s="1"/>
  <c r="P35" i="11"/>
  <c r="P22" i="11"/>
  <c r="P23" i="11" s="1"/>
  <c r="S22" i="11"/>
  <c r="S23" i="11" s="1"/>
  <c r="F30" i="11"/>
  <c r="F34" i="11"/>
  <c r="M33" i="11"/>
  <c r="M37" i="11"/>
  <c r="U32" i="11"/>
  <c r="U33" i="11" s="1"/>
  <c r="U36" i="11"/>
  <c r="U37" i="11" s="1"/>
  <c r="M31" i="11"/>
  <c r="M35" i="11"/>
  <c r="Q31" i="11"/>
  <c r="Q35" i="11"/>
  <c r="F37" i="11"/>
  <c r="N37" i="11"/>
  <c r="R31" i="11"/>
  <c r="R35" i="11"/>
  <c r="J35" i="11"/>
  <c r="H37" i="11"/>
  <c r="F24" i="11"/>
  <c r="F25" i="11" s="1"/>
  <c r="F32" i="11"/>
  <c r="F22" i="11"/>
  <c r="K27" i="11"/>
  <c r="U24" i="11"/>
  <c r="U25" i="11" s="1"/>
  <c r="F26" i="11"/>
  <c r="L27" i="11"/>
  <c r="M29" i="11"/>
  <c r="U28" i="11"/>
  <c r="U29" i="11" s="1"/>
  <c r="AG41" i="11"/>
  <c r="F23" i="11" l="1"/>
  <c r="F31" i="11"/>
  <c r="V37" i="11"/>
  <c r="F35" i="11"/>
  <c r="V35" i="11" s="1"/>
  <c r="V34" i="11"/>
  <c r="V36" i="11"/>
  <c r="V32" i="11"/>
  <c r="F33" i="11"/>
  <c r="V33" i="11" s="1"/>
  <c r="V30" i="11"/>
  <c r="V31" i="11"/>
  <c r="H27" i="11"/>
  <c r="H23" i="11"/>
  <c r="V23" i="11" s="1"/>
  <c r="V22" i="11"/>
  <c r="V24" i="11"/>
  <c r="F27" i="11"/>
  <c r="V26" i="11"/>
  <c r="F29" i="11"/>
  <c r="V29" i="11" s="1"/>
  <c r="V28" i="11"/>
  <c r="V25" i="11"/>
  <c r="AD26" i="11" l="1"/>
  <c r="AE26" i="11" s="1" a="1"/>
  <c r="AE26" i="11" s="1"/>
  <c r="AD22" i="11"/>
  <c r="AE22" i="11" s="1" a="1"/>
  <c r="AE22" i="11" s="1"/>
  <c r="AD30" i="11"/>
  <c r="AE30" i="11" s="1" a="1"/>
  <c r="AE30" i="11" s="1"/>
  <c r="AD34" i="11"/>
  <c r="AE34" i="11" s="1" a="1"/>
  <c r="AE34" i="11" s="1"/>
  <c r="AD36" i="11"/>
  <c r="AE36" i="11" s="1" a="1"/>
  <c r="AE36" i="11" s="1"/>
  <c r="AF34" i="11"/>
  <c r="AH34" i="11" s="1" a="1"/>
  <c r="AH34" i="11" s="1"/>
  <c r="W34" i="11"/>
  <c r="V27" i="11"/>
  <c r="W28" i="11" s="1"/>
  <c r="AD31" i="11"/>
  <c r="AE31" i="11" s="1" a="1"/>
  <c r="AE31" i="11" s="1"/>
  <c r="AD33" i="11"/>
  <c r="AE33" i="11" s="1" a="1"/>
  <c r="AE33" i="11" s="1"/>
  <c r="AD35" i="11"/>
  <c r="AE35" i="11" s="1" a="1"/>
  <c r="AE35" i="11" s="1"/>
  <c r="AD37" i="11"/>
  <c r="AE37" i="11" s="1" a="1"/>
  <c r="AE37" i="11" s="1"/>
  <c r="W36" i="11"/>
  <c r="AF30" i="11"/>
  <c r="AH30" i="11" s="1" a="1"/>
  <c r="AH30" i="11" s="1"/>
  <c r="W32" i="11"/>
  <c r="W30" i="11"/>
  <c r="AD32" i="11"/>
  <c r="AE32" i="11" s="1" a="1"/>
  <c r="AE32" i="11" s="1"/>
  <c r="AF26" i="11"/>
  <c r="AH26" i="11" s="1" a="1"/>
  <c r="AH26" i="11" s="1"/>
  <c r="AD23" i="11"/>
  <c r="AE23" i="11" s="1" a="1"/>
  <c r="AE23" i="11" s="1"/>
  <c r="W26" i="11"/>
  <c r="W24" i="11"/>
  <c r="W22" i="11"/>
  <c r="AD29" i="11"/>
  <c r="AE29" i="11" s="1" a="1"/>
  <c r="AE29" i="11" s="1"/>
  <c r="AD24" i="11"/>
  <c r="AE24" i="11" s="1" a="1"/>
  <c r="AE24" i="11" s="1"/>
  <c r="AD27" i="11"/>
  <c r="AD28" i="11"/>
  <c r="AE28" i="11" s="1" a="1"/>
  <c r="AE28" i="11" s="1"/>
  <c r="AF22" i="11"/>
  <c r="AD25" i="11"/>
  <c r="AE25" i="11" s="1" a="1"/>
  <c r="AE25" i="11" s="1"/>
  <c r="AH22" i="11" l="1" a="1"/>
  <c r="AH22" i="11" s="1"/>
</calcChain>
</file>

<file path=xl/comments1.xml><?xml version="1.0" encoding="utf-8"?>
<comments xmlns="http://schemas.openxmlformats.org/spreadsheetml/2006/main">
  <authors>
    <author>мама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  <comment ref="AE2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Здесь должно быть 10(79) </t>
        </r>
      </text>
    </comment>
  </commentList>
</comments>
</file>

<file path=xl/comments2.xml><?xml version="1.0" encoding="utf-8"?>
<comments xmlns="http://schemas.openxmlformats.org/spreadsheetml/2006/main">
  <authors>
    <author>мама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comments3.xml><?xml version="1.0" encoding="utf-8"?>
<comments xmlns="http://schemas.openxmlformats.org/spreadsheetml/2006/main">
  <authors>
    <author>мама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comments4.xml><?xml version="1.0" encoding="utf-8"?>
<comments xmlns="http://schemas.openxmlformats.org/spreadsheetml/2006/main">
  <authors>
    <author>мама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sharedStrings.xml><?xml version="1.0" encoding="utf-8"?>
<sst xmlns="http://schemas.openxmlformats.org/spreadsheetml/2006/main" count="318" uniqueCount="81">
  <si>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</si>
  <si>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</si>
  <si>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</si>
  <si>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</si>
  <si>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</si>
  <si>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</si>
  <si>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Структурное подразделение</t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</si>
  <si>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</si>
  <si>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</si>
  <si>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</si>
  <si>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</si>
  <si>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</si>
  <si>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</si>
  <si>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Табельный
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</si>
  <si>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</si>
  <si>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</si>
  <si>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</si>
  <si>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</si>
  <si>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половину
месяца
(I, II)</t>
  </si>
  <si>
    <t>месяц</t>
  </si>
  <si>
    <t>код вида оплаты</t>
  </si>
  <si>
    <t>код</t>
  </si>
  <si>
    <t>дни</t>
  </si>
  <si>
    <t>корреспондирующий счет, заказ</t>
  </si>
  <si>
    <t>код
вида
оплаты</t>
  </si>
  <si>
    <t>корр. счет, заказ</t>
  </si>
  <si>
    <t>дни,
часы</t>
  </si>
  <si>
    <t>часы</t>
  </si>
  <si>
    <t>X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</si>
  <si>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</si>
  <si>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Фамилия, и., о., 
(профессия, должность)</t>
  </si>
  <si>
    <t xml:space="preserve">Ответственное лицо </t>
  </si>
  <si>
    <t>должность</t>
  </si>
  <si>
    <t>личная подпись</t>
  </si>
  <si>
    <t>расшифровка пописи</t>
  </si>
  <si>
    <t>Работник кадровой службы</t>
  </si>
  <si>
    <t>Руководитель</t>
  </si>
  <si>
    <t>структурного подразделения</t>
  </si>
  <si>
    <t>Х</t>
  </si>
  <si>
    <t xml:space="preserve">за 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</si>
  <si>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</si>
  <si>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</si>
  <si>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</si>
  <si>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</si>
  <si>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</si>
  <si>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</si>
  <si>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</si>
  <si>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</si>
  <si>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</si>
  <si>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</si>
  <si>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</si>
  <si>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</si>
  <si>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</si>
  <si>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</si>
  <si>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</si>
  <si>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</si>
  <si>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</si>
  <si>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</si>
  <si>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</si>
  <si>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</si>
  <si>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</si>
  <si>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</si>
  <si>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</si>
  <si>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</si>
  <si>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</si>
  <si>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1</t>
  </si>
  <si>
    <t>Государственное бюджетное учреждение города Москвы "Единый информационно-расчетный центр города Москвы"</t>
  </si>
  <si>
    <t>г.</t>
  </si>
  <si>
    <t>Ставка</t>
  </si>
  <si>
    <t>Начальник отдела</t>
  </si>
  <si>
    <t>Начальник СКР</t>
  </si>
  <si>
    <t>дни, часы</t>
  </si>
  <si>
    <t>Сектор транспортного обеспечения</t>
  </si>
  <si>
    <t>Сектор административно-хозяйственного обеспечения</t>
  </si>
  <si>
    <t>Сектор материально-технический обеспечения</t>
  </si>
  <si>
    <t>Материально-технического отдела</t>
  </si>
  <si>
    <t>от</t>
  </si>
  <si>
    <t>в</t>
  </si>
  <si>
    <t>Здесь должно быть 10(79)</t>
  </si>
  <si>
    <t>Где ошибка в формеле (Выделено желтым цветом)</t>
  </si>
  <si>
    <t>Не правильно считает предпраздничный день 20 февраля 8 часов, а надо 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</si>
</sst>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ddd"/>
    <numFmt numFmtId="165" formatCode="d"/>
    <numFmt numFmtId="166" formatCode="0000000000"/>
    <numFmt numFmtId="167" formatCode="General;;;@"/>
  </numFmts>
  <fonts count="6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name val="Arial Cyr"/>
      <family val="2"/>
      <charset val="204"/>
    </font>
    <font>
      <sz val="9"/>
      <color indexed="9"/>
      <name val="Arial Cyr"/>
      <family val="2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sz val="10"/>
      <color theme="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FF00"/>
      <name val="Arial Cyr"/>
      <charset val="204"/>
    </font>
    <font>
      <b/>
      <sz val="10"/>
      <color rgb="FFFFFF00"/>
      <name val="Arial Cyr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36"/>
      <name val="Arial Cyr"/>
      <charset val="204"/>
    </font>
    <font>
      <b/>
      <sz val="36"/>
      <name val="Arial Narrow"/>
      <family val="2"/>
      <charset val="204"/>
    </font>
    <font>
      <b/>
      <sz val="10"/>
      <color rgb="FFFF0000"/>
      <name val="Arial Cyr"/>
      <charset val="204"/>
    </font>
    <font>
      <sz val="18"/>
      <name val="Arial Cyr"/>
      <charset val="204"/>
    </font>
    <font>
      <sz val="2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>
      <alignment horizontal="left"/>
    </xf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37">
    <xf numFmtId="0" fontId="0" fillId="0" borderId="0" xfId="0"/>
    <xf numFmtId="0" fontId="20" fillId="0" borderId="0" xfId="0" applyFont="1" applyProtection="1"/>
    <xf numFmtId="0" fontId="20" fillId="0" borderId="0" xfId="0" applyFont="1" applyBorder="1" applyProtection="1"/>
    <xf numFmtId="0" fontId="20" fillId="0" borderId="0" xfId="0" applyFont="1" applyAlignment="1" applyProtection="1">
      <alignment horizontal="right"/>
    </xf>
    <xf numFmtId="0" fontId="1" fillId="0" borderId="0" xfId="0" applyFont="1" applyProtection="1"/>
    <xf numFmtId="0" fontId="26" fillId="0" borderId="0" xfId="0" applyFont="1" applyBorder="1" applyAlignment="1" applyProtection="1"/>
    <xf numFmtId="0" fontId="1" fillId="0" borderId="10" xfId="0" applyFont="1" applyBorder="1" applyAlignment="1" applyProtection="1">
      <alignment vertical="center"/>
    </xf>
    <xf numFmtId="0" fontId="25" fillId="0" borderId="0" xfId="0" applyFont="1" applyFill="1" applyBorder="1" applyProtection="1"/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4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0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22" fillId="0" borderId="0" xfId="36" applyFont="1" applyAlignment="1" applyProtection="1">
      <alignment horizontal="right"/>
      <protection locked="0"/>
    </xf>
    <xf numFmtId="0" fontId="22" fillId="0" borderId="0" xfId="36" applyNumberFormat="1" applyFont="1" applyBorder="1" applyAlignment="1" applyProtection="1">
      <alignment horizontal="center" vertical="center"/>
      <protection locked="0"/>
    </xf>
    <xf numFmtId="0" fontId="22" fillId="0" borderId="0" xfId="36" applyFont="1" applyBorder="1" applyAlignment="1" applyProtection="1">
      <alignment horizontal="centerContinuous" vertical="center"/>
      <protection locked="0"/>
    </xf>
    <xf numFmtId="0" fontId="24" fillId="0" borderId="14" xfId="0" applyFont="1" applyBorder="1" applyAlignment="1" applyProtection="1">
      <alignment vertical="top"/>
      <protection locked="0"/>
    </xf>
    <xf numFmtId="0" fontId="32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Protection="1"/>
    <xf numFmtId="0" fontId="26" fillId="0" borderId="0" xfId="0" applyFont="1" applyFill="1" applyBorder="1" applyAlignment="1" applyProtection="1"/>
    <xf numFmtId="0" fontId="26" fillId="0" borderId="0" xfId="0" applyFont="1" applyFill="1" applyBorder="1" applyProtection="1"/>
    <xf numFmtId="49" fontId="26" fillId="0" borderId="0" xfId="0" applyNumberFormat="1" applyFont="1" applyFill="1" applyBorder="1" applyAlignment="1" applyProtection="1">
      <alignment horizontal="center" vertical="top"/>
    </xf>
    <xf numFmtId="49" fontId="26" fillId="0" borderId="0" xfId="0" applyNumberFormat="1" applyFont="1" applyFill="1" applyBorder="1" applyAlignment="1" applyProtection="1"/>
    <xf numFmtId="0" fontId="23" fillId="0" borderId="0" xfId="0" applyFont="1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NumberFormat="1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4" fillId="24" borderId="12" xfId="0" applyFont="1" applyFill="1" applyBorder="1" applyAlignment="1">
      <alignment horizontal="center" vertical="top" wrapText="1"/>
    </xf>
    <xf numFmtId="0" fontId="44" fillId="25" borderId="12" xfId="0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vertical="top"/>
    </xf>
    <xf numFmtId="0" fontId="46" fillId="0" borderId="12" xfId="0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/>
    </xf>
    <xf numFmtId="0" fontId="47" fillId="24" borderId="12" xfId="0" applyFont="1" applyFill="1" applyBorder="1" applyAlignment="1">
      <alignment vertical="top"/>
    </xf>
    <xf numFmtId="16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/>
    </xf>
    <xf numFmtId="14" fontId="44" fillId="25" borderId="12" xfId="0" applyNumberFormat="1" applyFont="1" applyFill="1" applyBorder="1" applyAlignment="1">
      <alignment horizontal="center" vertical="top"/>
    </xf>
    <xf numFmtId="14" fontId="44" fillId="0" borderId="12" xfId="0" applyNumberFormat="1" applyFont="1" applyBorder="1" applyAlignment="1">
      <alignment vertical="top"/>
    </xf>
    <xf numFmtId="0" fontId="48" fillId="26" borderId="12" xfId="0" applyFont="1" applyFill="1" applyBorder="1" applyAlignment="1">
      <alignment vertical="top"/>
    </xf>
    <xf numFmtId="0" fontId="44" fillId="0" borderId="12" xfId="0" applyFont="1" applyBorder="1" applyAlignment="1">
      <alignment vertical="top"/>
    </xf>
    <xf numFmtId="0" fontId="44" fillId="0" borderId="12" xfId="0" applyFont="1" applyBorder="1"/>
    <xf numFmtId="0" fontId="45" fillId="24" borderId="12" xfId="0" applyFont="1" applyFill="1" applyBorder="1"/>
    <xf numFmtId="0" fontId="44" fillId="24" borderId="12" xfId="0" applyFont="1" applyFill="1" applyBorder="1"/>
    <xf numFmtId="14" fontId="44" fillId="0" borderId="12" xfId="0" applyNumberFormat="1" applyFont="1" applyBorder="1"/>
    <xf numFmtId="14" fontId="44" fillId="24" borderId="12" xfId="0" applyNumberFormat="1" applyFont="1" applyFill="1" applyBorder="1"/>
    <xf numFmtId="14" fontId="47" fillId="24" borderId="12" xfId="0" applyNumberFormat="1" applyFont="1" applyFill="1" applyBorder="1"/>
    <xf numFmtId="1" fontId="1" fillId="0" borderId="17" xfId="0" applyNumberFormat="1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  <protection locked="0"/>
    </xf>
    <xf numFmtId="166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54" fillId="0" borderId="0" xfId="0" applyFont="1" applyFill="1" applyBorder="1" applyProtection="1">
      <protection locked="0"/>
    </xf>
    <xf numFmtId="0" fontId="53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58" fillId="0" borderId="12" xfId="0" applyFont="1" applyFill="1" applyBorder="1" applyAlignment="1" applyProtection="1">
      <alignment horizontal="center" vertical="center" wrapText="1"/>
      <protection locked="0"/>
    </xf>
    <xf numFmtId="166" fontId="5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1" fontId="1" fillId="0" borderId="49" xfId="0" applyNumberFormat="1" applyFont="1" applyFill="1" applyBorder="1" applyAlignment="1" applyProtection="1">
      <alignment horizontal="center" vertical="center" shrinkToFit="1"/>
    </xf>
    <xf numFmtId="1" fontId="1" fillId="0" borderId="50" xfId="0" applyNumberFormat="1" applyFont="1" applyFill="1" applyBorder="1" applyAlignment="1" applyProtection="1">
      <alignment horizontal="center" vertical="center" shrinkToFit="1"/>
    </xf>
    <xf numFmtId="0" fontId="0" fillId="0" borderId="50" xfId="0" applyFill="1" applyBorder="1" applyAlignment="1" applyProtection="1">
      <alignment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0" fillId="0" borderId="41" xfId="0" applyFont="1" applyFill="1" applyBorder="1" applyAlignment="1" applyProtection="1">
      <alignment horizontal="center" vertical="center"/>
      <protection locked="0"/>
    </xf>
    <xf numFmtId="0" fontId="0" fillId="0" borderId="47" xfId="0" applyFont="1" applyFill="1" applyBorder="1" applyAlignment="1" applyProtection="1">
      <alignment horizontal="center" vertical="center"/>
      <protection locked="0"/>
    </xf>
    <xf numFmtId="1" fontId="1" fillId="0" borderId="47" xfId="0" applyNumberFormat="1" applyFont="1" applyFill="1" applyBorder="1" applyAlignment="1" applyProtection="1">
      <alignment horizontal="center" vertical="center" shrinkToFit="1"/>
    </xf>
    <xf numFmtId="0" fontId="1" fillId="0" borderId="58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" fontId="1" fillId="0" borderId="37" xfId="0" applyNumberFormat="1" applyFont="1" applyFill="1" applyBorder="1" applyAlignment="1" applyProtection="1">
      <alignment horizontal="center" vertical="center" shrinkToFit="1"/>
    </xf>
    <xf numFmtId="1" fontId="1" fillId="28" borderId="12" xfId="0" applyNumberFormat="1" applyFont="1" applyFill="1" applyBorder="1" applyAlignment="1" applyProtection="1">
      <alignment horizontal="center" vertical="center" shrinkToFit="1"/>
    </xf>
    <xf numFmtId="1" fontId="1" fillId="0" borderId="53" xfId="0" applyNumberFormat="1" applyFont="1" applyFill="1" applyBorder="1" applyAlignment="1" applyProtection="1">
      <alignment horizontal="center" vertical="center" shrinkToFit="1"/>
    </xf>
    <xf numFmtId="1" fontId="1" fillId="0" borderId="12" xfId="0" applyNumberFormat="1" applyFont="1" applyFill="1" applyBorder="1" applyAlignment="1" applyProtection="1">
      <alignment horizontal="center" vertical="center" shrinkToFit="1"/>
    </xf>
    <xf numFmtId="1" fontId="1" fillId="0" borderId="22" xfId="0" applyNumberFormat="1" applyFont="1" applyFill="1" applyBorder="1" applyAlignment="1" applyProtection="1">
      <alignment horizontal="center" vertical="center" shrinkToFit="1"/>
    </xf>
    <xf numFmtId="1" fontId="1" fillId="28" borderId="22" xfId="0" applyNumberFormat="1" applyFont="1" applyFill="1" applyBorder="1" applyAlignment="1" applyProtection="1">
      <alignment horizontal="center" vertical="center" shrinkToFit="1"/>
    </xf>
    <xf numFmtId="1" fontId="1" fillId="0" borderId="43" xfId="0" applyNumberFormat="1" applyFont="1" applyFill="1" applyBorder="1" applyAlignment="1" applyProtection="1">
      <alignment horizontal="center" vertical="center" shrinkToFit="1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1" fontId="1" fillId="0" borderId="39" xfId="0" applyNumberFormat="1" applyFont="1" applyFill="1" applyBorder="1" applyAlignment="1" applyProtection="1">
      <alignment horizontal="center" vertical="center" shrinkToFit="1"/>
    </xf>
    <xf numFmtId="0" fontId="0" fillId="0" borderId="37" xfId="0" applyFill="1" applyBorder="1" applyAlignment="1" applyProtection="1">
      <alignment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vertical="center"/>
      <protection locked="0"/>
    </xf>
    <xf numFmtId="0" fontId="1" fillId="0" borderId="48" xfId="0" applyFont="1" applyFill="1" applyBorder="1" applyAlignment="1" applyProtection="1">
      <alignment horizontal="center" vertical="center"/>
      <protection locked="0"/>
    </xf>
    <xf numFmtId="0" fontId="1" fillId="0" borderId="53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1" fillId="0" borderId="53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6" fillId="0" borderId="61" xfId="0" applyFont="1" applyFill="1" applyBorder="1" applyAlignment="1" applyProtection="1">
      <alignment vertical="center" wrapText="1"/>
      <protection locked="0"/>
    </xf>
    <xf numFmtId="0" fontId="26" fillId="0" borderId="21" xfId="0" applyFont="1" applyFill="1" applyBorder="1" applyAlignment="1" applyProtection="1">
      <alignment vertical="center" wrapText="1"/>
      <protection locked="0"/>
    </xf>
    <xf numFmtId="0" fontId="0" fillId="0" borderId="61" xfId="0" applyBorder="1" applyProtection="1">
      <protection locked="0"/>
    </xf>
    <xf numFmtId="0" fontId="50" fillId="0" borderId="0" xfId="0" applyFont="1" applyFill="1" applyBorder="1" applyAlignment="1" applyProtection="1">
      <alignment vertical="center"/>
    </xf>
    <xf numFmtId="0" fontId="0" fillId="0" borderId="0" xfId="0" applyBorder="1"/>
    <xf numFmtId="0" fontId="0" fillId="32" borderId="0" xfId="0" applyFill="1"/>
    <xf numFmtId="0" fontId="50" fillId="32" borderId="0" xfId="0" applyFont="1" applyFill="1" applyBorder="1" applyAlignment="1" applyProtection="1">
      <alignment vertical="center"/>
    </xf>
    <xf numFmtId="0" fontId="59" fillId="32" borderId="0" xfId="0" applyFont="1" applyFill="1"/>
    <xf numFmtId="0" fontId="59" fillId="32" borderId="0" xfId="0" applyFont="1" applyFill="1" applyBorder="1" applyAlignment="1" applyProtection="1">
      <alignment vertical="center"/>
      <protection locked="0"/>
    </xf>
    <xf numFmtId="0" fontId="60" fillId="32" borderId="0" xfId="0" applyFont="1" applyFill="1" applyBorder="1" applyAlignment="1">
      <alignment vertical="center"/>
    </xf>
    <xf numFmtId="166" fontId="58" fillId="0" borderId="12" xfId="0" applyNumberFormat="1" applyFont="1" applyFill="1" applyBorder="1" applyAlignment="1">
      <alignment horizontal="center" vertical="center"/>
    </xf>
    <xf numFmtId="166" fontId="58" fillId="0" borderId="12" xfId="0" applyNumberFormat="1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166" fontId="58" fillId="0" borderId="11" xfId="0" applyNumberFormat="1" applyFont="1" applyFill="1" applyBorder="1" applyAlignment="1">
      <alignment horizontal="center" vertical="center" wrapText="1"/>
    </xf>
    <xf numFmtId="0" fontId="0" fillId="0" borderId="12" xfId="0" applyFill="1" applyBorder="1"/>
    <xf numFmtId="0" fontId="43" fillId="0" borderId="1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1" fillId="0" borderId="32" xfId="0" applyFont="1" applyBorder="1" applyAlignment="1" applyProtection="1">
      <alignment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43" fillId="0" borderId="10" xfId="0" applyFont="1" applyFill="1" applyBorder="1" applyAlignment="1" applyProtection="1">
      <alignment horizontal="center" vertical="center"/>
    </xf>
    <xf numFmtId="0" fontId="43" fillId="0" borderId="28" xfId="0" applyFont="1" applyFill="1" applyBorder="1" applyAlignment="1" applyProtection="1">
      <alignment horizontal="center" vertical="center"/>
    </xf>
    <xf numFmtId="0" fontId="43" fillId="0" borderId="54" xfId="0" applyFont="1" applyFill="1" applyBorder="1" applyAlignment="1" applyProtection="1">
      <alignment horizontal="center" vertical="center"/>
    </xf>
    <xf numFmtId="0" fontId="43" fillId="0" borderId="32" xfId="0" applyFont="1" applyFill="1" applyBorder="1" applyAlignment="1" applyProtection="1">
      <alignment horizontal="center" vertical="center"/>
    </xf>
    <xf numFmtId="0" fontId="43" fillId="0" borderId="68" xfId="0" applyFont="1" applyFill="1" applyBorder="1" applyAlignment="1" applyProtection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  <protection locked="0"/>
    </xf>
    <xf numFmtId="0" fontId="43" fillId="0" borderId="43" xfId="0" applyFont="1" applyFill="1" applyBorder="1" applyAlignment="1" applyProtection="1">
      <alignment horizontal="center" vertical="center"/>
      <protection locked="0"/>
    </xf>
    <xf numFmtId="0" fontId="43" fillId="0" borderId="41" xfId="0" applyFont="1" applyFill="1" applyBorder="1" applyAlignment="1" applyProtection="1">
      <alignment horizontal="center" vertical="center"/>
    </xf>
    <xf numFmtId="0" fontId="43" fillId="0" borderId="53" xfId="0" applyFont="1" applyFill="1" applyBorder="1" applyAlignment="1" applyProtection="1">
      <alignment horizontal="center" vertical="center"/>
      <protection locked="0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0" fontId="43" fillId="0" borderId="28" xfId="0" applyFont="1" applyFill="1" applyBorder="1" applyAlignment="1" applyProtection="1">
      <alignment horizontal="center" vertical="center"/>
    </xf>
    <xf numFmtId="0" fontId="43" fillId="0" borderId="37" xfId="0" applyFont="1" applyFill="1" applyBorder="1" applyAlignment="1" applyProtection="1">
      <alignment horizontal="center" vertical="center"/>
    </xf>
    <xf numFmtId="0" fontId="43" fillId="0" borderId="12" xfId="0" applyFont="1" applyFill="1" applyBorder="1" applyAlignment="1" applyProtection="1">
      <alignment horizontal="center" vertical="center"/>
    </xf>
    <xf numFmtId="0" fontId="43" fillId="0" borderId="50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0" fontId="43" fillId="0" borderId="28" xfId="0" applyFont="1" applyFill="1" applyBorder="1" applyAlignment="1" applyProtection="1">
      <alignment horizontal="center" vertical="center"/>
    </xf>
    <xf numFmtId="0" fontId="60" fillId="27" borderId="10" xfId="0" applyFont="1" applyFill="1" applyBorder="1" applyAlignment="1">
      <alignment vertical="center"/>
    </xf>
    <xf numFmtId="1" fontId="0" fillId="0" borderId="37" xfId="0" applyNumberFormat="1" applyFont="1" applyFill="1" applyBorder="1" applyAlignment="1" applyProtection="1">
      <alignment horizontal="center" vertical="center" shrinkToFit="1"/>
    </xf>
    <xf numFmtId="1" fontId="0" fillId="0" borderId="17" xfId="0" applyNumberFormat="1" applyFont="1" applyFill="1" applyBorder="1" applyAlignment="1" applyProtection="1">
      <alignment horizontal="center" vertical="center" shrinkToFit="1"/>
    </xf>
    <xf numFmtId="1" fontId="0" fillId="0" borderId="12" xfId="0" applyNumberFormat="1" applyFont="1" applyFill="1" applyBorder="1" applyAlignment="1" applyProtection="1">
      <alignment horizontal="center" vertical="center" shrinkToFit="1"/>
    </xf>
    <xf numFmtId="14" fontId="47" fillId="25" borderId="12" xfId="0" applyNumberFormat="1" applyFont="1" applyFill="1" applyBorder="1" applyAlignment="1">
      <alignment horizontal="center" vertical="top"/>
    </xf>
    <xf numFmtId="0" fontId="43" fillId="27" borderId="12" xfId="0" applyFont="1" applyFill="1" applyBorder="1" applyAlignment="1" applyProtection="1">
      <alignment horizontal="center" vertical="center"/>
    </xf>
    <xf numFmtId="0" fontId="63" fillId="0" borderId="0" xfId="0" applyFont="1" applyAlignment="1" applyProtection="1">
      <alignment vertical="center"/>
      <protection locked="0"/>
    </xf>
    <xf numFmtId="0" fontId="61" fillId="0" borderId="75" xfId="0" applyFont="1" applyFill="1" applyBorder="1" applyAlignment="1" applyProtection="1">
      <alignment horizontal="center" vertical="center" wrapText="1"/>
      <protection locked="0"/>
    </xf>
    <xf numFmtId="0" fontId="61" fillId="0" borderId="0" xfId="0" applyFont="1" applyFill="1" applyBorder="1" applyAlignment="1" applyProtection="1">
      <alignment horizontal="center" vertical="center" wrapText="1"/>
      <protection locked="0"/>
    </xf>
    <xf numFmtId="0" fontId="62" fillId="0" borderId="0" xfId="0" applyFont="1" applyAlignment="1" applyProtection="1">
      <alignment horizontal="left" vertical="center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 applyProtection="1">
      <alignment horizontal="center" vertical="center" wrapText="1"/>
      <protection locked="0"/>
    </xf>
    <xf numFmtId="0" fontId="0" fillId="0" borderId="71" xfId="0" applyFill="1" applyBorder="1" applyAlignment="1" applyProtection="1">
      <alignment horizontal="center" vertical="center"/>
      <protection locked="0"/>
    </xf>
    <xf numFmtId="0" fontId="0" fillId="0" borderId="66" xfId="0" applyFill="1" applyBorder="1" applyProtection="1"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0" fontId="22" fillId="0" borderId="18" xfId="36" applyNumberFormat="1" applyFont="1" applyBorder="1" applyAlignment="1" applyProtection="1">
      <alignment horizontal="center" vertical="center"/>
      <protection locked="0"/>
    </xf>
    <xf numFmtId="0" fontId="22" fillId="0" borderId="30" xfId="36" applyNumberFormat="1" applyFont="1" applyBorder="1" applyAlignment="1" applyProtection="1">
      <alignment horizontal="center" vertical="center"/>
      <protection locked="0"/>
    </xf>
    <xf numFmtId="0" fontId="22" fillId="0" borderId="31" xfId="36" applyNumberFormat="1" applyFont="1" applyBorder="1" applyAlignment="1" applyProtection="1">
      <alignment horizontal="center" vertical="center"/>
      <protection locked="0"/>
    </xf>
    <xf numFmtId="0" fontId="22" fillId="0" borderId="16" xfId="36" applyNumberFormat="1" applyFont="1" applyBorder="1" applyAlignment="1" applyProtection="1">
      <alignment horizontal="center" vertical="center"/>
      <protection locked="0"/>
    </xf>
    <xf numFmtId="0" fontId="22" fillId="0" borderId="23" xfId="36" applyNumberFormat="1" applyFont="1" applyBorder="1" applyAlignment="1" applyProtection="1">
      <alignment horizontal="center" vertical="center"/>
      <protection locked="0"/>
    </xf>
    <xf numFmtId="0" fontId="22" fillId="0" borderId="24" xfId="36" applyNumberFormat="1" applyFont="1" applyBorder="1" applyAlignment="1" applyProtection="1">
      <alignment horizontal="center" vertical="center"/>
      <protection locked="0"/>
    </xf>
    <xf numFmtId="0" fontId="50" fillId="0" borderId="10" xfId="0" applyFont="1" applyFill="1" applyBorder="1" applyAlignment="1" applyProtection="1">
      <alignment horizontal="left" vertical="center"/>
    </xf>
    <xf numFmtId="0" fontId="26" fillId="0" borderId="12" xfId="0" applyFont="1" applyFill="1" applyBorder="1" applyAlignment="1" applyProtection="1">
      <alignment horizontal="center"/>
      <protection locked="0"/>
    </xf>
    <xf numFmtId="0" fontId="26" fillId="0" borderId="22" xfId="0" applyFont="1" applyFill="1" applyBorder="1" applyAlignment="1" applyProtection="1">
      <alignment horizont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1" fillId="0" borderId="61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14" fontId="36" fillId="0" borderId="74" xfId="0" applyNumberFormat="1" applyFont="1" applyFill="1" applyBorder="1" applyAlignment="1" applyProtection="1">
      <alignment horizontal="center"/>
    </xf>
    <xf numFmtId="0" fontId="50" fillId="0" borderId="32" xfId="0" applyFont="1" applyFill="1" applyBorder="1" applyAlignment="1" applyProtection="1">
      <alignment horizontal="left" vertical="center"/>
    </xf>
    <xf numFmtId="0" fontId="26" fillId="0" borderId="74" xfId="0" applyFont="1" applyFill="1" applyBorder="1" applyAlignment="1" applyProtection="1">
      <alignment horizontal="center" vertical="center"/>
      <protection locked="0"/>
    </xf>
    <xf numFmtId="14" fontId="36" fillId="0" borderId="74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167" fontId="51" fillId="0" borderId="60" xfId="0" applyNumberFormat="1" applyFont="1" applyFill="1" applyBorder="1" applyAlignment="1" applyProtection="1">
      <alignment horizontal="center" vertical="center" wrapText="1"/>
      <protection locked="0"/>
    </xf>
    <xf numFmtId="167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3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44" xfId="0" applyFont="1" applyFill="1" applyBorder="1" applyAlignment="1" applyProtection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165" fontId="0" fillId="0" borderId="22" xfId="0" applyNumberFormat="1" applyFont="1" applyFill="1" applyBorder="1" applyAlignment="1" applyProtection="1">
      <alignment horizontal="center" vertical="center"/>
      <protection locked="0"/>
    </xf>
    <xf numFmtId="165" fontId="0" fillId="0" borderId="20" xfId="0" applyNumberFormat="1" applyFont="1" applyFill="1" applyBorder="1" applyAlignment="1" applyProtection="1">
      <alignment horizontal="center" vertical="center"/>
      <protection locked="0"/>
    </xf>
    <xf numFmtId="165" fontId="0" fillId="0" borderId="43" xfId="0" applyNumberFormat="1" applyFont="1" applyFill="1" applyBorder="1" applyAlignment="1" applyProtection="1">
      <alignment horizontal="center" vertical="center"/>
      <protection locked="0"/>
    </xf>
    <xf numFmtId="165" fontId="0" fillId="0" borderId="46" xfId="0" applyNumberFormat="1" applyFont="1" applyFill="1" applyBorder="1" applyAlignment="1" applyProtection="1">
      <alignment horizontal="center" vertical="center"/>
      <protection locked="0"/>
    </xf>
    <xf numFmtId="165" fontId="0" fillId="0" borderId="45" xfId="0" applyNumberFormat="1" applyFont="1" applyFill="1" applyBorder="1" applyAlignment="1" applyProtection="1">
      <alignment horizontal="center" vertical="center"/>
      <protection locked="0"/>
    </xf>
    <xf numFmtId="165" fontId="0" fillId="0" borderId="55" xfId="0" applyNumberFormat="1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 textRotation="90" wrapText="1"/>
      <protection locked="0"/>
    </xf>
    <xf numFmtId="0" fontId="0" fillId="0" borderId="57" xfId="0" applyBorder="1" applyAlignment="1" applyProtection="1">
      <alignment horizontal="center" vertical="center" textRotation="90" wrapText="1"/>
      <protection locked="0"/>
    </xf>
    <xf numFmtId="0" fontId="0" fillId="0" borderId="58" xfId="0" applyBorder="1" applyAlignment="1" applyProtection="1">
      <alignment horizontal="center" vertical="center" textRotation="90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horizontal="center" vertical="center" textRotation="90"/>
      <protection locked="0"/>
    </xf>
    <xf numFmtId="0" fontId="0" fillId="0" borderId="58" xfId="0" applyBorder="1" applyAlignment="1" applyProtection="1">
      <alignment horizontal="center" vertical="center" textRotation="90"/>
      <protection locked="0"/>
    </xf>
    <xf numFmtId="0" fontId="0" fillId="0" borderId="54" xfId="0" applyBorder="1" applyAlignment="1" applyProtection="1">
      <alignment horizontal="center" vertical="center" textRotation="90" wrapText="1"/>
      <protection locked="0"/>
    </xf>
    <xf numFmtId="0" fontId="0" fillId="0" borderId="32" xfId="0" applyBorder="1" applyAlignment="1" applyProtection="1">
      <alignment horizontal="center" vertical="center" textRotation="90"/>
      <protection locked="0"/>
    </xf>
    <xf numFmtId="0" fontId="0" fillId="0" borderId="14" xfId="0" applyBorder="1" applyAlignment="1" applyProtection="1">
      <alignment horizontal="center" vertical="center" textRotation="90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3" fillId="0" borderId="28" xfId="0" applyFont="1" applyFill="1" applyBorder="1" applyAlignment="1" applyProtection="1">
      <alignment horizontal="center" vertical="center"/>
    </xf>
    <xf numFmtId="0" fontId="43" fillId="0" borderId="29" xfId="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/>
    </xf>
    <xf numFmtId="0" fontId="43" fillId="0" borderId="11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43" xfId="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/>
      <protection locked="0"/>
    </xf>
    <xf numFmtId="0" fontId="43" fillId="0" borderId="11" xfId="0" applyFont="1" applyFill="1" applyBorder="1" applyAlignment="1" applyProtection="1">
      <alignment horizontal="center" vertical="center"/>
      <protection locked="0"/>
    </xf>
    <xf numFmtId="0" fontId="43" fillId="0" borderId="27" xfId="0" applyFont="1" applyFill="1" applyBorder="1" applyAlignment="1" applyProtection="1">
      <alignment horizontal="center" vertical="center"/>
      <protection locked="0"/>
    </xf>
    <xf numFmtId="0" fontId="43" fillId="0" borderId="25" xfId="0" applyFont="1" applyFill="1" applyBorder="1" applyAlignment="1" applyProtection="1">
      <alignment horizontal="center" vertical="center"/>
      <protection locked="0"/>
    </xf>
    <xf numFmtId="0" fontId="1" fillId="0" borderId="67" xfId="0" applyFont="1" applyFill="1" applyBorder="1" applyAlignment="1" applyProtection="1">
      <alignment horizontal="center" vertical="center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1" fillId="0" borderId="69" xfId="0" applyFont="1" applyFill="1" applyBorder="1" applyAlignment="1" applyProtection="1">
      <alignment horizontal="center" vertical="center"/>
      <protection locked="0"/>
    </xf>
    <xf numFmtId="0" fontId="0" fillId="0" borderId="66" xfId="0" applyFont="1" applyFill="1" applyBorder="1" applyAlignment="1" applyProtection="1">
      <alignment horizontal="center" vertical="center"/>
      <protection locked="0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0" fontId="1" fillId="0" borderId="51" xfId="0" applyFont="1" applyFill="1" applyBorder="1" applyAlignment="1" applyProtection="1">
      <alignment horizontal="center" vertical="center"/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73" xfId="0" applyFont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0" fillId="0" borderId="40" xfId="0" applyNumberFormat="1" applyBorder="1" applyAlignment="1" applyProtection="1">
      <alignment horizontal="center" vertical="center"/>
      <protection locked="0"/>
    </xf>
    <xf numFmtId="0" fontId="0" fillId="0" borderId="37" xfId="0" applyNumberFormat="1" applyBorder="1" applyAlignment="1" applyProtection="1">
      <alignment horizontal="center" vertical="center"/>
      <protection locked="0"/>
    </xf>
    <xf numFmtId="0" fontId="0" fillId="0" borderId="41" xfId="0" applyNumberForma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49" fontId="49" fillId="0" borderId="7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2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72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 wrapText="1"/>
      <protection locked="0"/>
    </xf>
    <xf numFmtId="0" fontId="52" fillId="0" borderId="10" xfId="0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0" fontId="43" fillId="0" borderId="10" xfId="0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49" fontId="49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53" xfId="0" applyFont="1" applyFill="1" applyBorder="1" applyAlignment="1" applyProtection="1">
      <alignment horizontal="center" vertical="center"/>
    </xf>
    <xf numFmtId="0" fontId="0" fillId="0" borderId="59" xfId="0" applyFill="1" applyBorder="1" applyAlignment="1" applyProtection="1">
      <alignment horizontal="center" vertical="center"/>
      <protection locked="0"/>
    </xf>
    <xf numFmtId="167" fontId="51" fillId="0" borderId="61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Fill="1" applyBorder="1" applyAlignment="1" applyProtection="1">
      <alignment horizontal="center" vertical="center"/>
    </xf>
    <xf numFmtId="0" fontId="43" fillId="0" borderId="40" xfId="0" applyFont="1" applyFill="1" applyBorder="1" applyAlignment="1" applyProtection="1">
      <alignment horizontal="center" vertical="center"/>
    </xf>
    <xf numFmtId="0" fontId="43" fillId="0" borderId="52" xfId="0" applyFont="1" applyFill="1" applyBorder="1" applyAlignment="1" applyProtection="1">
      <alignment horizontal="center" vertical="center"/>
      <protection locked="0"/>
    </xf>
    <xf numFmtId="0" fontId="43" fillId="0" borderId="51" xfId="0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4" fontId="25" fillId="0" borderId="0" xfId="0" applyNumberFormat="1" applyFon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0" fillId="0" borderId="44" xfId="0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0" fillId="0" borderId="72" xfId="0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57" fillId="29" borderId="12" xfId="0" applyFont="1" applyFill="1" applyBorder="1" applyAlignment="1">
      <alignment horizontal="center" vertical="center" wrapText="1"/>
    </xf>
    <xf numFmtId="0" fontId="57" fillId="27" borderId="32" xfId="0" applyFont="1" applyFill="1" applyBorder="1" applyAlignment="1">
      <alignment horizontal="center" vertical="center" wrapText="1"/>
    </xf>
    <xf numFmtId="0" fontId="57" fillId="27" borderId="11" xfId="0" applyFont="1" applyFill="1" applyBorder="1" applyAlignment="1">
      <alignment horizontal="center" vertical="center" wrapText="1"/>
    </xf>
    <xf numFmtId="0" fontId="57" fillId="30" borderId="13" xfId="0" applyFont="1" applyFill="1" applyBorder="1" applyAlignment="1">
      <alignment horizontal="center" vertical="center" wrapText="1"/>
    </xf>
    <xf numFmtId="0" fontId="57" fillId="30" borderId="11" xfId="0" applyFont="1" applyFill="1" applyBorder="1" applyAlignment="1">
      <alignment horizontal="center" vertical="center" wrapText="1"/>
    </xf>
    <xf numFmtId="0" fontId="57" fillId="31" borderId="13" xfId="0" applyFont="1" applyFill="1" applyBorder="1" applyAlignment="1">
      <alignment horizontal="center" vertical="center" wrapText="1"/>
    </xf>
    <xf numFmtId="0" fontId="57" fillId="31" borderId="11" xfId="0" applyFont="1" applyFill="1" applyBorder="1" applyAlignment="1">
      <alignment horizontal="center" vertical="center" wrapText="1"/>
    </xf>
    <xf numFmtId="3" fontId="0" fillId="0" borderId="0" xfId="0" applyNumberFormat="1" applyProtection="1">
      <protection locked="0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83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2:T9"/>
  <sheetViews>
    <sheetView workbookViewId="0">
      <selection activeCell="I8" sqref="I8"/>
    </sheetView>
  </sheetViews>
  <sheetFormatPr defaultRowHeight="12.75" x14ac:dyDescent="0.2"/>
  <cols>
    <col min="1" max="7" width="9.140625" style="149"/>
    <col min="8" max="8" width="36.28515625" style="149" customWidth="1"/>
    <col min="9" max="9" width="20.5703125" style="149" customWidth="1"/>
    <col min="10" max="17" width="9.140625" style="149"/>
  </cols>
  <sheetData>
    <row r="2" spans="6:20" ht="15.75" x14ac:dyDescent="0.2">
      <c r="I2" s="150"/>
      <c r="J2" s="150"/>
      <c r="K2" s="150"/>
      <c r="L2" s="150"/>
      <c r="M2" s="150"/>
      <c r="N2" s="150"/>
      <c r="O2" s="150"/>
      <c r="P2" s="150"/>
      <c r="Q2" s="150"/>
      <c r="R2" s="147"/>
      <c r="S2" s="147"/>
      <c r="T2" s="148"/>
    </row>
    <row r="7" spans="6:20" ht="44.25" x14ac:dyDescent="0.55000000000000004">
      <c r="F7" s="151"/>
      <c r="G7" s="151"/>
      <c r="H7" s="151"/>
      <c r="I7" s="151"/>
      <c r="J7" s="151"/>
    </row>
    <row r="8" spans="6:20" ht="45.75" x14ac:dyDescent="0.55000000000000004">
      <c r="F8" s="151"/>
      <c r="G8" s="152" t="s">
        <v>39</v>
      </c>
      <c r="H8" s="186" t="s">
        <v>46</v>
      </c>
      <c r="I8" s="153">
        <v>2016</v>
      </c>
      <c r="J8" s="153" t="s">
        <v>67</v>
      </c>
    </row>
    <row r="9" spans="6:20" ht="44.25" x14ac:dyDescent="0.55000000000000004">
      <c r="F9" s="151"/>
      <c r="G9" s="151"/>
      <c r="H9" s="151"/>
      <c r="I9" s="151"/>
      <c r="J9" s="151"/>
    </row>
  </sheetData>
  <dataValidations count="2">
    <dataValidation type="list" showInputMessage="1" showErrorMessage="1" sqref="H8">
      <formula1>месяц</formula1>
    </dataValidation>
    <dataValidation type="list" allowBlank="1" showInputMessage="1" showErrorMessage="1" sqref="I8">
      <formula1>год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I2:S2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0000"/>
    <pageSetUpPr fitToPage="1"/>
  </sheetPr>
  <dimension ref="B1:AL62"/>
  <sheetViews>
    <sheetView tabSelected="1" topLeftCell="A12" zoomScale="85" zoomScaleNormal="85" zoomScaleSheetLayoutView="85" workbookViewId="0">
      <selection activeCell="AE27" sqref="AE27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8.5703125" style="20" customWidth="1"/>
    <col min="35" max="35" width="9.140625" style="10"/>
    <col min="36" max="36" width="4.42578125" style="10" customWidth="1"/>
    <col min="37" max="16384" width="9.140625" style="10"/>
  </cols>
  <sheetData>
    <row r="1" spans="2:37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7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7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7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7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204">
        <v>301008</v>
      </c>
      <c r="AG5" s="205"/>
      <c r="AH5" s="206"/>
    </row>
    <row r="6" spans="2:37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07">
        <v>11356728</v>
      </c>
      <c r="AG6" s="208"/>
      <c r="AH6" s="209"/>
    </row>
    <row r="7" spans="2:37" s="4" customFormat="1" ht="15.75" x14ac:dyDescent="0.2">
      <c r="B7" s="5"/>
      <c r="C7" s="159" t="s">
        <v>5</v>
      </c>
      <c r="D7" s="6"/>
      <c r="E7" s="210" t="s">
        <v>66</v>
      </c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7"/>
      <c r="AB7" s="7"/>
      <c r="AC7" s="7"/>
      <c r="AD7" s="41"/>
      <c r="AE7" s="41"/>
      <c r="AF7" s="41"/>
      <c r="AG7" s="42"/>
      <c r="AH7" s="43"/>
      <c r="AI7" s="40"/>
    </row>
    <row r="8" spans="2:37" s="4" customFormat="1" ht="15.75" x14ac:dyDescent="0.2">
      <c r="B8" s="5"/>
      <c r="C8" s="160" t="s">
        <v>6</v>
      </c>
      <c r="D8" s="161"/>
      <c r="F8" s="219" t="s">
        <v>75</v>
      </c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7"/>
      <c r="AB8" s="7"/>
      <c r="AC8" s="7"/>
      <c r="AD8" s="41"/>
      <c r="AE8" s="41"/>
      <c r="AF8" s="41"/>
      <c r="AG8" s="41"/>
      <c r="AH8" s="44"/>
      <c r="AI8" s="40"/>
    </row>
    <row r="9" spans="2:37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7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96"/>
      <c r="AH10" s="96"/>
      <c r="AI10" s="96"/>
    </row>
    <row r="11" spans="2:37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96"/>
      <c r="AF11" s="96"/>
      <c r="AG11" s="96"/>
      <c r="AH11" s="96"/>
      <c r="AI11" s="96"/>
    </row>
    <row r="12" spans="2:37" ht="12.75" customHeight="1" x14ac:dyDescent="0.2">
      <c r="B12" s="3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222" t="s">
        <v>29</v>
      </c>
      <c r="N12" s="223"/>
      <c r="O12" s="223"/>
      <c r="P12" s="223"/>
      <c r="Q12" s="223"/>
      <c r="R12" s="223"/>
      <c r="S12" s="223"/>
      <c r="T12" s="223"/>
      <c r="U12" s="223"/>
      <c r="V12" s="223"/>
      <c r="W12" s="213" t="s">
        <v>7</v>
      </c>
      <c r="X12" s="213"/>
      <c r="Y12" s="213"/>
      <c r="Z12" s="216" t="s">
        <v>8</v>
      </c>
      <c r="AA12" s="216"/>
      <c r="AB12" s="145"/>
      <c r="AC12" s="211" t="s">
        <v>9</v>
      </c>
      <c r="AD12" s="211"/>
      <c r="AE12" s="211"/>
      <c r="AF12" s="211"/>
      <c r="AG12" s="96"/>
      <c r="AH12" s="96"/>
      <c r="AI12" s="96"/>
    </row>
    <row r="13" spans="2:37" ht="13.5" thickBot="1" x14ac:dyDescent="0.25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14"/>
      <c r="X13" s="214"/>
      <c r="Y13" s="214"/>
      <c r="Z13" s="217"/>
      <c r="AA13" s="217"/>
      <c r="AB13" s="145"/>
      <c r="AC13" s="212" t="s">
        <v>10</v>
      </c>
      <c r="AD13" s="212"/>
      <c r="AE13" s="212" t="s">
        <v>11</v>
      </c>
      <c r="AF13" s="212"/>
      <c r="AG13" s="96"/>
      <c r="AH13" s="96"/>
      <c r="AI13" s="96"/>
    </row>
    <row r="14" spans="2:37" ht="15.75" thickBot="1" x14ac:dyDescent="0.3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0"/>
      <c r="X14" s="220"/>
      <c r="Y14" s="220"/>
      <c r="Z14" s="218">
        <f>AE14</f>
        <v>42429</v>
      </c>
      <c r="AA14" s="218"/>
      <c r="AB14" s="143"/>
      <c r="AC14" s="218">
        <f>DATE('Выбери месяц'!$I$8,VLOOKUP('Выбери месяц'!$H$8,всяки!$A$1:$B$12,2,0),1)</f>
        <v>42401</v>
      </c>
      <c r="AD14" s="218"/>
      <c r="AE14" s="221">
        <f>EOMONTH(AC14,0)</f>
        <v>42429</v>
      </c>
      <c r="AF14" s="221"/>
      <c r="AG14" s="96"/>
      <c r="AH14" s="96"/>
      <c r="AI14" s="96"/>
    </row>
    <row r="15" spans="2:37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15"/>
      <c r="X15" s="215"/>
      <c r="Y15" s="215"/>
      <c r="Z15" s="146"/>
      <c r="AA15" s="146"/>
      <c r="AB15" s="144"/>
      <c r="AC15" s="10"/>
      <c r="AD15" s="10"/>
      <c r="AE15" s="10"/>
      <c r="AF15" s="10"/>
      <c r="AG15" s="13"/>
      <c r="AH15" s="13"/>
      <c r="AI15" s="39"/>
    </row>
    <row r="16" spans="2:37" ht="27.75" customHeight="1" thickTop="1" x14ac:dyDescent="0.2">
      <c r="B16" s="241" t="s">
        <v>12</v>
      </c>
      <c r="C16" s="244" t="s">
        <v>30</v>
      </c>
      <c r="D16" s="241" t="s">
        <v>13</v>
      </c>
      <c r="E16" s="249" t="s">
        <v>68</v>
      </c>
      <c r="F16" s="252" t="s">
        <v>14</v>
      </c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4"/>
      <c r="V16" s="252" t="s">
        <v>15</v>
      </c>
      <c r="W16" s="255"/>
      <c r="X16" s="256" t="s">
        <v>16</v>
      </c>
      <c r="Y16" s="257"/>
      <c r="Z16" s="257"/>
      <c r="AA16" s="257"/>
      <c r="AB16" s="253"/>
      <c r="AC16" s="254"/>
      <c r="AD16" s="291" t="s">
        <v>17</v>
      </c>
      <c r="AE16" s="292"/>
      <c r="AF16" s="292"/>
      <c r="AG16" s="292"/>
      <c r="AH16" s="293"/>
      <c r="AK16" s="336"/>
    </row>
    <row r="17" spans="2:38" ht="18" customHeight="1" x14ac:dyDescent="0.2">
      <c r="B17" s="242"/>
      <c r="C17" s="245"/>
      <c r="D17" s="247"/>
      <c r="E17" s="250"/>
      <c r="F17" s="239">
        <f>DATE('Выбери месяц'!$I$8,VLOOKUP('Выбери месяц'!$H$8,всяки!$A$1:$B$12,2,0),1)</f>
        <v>42401</v>
      </c>
      <c r="G17" s="235">
        <f>DATE('Выбери месяц'!$I$8,VLOOKUP('Выбери месяц'!$H$8,всяки!$A$1:$B$12,2,0),1+COLUMN(A:A))</f>
        <v>42402</v>
      </c>
      <c r="H17" s="235">
        <f>DATE('Выбери месяц'!$I$8,VLOOKUP('Выбери месяц'!$H$8,всяки!$A$1:$B$12,2,0),1+COLUMN(B:B))</f>
        <v>42403</v>
      </c>
      <c r="I17" s="235">
        <f>DATE('Выбери месяц'!$I$8,VLOOKUP('Выбери месяц'!$H$8,всяки!$A$1:$B$12,2,0),1+COLUMN(C:C))</f>
        <v>42404</v>
      </c>
      <c r="J17" s="235">
        <f>DATE('Выбери месяц'!$I$8,VLOOKUP('Выбери месяц'!$H$8,всяки!$A$1:$B$12,2,0),1+COLUMN(D:D))</f>
        <v>42405</v>
      </c>
      <c r="K17" s="235">
        <f>DATE('Выбери месяц'!$I$8,VLOOKUP('Выбери месяц'!$H$8,всяки!$A$1:$B$12,2,0),1+COLUMN(E:E))</f>
        <v>42406</v>
      </c>
      <c r="L17" s="235">
        <f>DATE('Выбери месяц'!$I$8,VLOOKUP('Выбери месяц'!$H$8,всяки!$A$1:$B$12,2,0),1+COLUMN(F:F))</f>
        <v>42407</v>
      </c>
      <c r="M17" s="235">
        <f>DATE('Выбери месяц'!$I$8,VLOOKUP('Выбери месяц'!$H$8,всяки!$A$1:$B$12,2,0),1+COLUMN(G:G))</f>
        <v>42408</v>
      </c>
      <c r="N17" s="235">
        <f>DATE('Выбери месяц'!$I$8,VLOOKUP('Выбери месяц'!$H$8,всяки!$A$1:$B$12,2,0),1+COLUMN(H:H))</f>
        <v>42409</v>
      </c>
      <c r="O17" s="235">
        <f>DATE('Выбери месяц'!$I$8,VLOOKUP('Выбери месяц'!$H$8,всяки!$A$1:$B$12,2,0),1+COLUMN(I:I))</f>
        <v>42410</v>
      </c>
      <c r="P17" s="235">
        <f>DATE('Выбери месяц'!$I$8,VLOOKUP('Выбери месяц'!$H$8,всяки!$A$1:$B$12,2,0),1+COLUMN(J:J))</f>
        <v>42411</v>
      </c>
      <c r="Q17" s="235">
        <f>DATE('Выбери месяц'!$I$8,VLOOKUP('Выбери месяц'!$H$8,всяки!$A$1:$B$12,2,0),1+COLUMN(K:K))</f>
        <v>42412</v>
      </c>
      <c r="R17" s="235">
        <f>DATE('Выбери месяц'!$I$8,VLOOKUP('Выбери месяц'!$H$8,всяки!$A$1:$B$12,2,0),1+COLUMN(L:L))</f>
        <v>42413</v>
      </c>
      <c r="S17" s="235">
        <f>DATE('Выбери месяц'!$I$8,VLOOKUP('Выбери месяц'!$H$8,всяки!$A$1:$B$12,2,0),1+COLUMN(M:M))</f>
        <v>42414</v>
      </c>
      <c r="T17" s="235">
        <f>DATE('Выбери месяц'!$I$8,VLOOKUP('Выбери месяц'!$H$8,всяки!$A$1:$B$12,2,0),1+COLUMN(N:N))</f>
        <v>42415</v>
      </c>
      <c r="U17" s="271" t="s">
        <v>38</v>
      </c>
      <c r="V17" s="202" t="s">
        <v>18</v>
      </c>
      <c r="W17" s="276" t="s">
        <v>19</v>
      </c>
      <c r="X17" s="277" t="s">
        <v>20</v>
      </c>
      <c r="Y17" s="278"/>
      <c r="Z17" s="278"/>
      <c r="AA17" s="278"/>
      <c r="AB17" s="278"/>
      <c r="AC17" s="276"/>
      <c r="AD17" s="279" t="s">
        <v>21</v>
      </c>
      <c r="AE17" s="282" t="s">
        <v>71</v>
      </c>
      <c r="AF17" s="285" t="s">
        <v>21</v>
      </c>
      <c r="AG17" s="286"/>
      <c r="AH17" s="198" t="s">
        <v>71</v>
      </c>
      <c r="AK17" s="336"/>
    </row>
    <row r="18" spans="2:38" ht="17.25" customHeight="1" x14ac:dyDescent="0.2">
      <c r="B18" s="242"/>
      <c r="C18" s="245"/>
      <c r="D18" s="247"/>
      <c r="E18" s="250"/>
      <c r="F18" s="240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71"/>
      <c r="V18" s="203"/>
      <c r="W18" s="276"/>
      <c r="X18" s="277" t="s">
        <v>23</v>
      </c>
      <c r="Y18" s="278"/>
      <c r="Z18" s="278"/>
      <c r="AA18" s="278"/>
      <c r="AB18" s="278"/>
      <c r="AC18" s="276"/>
      <c r="AD18" s="280"/>
      <c r="AE18" s="283"/>
      <c r="AF18" s="287"/>
      <c r="AG18" s="288"/>
      <c r="AH18" s="199"/>
    </row>
    <row r="19" spans="2:38" ht="19.5" customHeight="1" x14ac:dyDescent="0.2">
      <c r="B19" s="242"/>
      <c r="C19" s="245"/>
      <c r="D19" s="247"/>
      <c r="E19" s="250"/>
      <c r="F19" s="239">
        <f>DATE('Выбери месяц'!$I$8,VLOOKUP('Выбери месяц'!$H$8,всяки!$A$1:$B$12,2,0),16)</f>
        <v>42416</v>
      </c>
      <c r="G19" s="235">
        <f>DATE('Выбери месяц'!$I$8,VLOOKUP('Выбери месяц'!$H$8,всяки!$A$1:$B$12,2,0),16+COLUMN(A:A))</f>
        <v>42417</v>
      </c>
      <c r="H19" s="235">
        <f>DATE('Выбери месяц'!$I$8,VLOOKUP('Выбери месяц'!$H$8,всяки!$A$1:$B$12,2,0),16+COLUMN(B:B))</f>
        <v>42418</v>
      </c>
      <c r="I19" s="235">
        <f>DATE('Выбери месяц'!$I$8,VLOOKUP('Выбери месяц'!$H$8,всяки!$A$1:$B$12,2,0),16+COLUMN(C:C))</f>
        <v>42419</v>
      </c>
      <c r="J19" s="235">
        <f>DATE('Выбери месяц'!$I$8,VLOOKUP('Выбери месяц'!$H$8,всяки!$A$1:$B$12,2,0),16+COLUMN(D:D))</f>
        <v>42420</v>
      </c>
      <c r="K19" s="235">
        <f>DATE('Выбери месяц'!$I$8,VLOOKUP('Выбери месяц'!$H$8,всяки!$A$1:$B$12,2,0),16+COLUMN(E:E))</f>
        <v>42421</v>
      </c>
      <c r="L19" s="235">
        <f>DATE('Выбери месяц'!$I$8,VLOOKUP('Выбери месяц'!$H$8,всяки!$A$1:$B$12,2,0),16+COLUMN(F:F))</f>
        <v>42422</v>
      </c>
      <c r="M19" s="235">
        <f>DATE('Выбери месяц'!$I$8,VLOOKUP('Выбери месяц'!$H$8,всяки!$A$1:$B$12,2,0),16+COLUMN(G:G))</f>
        <v>42423</v>
      </c>
      <c r="N19" s="235">
        <f>DATE('Выбери месяц'!$I$8,VLOOKUP('Выбери месяц'!$H$8,всяки!$A$1:$B$12,2,0),16+COLUMN(H:H))</f>
        <v>42424</v>
      </c>
      <c r="O19" s="235">
        <f>DATE('Выбери месяц'!$I$8,VLOOKUP('Выбери месяц'!$H$8,всяки!$A$1:$B$12,2,0),16+COLUMN(I:I))</f>
        <v>42425</v>
      </c>
      <c r="P19" s="235">
        <f>DATE('Выбери месяц'!$I$8,VLOOKUP('Выбери месяц'!$H$8,всяки!$A$1:$B$12,2,0),16+COLUMN(J:J))</f>
        <v>42426</v>
      </c>
      <c r="Q19" s="235">
        <f>DATE('Выбери месяц'!$I$8,VLOOKUP('Выбери месяц'!$H$8,всяки!$A$1:$B$12,2,0),16+COLUMN(K:K))</f>
        <v>42427</v>
      </c>
      <c r="R19" s="235">
        <f>DATE('Выбери месяц'!$I$8,VLOOKUP('Выбери месяц'!$H$8,всяки!$A$1:$B$12,2,0),16+COLUMN(L:L))</f>
        <v>42428</v>
      </c>
      <c r="S19" s="235">
        <f>IF(DATE('Выбери месяц'!$I$8,VLOOKUP('Выбери месяц'!$H$8,всяки!$A$1:$B$12,2,0),16+COLUMN(M:M))&gt;EOMONTH(DATE('Выбери месяц'!$I$8,VLOOKUP('Выбери месяц'!$H$8,всяки!$A$1:$B$12,2,0),16),0),"",DATE('Выбери месяц'!$I$8,VLOOKUP('Выбери месяц'!$H$8,всяки!$A$1:$B$12,2,0),16+COLUMN(M:M)))</f>
        <v>42429</v>
      </c>
      <c r="T19" s="235" t="str">
        <f>IF(DATE('Выбери месяц'!$I$8,VLOOKUP('Выбери месяц'!$H$8,всяки!$A$1:$B$12,2,0),16+COLUMN(N:N))&gt;EOMONTH(DATE('Выбери месяц'!$I$8,VLOOKUP('Выбери месяц'!$H$8,всяки!$A$1:$B$12,2,0),16),0),"",DATE('Выбери месяц'!$I$8,VLOOKUP('Выбери месяц'!$H$8,всяки!$A$1:$B$12,2,0),16+COLUMN(N:N)))</f>
        <v/>
      </c>
      <c r="U19" s="237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00" t="s">
        <v>22</v>
      </c>
      <c r="W19" s="201"/>
      <c r="X19" s="274" t="s">
        <v>24</v>
      </c>
      <c r="Y19" s="196" t="s">
        <v>25</v>
      </c>
      <c r="Z19" s="282" t="s">
        <v>26</v>
      </c>
      <c r="AA19" s="295" t="s">
        <v>24</v>
      </c>
      <c r="AB19" s="196" t="s">
        <v>25</v>
      </c>
      <c r="AC19" s="198" t="s">
        <v>26</v>
      </c>
      <c r="AD19" s="280"/>
      <c r="AE19" s="283"/>
      <c r="AF19" s="287"/>
      <c r="AG19" s="288"/>
      <c r="AH19" s="199"/>
    </row>
    <row r="20" spans="2:38" ht="19.5" customHeight="1" x14ac:dyDescent="0.2">
      <c r="B20" s="243"/>
      <c r="C20" s="246"/>
      <c r="D20" s="248"/>
      <c r="E20" s="251"/>
      <c r="F20" s="240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8"/>
      <c r="V20" s="200" t="s">
        <v>27</v>
      </c>
      <c r="W20" s="201"/>
      <c r="X20" s="275"/>
      <c r="Y20" s="197"/>
      <c r="Z20" s="283"/>
      <c r="AA20" s="296"/>
      <c r="AB20" s="197"/>
      <c r="AC20" s="199"/>
      <c r="AD20" s="281"/>
      <c r="AE20" s="284"/>
      <c r="AF20" s="289"/>
      <c r="AG20" s="290"/>
      <c r="AH20" s="294"/>
    </row>
    <row r="21" spans="2:38" s="18" customFormat="1" ht="12.75" customHeight="1" thickBot="1" x14ac:dyDescent="0.25">
      <c r="B21" s="107">
        <v>1</v>
      </c>
      <c r="C21" s="108">
        <f>B21+1</f>
        <v>2</v>
      </c>
      <c r="D21" s="107">
        <v>3</v>
      </c>
      <c r="E21" s="103"/>
      <c r="F21" s="268">
        <v>4</v>
      </c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70"/>
      <c r="V21" s="138">
        <v>5</v>
      </c>
      <c r="W21" s="139">
        <v>6</v>
      </c>
      <c r="X21" s="101">
        <v>7</v>
      </c>
      <c r="Y21" s="140">
        <v>8</v>
      </c>
      <c r="Z21" s="102">
        <v>9</v>
      </c>
      <c r="AA21" s="140">
        <v>7</v>
      </c>
      <c r="AB21" s="140">
        <v>8</v>
      </c>
      <c r="AC21" s="139">
        <v>9</v>
      </c>
      <c r="AD21" s="141">
        <v>10</v>
      </c>
      <c r="AE21" s="140">
        <v>11</v>
      </c>
      <c r="AF21" s="272">
        <v>12</v>
      </c>
      <c r="AG21" s="273"/>
      <c r="AH21" s="142">
        <v>13</v>
      </c>
      <c r="AI21" s="89"/>
      <c r="AJ21" s="90"/>
      <c r="AK21" s="90"/>
    </row>
    <row r="22" spans="2:38" ht="18" customHeight="1" thickTop="1" x14ac:dyDescent="0.2">
      <c r="B22" s="224">
        <f>IF(D22&gt;0,COUNTIF($D$22:D22,"&gt;0"),"")</f>
        <v>1</v>
      </c>
      <c r="C22" s="227">
        <f>IFERROR(INDEX(INDEX(Структура!$A$1:$H$30,0,MATCH('Отдел МТО'!$F$8,Структура!$A$1:$G$1,0)+1),TRUNC(ROW(A4)/4)+1,0),"")</f>
        <v>0</v>
      </c>
      <c r="D22" s="229">
        <f>IFERROR(HLOOKUP('Отдел МТО'!$F$8,Структура!$A$1:$H$30,TRUNC(ROW(A4)/4)+1,0),"")</f>
        <v>498</v>
      </c>
      <c r="E22" s="231" t="s">
        <v>65</v>
      </c>
      <c r="F22" s="109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09" t="str">
        <f t="shared" si="0"/>
        <v>Я</v>
      </c>
      <c r="H22" s="109" t="str">
        <f t="shared" si="0"/>
        <v>Я</v>
      </c>
      <c r="I22" s="109" t="str">
        <f t="shared" si="0"/>
        <v>Я</v>
      </c>
      <c r="J22" s="109" t="str">
        <f t="shared" si="0"/>
        <v>Я</v>
      </c>
      <c r="K22" s="109" t="str">
        <f t="shared" si="0"/>
        <v>В</v>
      </c>
      <c r="L22" s="109" t="str">
        <f t="shared" si="0"/>
        <v>В</v>
      </c>
      <c r="M22" s="109" t="str">
        <f t="shared" si="0"/>
        <v>Я</v>
      </c>
      <c r="N22" s="109" t="str">
        <f t="shared" si="0"/>
        <v>Я</v>
      </c>
      <c r="O22" s="109" t="str">
        <f t="shared" si="0"/>
        <v>Я</v>
      </c>
      <c r="P22" s="109" t="str">
        <f t="shared" si="0"/>
        <v>Я</v>
      </c>
      <c r="Q22" s="109" t="str">
        <f t="shared" si="0"/>
        <v>Я</v>
      </c>
      <c r="R22" s="109" t="str">
        <f t="shared" si="0"/>
        <v>В</v>
      </c>
      <c r="S22" s="109" t="str">
        <f t="shared" si="0"/>
        <v>В</v>
      </c>
      <c r="T22" s="109" t="str">
        <f t="shared" si="0"/>
        <v>Я</v>
      </c>
      <c r="U22" s="104" t="s">
        <v>28</v>
      </c>
      <c r="V22" s="127">
        <f>COUNTIF(F22:U22,"Я")*1+COUNTIF(F22:U22,"РВ")*1</f>
        <v>11</v>
      </c>
      <c r="W22" s="233">
        <f>SUM(V24,V22)</f>
        <v>20</v>
      </c>
      <c r="X22" s="136"/>
      <c r="Y22" s="118"/>
      <c r="Z22" s="119"/>
      <c r="AA22" s="119"/>
      <c r="AB22" s="118"/>
      <c r="AC22" s="137"/>
      <c r="AD22" s="166" t="str">
        <f>IF(SUMPRODUCT(--ISNUMBER(SEARCH("НН",F22:U25)))&gt;0,"НН","")</f>
        <v/>
      </c>
      <c r="AE22" s="167" t="str">
        <f t="array" ref="AE22">IF(AD22="","",SUMPRODUCT(($F$22:$U$25=AD22)*(IFERROR(WEEKDAY($F$17:$U$20,2),7)&lt;6)*(ISNA(MATCH($F$17:$U$20,празд,0))))&amp;"("&amp;SUMPRODUCT(($F$22:$U$25=AD22)*(IFERROR(WEEKDAY($F$17:$U$20,2),7)&lt;6)*(ISNA(MATCH($F$17:$U$20,празд,0))))*8&amp;")")</f>
        <v/>
      </c>
      <c r="AF22" s="258" t="str">
        <f>IF(SUMPRODUCT(--ISNUMBER(SEARCH("К",F22:U25)))&gt;0,"К","")</f>
        <v/>
      </c>
      <c r="AG22" s="259"/>
      <c r="AH22" s="171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IF(AF22="","",SUMPRODUCT(($F$22:$U$25=AF22)*(IFERROR(WEEKDAY($F$17:$U$20,2),7)&lt;6)*(ISNA(MATCH($F$17:$U$20,празд,0))))&amp;"("&amp;SUMPRODUCT(($F$22:$U$25=AF22)*(IFERROR(WEEKDAY($F$17:$U$20,2),7)&lt;6)*(ISNA(MATCH($F$17:$U$20,празд,0))))*8&amp;")")</f>
        <v/>
      </c>
      <c r="AI22" s="85"/>
      <c r="AJ22" s="85"/>
    </row>
    <row r="23" spans="2:38" ht="18" customHeight="1" x14ac:dyDescent="0.2">
      <c r="B23" s="225"/>
      <c r="C23" s="228"/>
      <c r="D23" s="230"/>
      <c r="E23" s="232"/>
      <c r="F23" s="112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12">
        <f t="shared" si="1"/>
        <v>8</v>
      </c>
      <c r="H23" s="112">
        <f t="shared" si="1"/>
        <v>8</v>
      </c>
      <c r="I23" s="112">
        <f t="shared" si="1"/>
        <v>8</v>
      </c>
      <c r="J23" s="110">
        <f t="shared" si="1"/>
        <v>8</v>
      </c>
      <c r="K23" s="110" t="str">
        <f t="shared" si="1"/>
        <v/>
      </c>
      <c r="L23" s="110" t="str">
        <f t="shared" si="1"/>
        <v/>
      </c>
      <c r="M23" s="110">
        <f t="shared" si="1"/>
        <v>8</v>
      </c>
      <c r="N23" s="110">
        <f t="shared" si="1"/>
        <v>8</v>
      </c>
      <c r="O23" s="110">
        <f t="shared" si="1"/>
        <v>8</v>
      </c>
      <c r="P23" s="110">
        <f t="shared" si="1"/>
        <v>8</v>
      </c>
      <c r="Q23" s="110">
        <f t="shared" si="1"/>
        <v>8</v>
      </c>
      <c r="R23" s="110" t="str">
        <f t="shared" si="1"/>
        <v/>
      </c>
      <c r="S23" s="110" t="str">
        <f t="shared" si="1"/>
        <v/>
      </c>
      <c r="T23" s="110">
        <f t="shared" si="1"/>
        <v>8</v>
      </c>
      <c r="U23" s="105" t="s">
        <v>28</v>
      </c>
      <c r="V23" s="123">
        <f>SUM(F23:U23)</f>
        <v>88</v>
      </c>
      <c r="W23" s="234"/>
      <c r="X23" s="128"/>
      <c r="Y23" s="8"/>
      <c r="Z23" s="9"/>
      <c r="AA23" s="8"/>
      <c r="AB23" s="8"/>
      <c r="AC23" s="129"/>
      <c r="AD23" s="169" t="str">
        <f>IF(SUMPRODUCT(--ISNUMBER(SEARCH("ОТ",F22:U25)))&gt;0,"ОТ","")</f>
        <v/>
      </c>
      <c r="AE23" s="167" t="str">
        <f t="array" ref="AE23">IF(AD23="","",SUMPRODUCT(($F$22:$U$25=AD23)*(IFERROR(WEEKDAY($F$17:$U$20,2),7)&lt;6)*(ISNA(MATCH($F$17:$U$20,празд,0))))&amp;"("&amp;SUMPRODUCT(($F$22:$U$25=AD23)*(IFERROR(WEEKDAY($F$17:$U$20,2),7)&lt;6)*(ISNA(MATCH($F$17:$U$20,празд,0))))*8&amp;")")</f>
        <v/>
      </c>
      <c r="AF23" s="260"/>
      <c r="AG23" s="261"/>
      <c r="AH23" s="172"/>
      <c r="AI23" s="91"/>
      <c r="AJ23" s="91"/>
    </row>
    <row r="24" spans="2:38" ht="18" customHeight="1" x14ac:dyDescent="0.2">
      <c r="B24" s="225"/>
      <c r="C24" s="228"/>
      <c r="D24" s="230"/>
      <c r="E24" s="232"/>
      <c r="F24" s="112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12" t="str">
        <f t="shared" si="2"/>
        <v>Я</v>
      </c>
      <c r="H24" s="112" t="str">
        <f t="shared" si="2"/>
        <v>Я</v>
      </c>
      <c r="I24" s="112" t="str">
        <f t="shared" si="2"/>
        <v>Я</v>
      </c>
      <c r="J24" s="112" t="str">
        <f t="shared" si="2"/>
        <v>Я</v>
      </c>
      <c r="K24" s="112" t="str">
        <f t="shared" si="2"/>
        <v>В</v>
      </c>
      <c r="L24" s="112" t="str">
        <f t="shared" si="2"/>
        <v>В</v>
      </c>
      <c r="M24" s="112" t="str">
        <f t="shared" si="2"/>
        <v>В</v>
      </c>
      <c r="N24" s="112" t="str">
        <f t="shared" si="2"/>
        <v>Я</v>
      </c>
      <c r="O24" s="112" t="str">
        <f t="shared" si="2"/>
        <v>Я</v>
      </c>
      <c r="P24" s="112" t="str">
        <f t="shared" si="2"/>
        <v>Я</v>
      </c>
      <c r="Q24" s="112" t="str">
        <f t="shared" si="2"/>
        <v>В</v>
      </c>
      <c r="R24" s="112" t="str">
        <f t="shared" si="2"/>
        <v>В</v>
      </c>
      <c r="S24" s="112" t="str">
        <f t="shared" si="2"/>
        <v>Я</v>
      </c>
      <c r="T24" s="112" t="str">
        <f t="shared" si="2"/>
        <v/>
      </c>
      <c r="U24" s="106" t="str">
        <f t="shared" si="2"/>
        <v/>
      </c>
      <c r="V24" s="124">
        <f>COUNTIF(F24:U24,"Я")*1+COUNTIF(F24:U24,"РВ")*1</f>
        <v>9</v>
      </c>
      <c r="W24" s="262">
        <f>SUM(V25,V23)</f>
        <v>159</v>
      </c>
      <c r="X24" s="128"/>
      <c r="Y24" s="8"/>
      <c r="Z24" s="9"/>
      <c r="AA24" s="8"/>
      <c r="AB24" s="8"/>
      <c r="AC24" s="129"/>
      <c r="AD24" s="169" t="str">
        <f>IF(SUMPRODUCT(--ISNUMBER(SEARCH("б",F22:U25)))&gt;0,"Б","")</f>
        <v/>
      </c>
      <c r="AE24" s="167" t="str">
        <f t="array" ref="AE24">IF(AD24="","",SUMPRODUCT(($F$22:$U$25=AD24)*(IFERROR(WEEKDAY($F$17:$U$20,2),7)&lt;6)*(ISNA(MATCH($F$17:$U$20,празд,0))))&amp;"("&amp;SUMPRODUCT(($F$22:$U$25=AD24)*(IFERROR(WEEKDAY($F$17:$U$20,2),7)&lt;6)*(ISNA(MATCH($F$17:$U$20,празд,0))))*8&amp;")")</f>
        <v/>
      </c>
      <c r="AF24" s="264"/>
      <c r="AG24" s="265"/>
      <c r="AH24" s="173"/>
      <c r="AI24" s="91"/>
      <c r="AJ24" s="91"/>
    </row>
    <row r="25" spans="2:38" ht="18" customHeight="1" thickBot="1" x14ac:dyDescent="0.25">
      <c r="B25" s="226"/>
      <c r="C25" s="228"/>
      <c r="D25" s="230"/>
      <c r="E25" s="232"/>
      <c r="F25" s="113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13">
        <f t="shared" si="3"/>
        <v>8</v>
      </c>
      <c r="H25" s="113">
        <f t="shared" si="3"/>
        <v>8</v>
      </c>
      <c r="I25" s="113">
        <f t="shared" si="3"/>
        <v>8</v>
      </c>
      <c r="J25" s="114">
        <f t="shared" si="3"/>
        <v>7</v>
      </c>
      <c r="K25" s="114" t="str">
        <f t="shared" si="3"/>
        <v/>
      </c>
      <c r="L25" s="114" t="str">
        <f t="shared" si="3"/>
        <v/>
      </c>
      <c r="M25" s="114" t="str">
        <f t="shared" si="3"/>
        <v/>
      </c>
      <c r="N25" s="114">
        <f t="shared" si="3"/>
        <v>8</v>
      </c>
      <c r="O25" s="114">
        <f t="shared" si="3"/>
        <v>8</v>
      </c>
      <c r="P25" s="114">
        <f t="shared" si="3"/>
        <v>8</v>
      </c>
      <c r="Q25" s="114" t="str">
        <f t="shared" si="3"/>
        <v/>
      </c>
      <c r="R25" s="114" t="str">
        <f t="shared" si="3"/>
        <v/>
      </c>
      <c r="S25" s="114">
        <f t="shared" si="3"/>
        <v>8</v>
      </c>
      <c r="T25" s="114" t="str">
        <f t="shared" si="3"/>
        <v/>
      </c>
      <c r="U25" s="115" t="str">
        <f t="shared" si="3"/>
        <v/>
      </c>
      <c r="V25" s="123">
        <f>SUM(F25:U25)</f>
        <v>71</v>
      </c>
      <c r="W25" s="263"/>
      <c r="X25" s="130"/>
      <c r="Y25" s="116"/>
      <c r="Z25" s="117"/>
      <c r="AA25" s="116"/>
      <c r="AB25" s="116"/>
      <c r="AC25" s="131"/>
      <c r="AD25" s="169" t="str">
        <f>IF(SUMPRODUCT(--ISNUMBER(SEARCH("ОД",F22:U25)))&gt;0,"ОД","")</f>
        <v/>
      </c>
      <c r="AE25" s="167" t="str">
        <f t="array" ref="AE25">IF(AD25="","",SUMPRODUCT(($F$22:$U$25=AD25)*(IFERROR(WEEKDAY($F$17:$U$20,2),7)&lt;6)*(ISNA(MATCH($F$17:$U$20,празд,0))))&amp;"("&amp;SUMPRODUCT(($F$22:$U$25=AD25)*(IFERROR(WEEKDAY($F$17:$U$20,2),7)&lt;6)*(ISNA(MATCH($F$17:$U$20,празд,0))))*8&amp;")")</f>
        <v/>
      </c>
      <c r="AF25" s="266"/>
      <c r="AG25" s="267"/>
      <c r="AH25" s="174"/>
      <c r="AI25" s="91"/>
      <c r="AJ25" s="91"/>
    </row>
    <row r="26" spans="2:38" ht="18" customHeight="1" thickTop="1" x14ac:dyDescent="0.2">
      <c r="B26" s="224">
        <f>IF(D26&gt;0,COUNTIF($D$22:D26,"&gt;0"),"")</f>
        <v>2</v>
      </c>
      <c r="C26" s="227">
        <f>IFERROR(INDEX(INDEX(Структура!$A$1:$H$30,0,MATCH('Отдел МТО'!$F$8,Структура!$A$1:$G$1,0)+1),TRUNC(ROW(A8)/4)+1,0),"")</f>
        <v>0</v>
      </c>
      <c r="D26" s="229">
        <f>IFERROR(HLOOKUP('Отдел МТО'!$F$8,Структура!$A$1:$H$30,TRUNC(ROW(A8)/4)+1,0),"")</f>
        <v>273</v>
      </c>
      <c r="E26" s="297" t="s">
        <v>65</v>
      </c>
      <c r="F26" s="109" t="str">
        <f t="shared" ref="F26:S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09" t="str">
        <f t="shared" si="4"/>
        <v>Я</v>
      </c>
      <c r="H26" s="109" t="str">
        <f t="shared" si="4"/>
        <v>Я</v>
      </c>
      <c r="I26" s="109" t="str">
        <f t="shared" si="4"/>
        <v>Я</v>
      </c>
      <c r="J26" s="109" t="str">
        <f t="shared" si="4"/>
        <v>Я</v>
      </c>
      <c r="K26" s="109" t="str">
        <f t="shared" si="4"/>
        <v>В</v>
      </c>
      <c r="L26" s="109" t="str">
        <f t="shared" si="4"/>
        <v>В</v>
      </c>
      <c r="M26" s="109" t="str">
        <f t="shared" si="4"/>
        <v>Я</v>
      </c>
      <c r="N26" s="109" t="str">
        <f t="shared" si="4"/>
        <v>Я</v>
      </c>
      <c r="O26" s="109" t="str">
        <f t="shared" si="4"/>
        <v>Я</v>
      </c>
      <c r="P26" s="109" t="str">
        <f t="shared" si="4"/>
        <v>Я</v>
      </c>
      <c r="Q26" s="109" t="str">
        <f t="shared" si="4"/>
        <v>Я</v>
      </c>
      <c r="R26" s="109" t="str">
        <f t="shared" si="4"/>
        <v>В</v>
      </c>
      <c r="S26" s="109" t="str">
        <f t="shared" si="4"/>
        <v>В</v>
      </c>
      <c r="T26" s="187" t="s">
        <v>76</v>
      </c>
      <c r="U26" s="104" t="s">
        <v>28</v>
      </c>
      <c r="V26" s="125">
        <f>COUNTIF(F26:U26,"Я")*1+COUNTIF(F26:U26,"РВ")*1</f>
        <v>10</v>
      </c>
      <c r="W26" s="300">
        <f>SUM(V28,V26)</f>
        <v>10</v>
      </c>
      <c r="X26" s="132"/>
      <c r="Y26" s="121"/>
      <c r="Z26" s="122"/>
      <c r="AA26" s="122"/>
      <c r="AB26" s="121"/>
      <c r="AC26" s="133"/>
      <c r="AD26" s="168" t="str">
        <f>IF(SUMPRODUCT(--ISNUMBER(SEARCH("НН",F26:U29)))&gt;0,"НН","")</f>
        <v/>
      </c>
      <c r="AE26" s="180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IF(AD26="","",SUMPRODUCT(($F$26:$U$29=AD26)*(IFERROR(WEEKDAY($F$17:$U$20,2),7)&lt;6)*(ISNA(MATCH($F$17:$U$20,празд,0))))&amp;"("&amp;SUMPRODUCT(($F$26:$U$29=AD26)*(IFERROR(WEEKDAY($F$17:$U$20,2),7)&lt;6)*(ISNA(MATCH($F$17:$U$20,празд,0))))*8&amp;")")</f>
        <v/>
      </c>
      <c r="AF26" s="313" t="str">
        <f>IF(SUMPRODUCT(--ISNUMBER(SEARCH("К",F26:U29)))&gt;0,"К","")</f>
        <v/>
      </c>
      <c r="AG26" s="314"/>
      <c r="AH26" s="175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IF(AF26="","",SUMPRODUCT(($F$26:$U$29=AF26)*(IFERROR(WEEKDAY($F$17:$U$20,2),7)&lt;6)*(ISNA(MATCH($F$17:$U$20,празд,0))))&amp;"("&amp;SUMPRODUCT(($F$26:$U$29=AF26)*(IFERROR(WEEKDAY($F$17:$U$20,2),7)&lt;6)*(ISNA(MATCH($F$17:$U$20,празд,0))))*8&amp;")")</f>
        <v/>
      </c>
      <c r="AI26" s="91"/>
      <c r="AJ26" s="91"/>
    </row>
    <row r="27" spans="2:38" ht="18" customHeight="1" x14ac:dyDescent="0.2">
      <c r="B27" s="225"/>
      <c r="C27" s="228"/>
      <c r="D27" s="230"/>
      <c r="E27" s="298"/>
      <c r="F27" s="78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112">
        <f t="shared" si="5"/>
        <v>8</v>
      </c>
      <c r="H27" s="112">
        <f t="shared" si="5"/>
        <v>8</v>
      </c>
      <c r="I27" s="112">
        <f t="shared" si="5"/>
        <v>8</v>
      </c>
      <c r="J27" s="112">
        <f t="shared" si="5"/>
        <v>8</v>
      </c>
      <c r="K27" s="112" t="str">
        <f t="shared" si="5"/>
        <v/>
      </c>
      <c r="L27" s="112" t="str">
        <f t="shared" si="5"/>
        <v/>
      </c>
      <c r="M27" s="112">
        <f t="shared" si="5"/>
        <v>8</v>
      </c>
      <c r="N27" s="112">
        <f t="shared" si="5"/>
        <v>8</v>
      </c>
      <c r="O27" s="112">
        <f t="shared" si="5"/>
        <v>8</v>
      </c>
      <c r="P27" s="112">
        <f t="shared" si="5"/>
        <v>8</v>
      </c>
      <c r="Q27" s="112">
        <f t="shared" si="5"/>
        <v>8</v>
      </c>
      <c r="R27" s="112" t="str">
        <f t="shared" si="5"/>
        <v/>
      </c>
      <c r="S27" s="112" t="str">
        <f t="shared" si="5"/>
        <v/>
      </c>
      <c r="T27" s="112" t="str">
        <f t="shared" si="5"/>
        <v/>
      </c>
      <c r="U27" s="105" t="s">
        <v>28</v>
      </c>
      <c r="V27" s="123">
        <f>SUM(F27:U27)</f>
        <v>80</v>
      </c>
      <c r="W27" s="234"/>
      <c r="X27" s="128"/>
      <c r="Y27" s="8"/>
      <c r="Z27" s="9"/>
      <c r="AA27" s="8"/>
      <c r="AB27" s="8"/>
      <c r="AC27" s="129"/>
      <c r="AD27" s="169" t="str">
        <f>IF(SUMPRODUCT(--ISNUMBER(SEARCH("ОТ",F26:U29)))&gt;0,"ОТ","")</f>
        <v>ОТ</v>
      </c>
      <c r="AE27" s="191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8-COUNT(MATCH(F$17:U$20,предпр,))&amp;")")</f>
        <v>10(79)</v>
      </c>
      <c r="AF27" s="260"/>
      <c r="AG27" s="261"/>
      <c r="AH27" s="172"/>
      <c r="AI27" s="193" t="s">
        <v>78</v>
      </c>
      <c r="AJ27" s="194"/>
      <c r="AK27" s="194"/>
      <c r="AL27" s="194"/>
    </row>
    <row r="28" spans="2:38" ht="18" customHeight="1" x14ac:dyDescent="0.2">
      <c r="B28" s="225"/>
      <c r="C28" s="228"/>
      <c r="D28" s="230"/>
      <c r="E28" s="298"/>
      <c r="F28" s="188" t="s">
        <v>76</v>
      </c>
      <c r="G28" s="189" t="s">
        <v>76</v>
      </c>
      <c r="H28" s="189" t="s">
        <v>76</v>
      </c>
      <c r="I28" s="189" t="s">
        <v>76</v>
      </c>
      <c r="J28" s="189" t="s">
        <v>76</v>
      </c>
      <c r="K28" s="189" t="s">
        <v>76</v>
      </c>
      <c r="L28" s="189" t="s">
        <v>76</v>
      </c>
      <c r="M28" s="189" t="s">
        <v>77</v>
      </c>
      <c r="N28" s="189" t="s">
        <v>76</v>
      </c>
      <c r="O28" s="189" t="s">
        <v>76</v>
      </c>
      <c r="P28" s="189" t="s">
        <v>76</v>
      </c>
      <c r="Q28" s="189" t="s">
        <v>76</v>
      </c>
      <c r="R28" s="189" t="s">
        <v>76</v>
      </c>
      <c r="S28" s="189" t="s">
        <v>76</v>
      </c>
      <c r="T28" s="112" t="str">
        <f t="shared" ref="T28:U28" si="6">IF(T$19="","",IF(AND(T$19&gt;=$AI28,T$19&lt;=$AJ28),"Р",IF(NOT(ISERROR(VLOOKUP(T$19,предпр,1,0)=T$19)),"Я",IF(NOT(ISERROR(VLOOKUP(T$19,выхрабд,1,0)=T$19)),"Я",IF(OR(WEEKDAY(T$19,2)&gt;5,ISNUMBER(MATCH(T$19,празд,0)),SUMPRODUCT(1*(T$19=допнер))),"В",IF(WEEKDAY(T$19,2)&lt;6,"Я"))))))</f>
        <v/>
      </c>
      <c r="U28" s="106" t="str">
        <f t="shared" si="6"/>
        <v/>
      </c>
      <c r="V28" s="124">
        <f>COUNTIF(F28:U28,"Я")*1+COUNTIF(F28:U28,"РВ")*1</f>
        <v>0</v>
      </c>
      <c r="W28" s="262">
        <f>SUM(V29,V27)</f>
        <v>80</v>
      </c>
      <c r="X28" s="128"/>
      <c r="Y28" s="8"/>
      <c r="Z28" s="9"/>
      <c r="AA28" s="8"/>
      <c r="AB28" s="8"/>
      <c r="AC28" s="129"/>
      <c r="AD28" s="169" t="str">
        <f>IF(SUMPRODUCT(--ISNUMBER(SEARCH("б",F26:U29)))&gt;0,"Б","")</f>
        <v/>
      </c>
      <c r="AE28" s="181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IF(AD28="","",SUMPRODUCT(($F$26:$U$29=AD28)*(IFERROR(WEEKDAY($F$17:$U$20,2),7)&lt;6)*(ISNA(MATCH($F$17:$U$20,празд,0))))&amp;"("&amp;SUMPRODUCT(($F$26:$U$29=AD28)*(IFERROR(WEEKDAY($F$17:$U$20,2),7)&lt;6)*(ISNA(MATCH($F$17:$U$20,празд,0))))*8&amp;")")</f>
        <v/>
      </c>
      <c r="AF28" s="264"/>
      <c r="AG28" s="265"/>
      <c r="AH28" s="173"/>
      <c r="AI28" s="91"/>
      <c r="AJ28" s="91"/>
    </row>
    <row r="29" spans="2:38" ht="18" customHeight="1" thickBot="1" x14ac:dyDescent="0.25">
      <c r="B29" s="226"/>
      <c r="C29" s="228"/>
      <c r="D29" s="230"/>
      <c r="E29" s="299"/>
      <c r="F29" s="97" t="str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/>
      </c>
      <c r="G29" s="98" t="str">
        <f t="shared" si="7"/>
        <v/>
      </c>
      <c r="H29" s="98" t="str">
        <f t="shared" si="7"/>
        <v/>
      </c>
      <c r="I29" s="98" t="str">
        <f t="shared" si="7"/>
        <v/>
      </c>
      <c r="J29" s="98" t="str">
        <f t="shared" si="7"/>
        <v/>
      </c>
      <c r="K29" s="98" t="str">
        <f t="shared" si="7"/>
        <v/>
      </c>
      <c r="L29" s="98" t="str">
        <f t="shared" si="7"/>
        <v/>
      </c>
      <c r="M29" s="98" t="str">
        <f t="shared" si="7"/>
        <v/>
      </c>
      <c r="N29" s="98" t="str">
        <f t="shared" si="7"/>
        <v/>
      </c>
      <c r="O29" s="98" t="str">
        <f t="shared" si="7"/>
        <v/>
      </c>
      <c r="P29" s="98" t="str">
        <f t="shared" si="7"/>
        <v/>
      </c>
      <c r="Q29" s="98" t="str">
        <f t="shared" si="7"/>
        <v/>
      </c>
      <c r="R29" s="98" t="str">
        <f t="shared" si="7"/>
        <v/>
      </c>
      <c r="S29" s="98" t="str">
        <f t="shared" si="7"/>
        <v/>
      </c>
      <c r="T29" s="98" t="str">
        <f t="shared" si="7"/>
        <v/>
      </c>
      <c r="U29" s="111" t="str">
        <f t="shared" si="7"/>
        <v/>
      </c>
      <c r="V29" s="126">
        <f>SUM(F29:U29)</f>
        <v>0</v>
      </c>
      <c r="W29" s="308"/>
      <c r="X29" s="134"/>
      <c r="Y29" s="99"/>
      <c r="Z29" s="100"/>
      <c r="AA29" s="99"/>
      <c r="AB29" s="99"/>
      <c r="AC29" s="135"/>
      <c r="AD29" s="170" t="str">
        <f>IF(SUMPRODUCT(--ISNUMBER(SEARCH("ОД",F26:U29)))&gt;0,"ОД","")</f>
        <v/>
      </c>
      <c r="AE29" s="179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IF(AD29="","",SUMPRODUCT(($F$26:$U$29=AD29)*(IFERROR(WEEKDAY($F$17:$U$20,2),7)&lt;6)*(ISNA(MATCH($F$17:$U$20,празд,0))))&amp;"("&amp;SUMPRODUCT(($F$26:$U$29=AD29)*(IFERROR(WEEKDAY($F$17:$U$20,2),7)&lt;6)*(ISNA(MATCH($F$17:$U$20,празд,0))))*8&amp;")")</f>
        <v/>
      </c>
      <c r="AF29" s="315"/>
      <c r="AG29" s="316"/>
      <c r="AH29" s="176"/>
    </row>
    <row r="30" spans="2:38" ht="18" customHeight="1" thickTop="1" x14ac:dyDescent="0.2">
      <c r="B30" s="224">
        <f>IF(D30&gt;0,COUNTIF($D$22:D30,"&gt;0"),"")</f>
        <v>3</v>
      </c>
      <c r="C30" s="227">
        <f>IFERROR(INDEX(INDEX(Структура!$A$1:$H$30,0,MATCH('Отдел МТО'!$F$8,Структура!$A$1:$G$1,0)+1),TRUNC(ROW(A12)/4)+1,0),"")</f>
        <v>0</v>
      </c>
      <c r="D30" s="229">
        <f>IFERROR(HLOOKUP('Отдел МТО'!$F$8,Структура!$A$1:$H$30,TRUNC(ROW(A12)/4)+1,0),"")</f>
        <v>347</v>
      </c>
      <c r="E30" s="298" t="s">
        <v>65</v>
      </c>
      <c r="F30" s="120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09" t="str">
        <f t="shared" si="8"/>
        <v>Я</v>
      </c>
      <c r="H30" s="109" t="str">
        <f t="shared" si="8"/>
        <v>Я</v>
      </c>
      <c r="I30" s="109" t="str">
        <f t="shared" si="8"/>
        <v>Я</v>
      </c>
      <c r="J30" s="109" t="str">
        <f t="shared" si="8"/>
        <v>Я</v>
      </c>
      <c r="K30" s="109" t="str">
        <f t="shared" si="8"/>
        <v>В</v>
      </c>
      <c r="L30" s="109" t="str">
        <f t="shared" si="8"/>
        <v>В</v>
      </c>
      <c r="M30" s="109" t="str">
        <f t="shared" si="8"/>
        <v>Я</v>
      </c>
      <c r="N30" s="109" t="str">
        <f t="shared" si="8"/>
        <v>Я</v>
      </c>
      <c r="O30" s="109" t="str">
        <f t="shared" si="8"/>
        <v>Я</v>
      </c>
      <c r="P30" s="109" t="str">
        <f t="shared" si="8"/>
        <v>Я</v>
      </c>
      <c r="Q30" s="109" t="str">
        <f t="shared" si="8"/>
        <v>Я</v>
      </c>
      <c r="R30" s="109" t="str">
        <f t="shared" si="8"/>
        <v>В</v>
      </c>
      <c r="S30" s="109" t="str">
        <f t="shared" si="8"/>
        <v>В</v>
      </c>
      <c r="T30" s="109" t="str">
        <f t="shared" si="8"/>
        <v>Я</v>
      </c>
      <c r="U30" s="104" t="s">
        <v>28</v>
      </c>
      <c r="V30" s="125">
        <f>COUNTIF(F30:U30,"Я")*1+COUNTIF(F30:U30,"РВ")*1</f>
        <v>11</v>
      </c>
      <c r="W30" s="300">
        <f>SUM(V32,V30)</f>
        <v>20</v>
      </c>
      <c r="X30" s="132"/>
      <c r="Y30" s="121"/>
      <c r="Z30" s="122"/>
      <c r="AA30" s="122"/>
      <c r="AB30" s="121"/>
      <c r="AC30" s="133"/>
      <c r="AD30" s="168" t="str">
        <f>IF(SUMPRODUCT(--ISNUMBER(SEARCH("НН",F30:U33)))&gt;0,"НН","")</f>
        <v/>
      </c>
      <c r="AE30" s="180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IF(AD30="","",SUMPRODUCT(($F$30:$U$33=AD30)*(IFERROR(WEEKDAY($F$17:$U$20,2),7)&lt;6)*(ISNA(MATCH($F$17:$U$20,празд,0))))&amp;"("&amp;SUMPRODUCT(($F$30:$U$33=AD30)*(IFERROR(WEEKDAY($F$17:$U$20,2),7)&lt;6)*(ISNA(MATCH($F$17:$U$20,празд,0))))*8&amp;")")</f>
        <v/>
      </c>
      <c r="AF30" s="313" t="str">
        <f>IF(SUMPRODUCT(--ISNUMBER(SEARCH("К",F30:U33)))&gt;0,"К","")</f>
        <v/>
      </c>
      <c r="AG30" s="314"/>
      <c r="AH30" s="175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IF(AF30="","",SUMPRODUCT(($F$30:$U$33=AF30)*(IFERROR(WEEKDAY($F$17:$U$20,2),7)&lt;6)*(ISNA(MATCH($F$17:$U$20,празд,0))))&amp;"("&amp;SUMPRODUCT(($F$30:$U$33=AF30)*(IFERROR(WEEKDAY($F$17:$U$20,2),7)&lt;6)*(ISNA(MATCH($F$17:$U$20,празд,0))))*8&amp;")")</f>
        <v/>
      </c>
      <c r="AI30" s="91"/>
      <c r="AJ30" s="91"/>
    </row>
    <row r="31" spans="2:38" ht="18" customHeight="1" x14ac:dyDescent="0.2">
      <c r="B31" s="225"/>
      <c r="C31" s="228"/>
      <c r="D31" s="230"/>
      <c r="E31" s="298"/>
      <c r="F31" s="78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112">
        <f t="shared" si="9"/>
        <v>8</v>
      </c>
      <c r="H31" s="112">
        <f t="shared" si="9"/>
        <v>8</v>
      </c>
      <c r="I31" s="112">
        <f t="shared" si="9"/>
        <v>8</v>
      </c>
      <c r="J31" s="112">
        <f t="shared" si="9"/>
        <v>8</v>
      </c>
      <c r="K31" s="112" t="str">
        <f t="shared" si="9"/>
        <v/>
      </c>
      <c r="L31" s="112" t="str">
        <f t="shared" si="9"/>
        <v/>
      </c>
      <c r="M31" s="112">
        <f t="shared" si="9"/>
        <v>8</v>
      </c>
      <c r="N31" s="112">
        <f t="shared" si="9"/>
        <v>8</v>
      </c>
      <c r="O31" s="112">
        <f t="shared" si="9"/>
        <v>8</v>
      </c>
      <c r="P31" s="112">
        <f t="shared" si="9"/>
        <v>8</v>
      </c>
      <c r="Q31" s="112">
        <f t="shared" si="9"/>
        <v>8</v>
      </c>
      <c r="R31" s="112" t="str">
        <f t="shared" si="9"/>
        <v/>
      </c>
      <c r="S31" s="112" t="str">
        <f t="shared" si="9"/>
        <v/>
      </c>
      <c r="T31" s="112">
        <f t="shared" si="9"/>
        <v>8</v>
      </c>
      <c r="U31" s="105" t="s">
        <v>28</v>
      </c>
      <c r="V31" s="123">
        <f>SUM(F31:U31)</f>
        <v>88</v>
      </c>
      <c r="W31" s="234"/>
      <c r="X31" s="128"/>
      <c r="Y31" s="8"/>
      <c r="Z31" s="9"/>
      <c r="AA31" s="8"/>
      <c r="AB31" s="8"/>
      <c r="AC31" s="129"/>
      <c r="AD31" s="169" t="str">
        <f>IF(SUMPRODUCT(--ISNUMBER(SEARCH("ОТ",F30:U33)))&gt;0,"ОТ","")</f>
        <v/>
      </c>
      <c r="AE31" s="181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IF(AD31="","",SUMPRODUCT(($F$30:$U$33=AD31)*(IFERROR(WEEKDAY($F$17:$U$20,2),7)&lt;6)*(ISNA(MATCH($F$17:$U$20,празд,0))))&amp;"("&amp;SUMPRODUCT(($F$30:$U$33=AD31)*(IFERROR(WEEKDAY($F$17:$U$20,2),7)&lt;6)*(ISNA(MATCH($F$17:$U$20,празд,0))))*8&amp;")")</f>
        <v/>
      </c>
      <c r="AF31" s="260"/>
      <c r="AG31" s="261"/>
      <c r="AH31" s="172"/>
      <c r="AI31" s="91"/>
      <c r="AJ31" s="91"/>
    </row>
    <row r="32" spans="2:38" ht="18" customHeight="1" x14ac:dyDescent="0.2">
      <c r="B32" s="225"/>
      <c r="C32" s="228"/>
      <c r="D32" s="230"/>
      <c r="E32" s="298"/>
      <c r="F32" s="78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12" t="str">
        <f t="shared" si="10"/>
        <v>Я</v>
      </c>
      <c r="H32" s="112" t="str">
        <f t="shared" si="10"/>
        <v>Я</v>
      </c>
      <c r="I32" s="112" t="str">
        <f t="shared" si="10"/>
        <v>Я</v>
      </c>
      <c r="J32" s="112" t="str">
        <f t="shared" si="10"/>
        <v>Я</v>
      </c>
      <c r="K32" s="112" t="str">
        <f t="shared" si="10"/>
        <v>В</v>
      </c>
      <c r="L32" s="112" t="str">
        <f t="shared" si="10"/>
        <v>В</v>
      </c>
      <c r="M32" s="112" t="str">
        <f t="shared" si="10"/>
        <v>В</v>
      </c>
      <c r="N32" s="112" t="str">
        <f t="shared" si="10"/>
        <v>Я</v>
      </c>
      <c r="O32" s="112" t="str">
        <f t="shared" si="10"/>
        <v>Я</v>
      </c>
      <c r="P32" s="112" t="str">
        <f t="shared" si="10"/>
        <v>Я</v>
      </c>
      <c r="Q32" s="112" t="str">
        <f t="shared" si="10"/>
        <v>В</v>
      </c>
      <c r="R32" s="112" t="str">
        <f t="shared" si="10"/>
        <v>В</v>
      </c>
      <c r="S32" s="112" t="str">
        <f t="shared" si="10"/>
        <v>Я</v>
      </c>
      <c r="T32" s="112" t="str">
        <f t="shared" si="10"/>
        <v/>
      </c>
      <c r="U32" s="106" t="str">
        <f t="shared" si="10"/>
        <v/>
      </c>
      <c r="V32" s="124">
        <f>COUNTIF(F32:U32,"Я")*1+COUNTIF(F32:U32,"РВ")*1</f>
        <v>9</v>
      </c>
      <c r="W32" s="262">
        <f>SUM(V33,V31)</f>
        <v>159</v>
      </c>
      <c r="X32" s="128"/>
      <c r="Y32" s="8"/>
      <c r="Z32" s="9"/>
      <c r="AA32" s="8"/>
      <c r="AB32" s="8"/>
      <c r="AC32" s="129"/>
      <c r="AD32" s="169" t="str">
        <f>IF(SUMPRODUCT(--ISNUMBER(SEARCH("б",F30:U33)))&gt;0,"Б","")</f>
        <v/>
      </c>
      <c r="AE32" s="181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IF(AD32="","",SUMPRODUCT(($F$30:$U$33=AD32)*(IFERROR(WEEKDAY($F$17:$U$20,2),7)&lt;6)*(ISNA(MATCH($F$17:$U$20,празд,0))))&amp;"("&amp;SUMPRODUCT(($F$30:$U$33=AD32)*(IFERROR(WEEKDAY($F$17:$U$20,2),7)&lt;6)*(ISNA(MATCH($F$17:$U$20,празд,0))))*8&amp;")")</f>
        <v/>
      </c>
      <c r="AF32" s="264"/>
      <c r="AG32" s="265"/>
      <c r="AH32" s="173"/>
      <c r="AI32" s="91"/>
      <c r="AJ32" s="91"/>
    </row>
    <row r="33" spans="2:36" ht="18" customHeight="1" thickBot="1" x14ac:dyDescent="0.25">
      <c r="B33" s="226"/>
      <c r="C33" s="228"/>
      <c r="D33" s="230"/>
      <c r="E33" s="307"/>
      <c r="F33" s="97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98">
        <f t="shared" si="11"/>
        <v>8</v>
      </c>
      <c r="H33" s="98">
        <f t="shared" si="11"/>
        <v>8</v>
      </c>
      <c r="I33" s="98">
        <f t="shared" si="11"/>
        <v>8</v>
      </c>
      <c r="J33" s="98">
        <f t="shared" si="11"/>
        <v>7</v>
      </c>
      <c r="K33" s="98" t="str">
        <f t="shared" si="11"/>
        <v/>
      </c>
      <c r="L33" s="98" t="str">
        <f t="shared" si="11"/>
        <v/>
      </c>
      <c r="M33" s="98" t="str">
        <f t="shared" si="11"/>
        <v/>
      </c>
      <c r="N33" s="98">
        <f t="shared" si="11"/>
        <v>8</v>
      </c>
      <c r="O33" s="98">
        <f t="shared" si="11"/>
        <v>8</v>
      </c>
      <c r="P33" s="98">
        <f t="shared" si="11"/>
        <v>8</v>
      </c>
      <c r="Q33" s="98" t="str">
        <f t="shared" si="11"/>
        <v/>
      </c>
      <c r="R33" s="98" t="str">
        <f t="shared" si="11"/>
        <v/>
      </c>
      <c r="S33" s="98">
        <f t="shared" si="11"/>
        <v>8</v>
      </c>
      <c r="T33" s="98" t="str">
        <f t="shared" si="11"/>
        <v/>
      </c>
      <c r="U33" s="111" t="str">
        <f t="shared" si="11"/>
        <v/>
      </c>
      <c r="V33" s="126">
        <f>SUM(F33:U33)</f>
        <v>71</v>
      </c>
      <c r="W33" s="308"/>
      <c r="X33" s="134"/>
      <c r="Y33" s="99"/>
      <c r="Z33" s="100"/>
      <c r="AA33" s="99"/>
      <c r="AB33" s="99"/>
      <c r="AC33" s="135"/>
      <c r="AD33" s="170" t="str">
        <f>IF(SUMPRODUCT(--ISNUMBER(SEARCH("ОД",F30:U33)))&gt;0,"ОД","")</f>
        <v/>
      </c>
      <c r="AE33" s="182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IF(AD33="","",SUMPRODUCT(($F$30:$U$33=AD33)*(IFERROR(WEEKDAY($F$17:$U$20,2),7)&lt;6)*(ISNA(MATCH($F$17:$U$20,празд,0))))&amp;"("&amp;SUMPRODUCT(($F$30:$U$33=AD33)*(IFERROR(WEEKDAY($F$17:$U$20,2),7)&lt;6)*(ISNA(MATCH($F$17:$U$20,празд,0))))*8&amp;")")</f>
        <v/>
      </c>
      <c r="AF33" s="315"/>
      <c r="AG33" s="316"/>
      <c r="AH33" s="176"/>
    </row>
    <row r="34" spans="2:36" ht="18" customHeight="1" thickTop="1" x14ac:dyDescent="0.2">
      <c r="B34" s="224">
        <f>IF(D34&gt;0,COUNTIF($D$22:D34,"&gt;0"),"")</f>
        <v>4</v>
      </c>
      <c r="C34" s="227">
        <f>IFERROR(INDEX(INDEX(Структура!$A$1:$H$30,0,MATCH('Отдел МТО'!$F$8,Структура!$A$1:$G$1,0)+1),TRUNC(ROW(A16)/4)+1,0),"")</f>
        <v>0</v>
      </c>
      <c r="D34" s="229">
        <f>IFERROR(HLOOKUP('Отдел МТО'!$F$8,Структура!$A$1:$H$30,TRUNC(ROW(A16)/4)+1,0),"")</f>
        <v>536</v>
      </c>
      <c r="E34" s="312" t="s">
        <v>65</v>
      </c>
      <c r="F34" s="120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09" t="str">
        <f t="shared" si="12"/>
        <v>Я</v>
      </c>
      <c r="H34" s="109" t="str">
        <f t="shared" si="12"/>
        <v>Я</v>
      </c>
      <c r="I34" s="109" t="str">
        <f t="shared" si="12"/>
        <v>Я</v>
      </c>
      <c r="J34" s="109" t="str">
        <f t="shared" si="12"/>
        <v>Я</v>
      </c>
      <c r="K34" s="109" t="str">
        <f t="shared" si="12"/>
        <v>В</v>
      </c>
      <c r="L34" s="109" t="str">
        <f t="shared" si="12"/>
        <v>В</v>
      </c>
      <c r="M34" s="109" t="str">
        <f t="shared" si="12"/>
        <v>Я</v>
      </c>
      <c r="N34" s="109" t="str">
        <f t="shared" si="12"/>
        <v>Я</v>
      </c>
      <c r="O34" s="109" t="str">
        <f t="shared" si="12"/>
        <v>Я</v>
      </c>
      <c r="P34" s="109" t="str">
        <f t="shared" si="12"/>
        <v>Я</v>
      </c>
      <c r="Q34" s="109" t="str">
        <f t="shared" si="12"/>
        <v>Я</v>
      </c>
      <c r="R34" s="109" t="str">
        <f t="shared" si="12"/>
        <v>В</v>
      </c>
      <c r="S34" s="109" t="str">
        <f t="shared" si="12"/>
        <v>В</v>
      </c>
      <c r="T34" s="109" t="str">
        <f t="shared" si="12"/>
        <v>Я</v>
      </c>
      <c r="U34" s="104" t="s">
        <v>28</v>
      </c>
      <c r="V34" s="127">
        <f>COUNTIF(F34:U34,"Я")*1+COUNTIF(F34:U34,"РВ")*1</f>
        <v>11</v>
      </c>
      <c r="W34" s="233">
        <f>SUM(V36,V34)</f>
        <v>20</v>
      </c>
      <c r="X34" s="136"/>
      <c r="Y34" s="118"/>
      <c r="Z34" s="119"/>
      <c r="AA34" s="119"/>
      <c r="AB34" s="118"/>
      <c r="AC34" s="137"/>
      <c r="AD34" s="166" t="str">
        <f>IF(SUMPRODUCT(--ISNUMBER(SEARCH("НН",F34:U37)))&gt;0,"НН","")</f>
        <v/>
      </c>
      <c r="AE34" s="167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IF(AD34="","",SUMPRODUCT(($F$34:$U$37=AD34)*(IFERROR(WEEKDAY($F$17:$U$20,2),7)&lt;6)*(ISNA(MATCH($F$17:$U$20,празд,0))))&amp;"("&amp;SUMPRODUCT(($F$34:$U$37=AD34)*(IFERROR(WEEKDAY($F$17:$U$20,2),7)&lt;6)*(ISNA(MATCH($F$17:$U$20,празд,0))))*8&amp;")")</f>
        <v/>
      </c>
      <c r="AF34" s="258" t="str">
        <f>IF(SUMPRODUCT(--ISNUMBER(SEARCH("К",F34:U37)))&gt;0,"К","")</f>
        <v/>
      </c>
      <c r="AG34" s="259"/>
      <c r="AH34" s="171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IF(AF34="","",SUMPRODUCT(($F$34:$U$37=AF34)*(IFERROR(WEEKDAY($F$17:$U$20,2),7)&lt;6)*(ISNA(MATCH($F$17:$U$20,празд,0))))&amp;"("&amp;SUMPRODUCT(($F$34:$U$37=AF34)*(IFERROR(WEEKDAY($F$17:$U$20,2),7)&lt;6)*(ISNA(MATCH($F$17:$U$20,празд,0))))*8&amp;")")</f>
        <v/>
      </c>
      <c r="AI34" s="91"/>
      <c r="AJ34" s="91"/>
    </row>
    <row r="35" spans="2:36" ht="18" customHeight="1" x14ac:dyDescent="0.2">
      <c r="B35" s="225"/>
      <c r="C35" s="228"/>
      <c r="D35" s="230"/>
      <c r="E35" s="298"/>
      <c r="F35" s="78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112">
        <f t="shared" si="13"/>
        <v>8</v>
      </c>
      <c r="H35" s="112">
        <f t="shared" si="13"/>
        <v>8</v>
      </c>
      <c r="I35" s="112">
        <f t="shared" si="13"/>
        <v>8</v>
      </c>
      <c r="J35" s="112">
        <f t="shared" si="13"/>
        <v>8</v>
      </c>
      <c r="K35" s="112" t="str">
        <f t="shared" si="13"/>
        <v/>
      </c>
      <c r="L35" s="112" t="str">
        <f t="shared" si="13"/>
        <v/>
      </c>
      <c r="M35" s="112">
        <f t="shared" si="13"/>
        <v>8</v>
      </c>
      <c r="N35" s="112">
        <f t="shared" si="13"/>
        <v>8</v>
      </c>
      <c r="O35" s="112">
        <f t="shared" si="13"/>
        <v>8</v>
      </c>
      <c r="P35" s="112">
        <f t="shared" si="13"/>
        <v>8</v>
      </c>
      <c r="Q35" s="112">
        <f t="shared" si="13"/>
        <v>8</v>
      </c>
      <c r="R35" s="112" t="str">
        <f t="shared" si="13"/>
        <v/>
      </c>
      <c r="S35" s="112" t="str">
        <f t="shared" si="13"/>
        <v/>
      </c>
      <c r="T35" s="112">
        <f t="shared" si="13"/>
        <v>8</v>
      </c>
      <c r="U35" s="105" t="s">
        <v>28</v>
      </c>
      <c r="V35" s="123">
        <f>SUM(F35:U35)</f>
        <v>88</v>
      </c>
      <c r="W35" s="234"/>
      <c r="X35" s="128"/>
      <c r="Y35" s="8"/>
      <c r="Z35" s="9"/>
      <c r="AA35" s="8"/>
      <c r="AB35" s="8"/>
      <c r="AC35" s="129"/>
      <c r="AD35" s="169" t="str">
        <f>IF(SUMPRODUCT(--ISNUMBER(SEARCH("ОТ",F34:U37)))&gt;0,"ОТ","")</f>
        <v/>
      </c>
      <c r="AE35" s="179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IF(AD35="","",SUMPRODUCT(($F$34:$U$37=AD35)*(IFERROR(WEEKDAY($F$17:$U$20,2),7)&lt;6)*(ISNA(MATCH($F$17:$U$20,празд,0))))&amp;"("&amp;SUMPRODUCT(($F$34:$U$37=AD35)*(IFERROR(WEEKDAY($F$17:$U$20,2),7)&lt;6)*(ISNA(MATCH($F$17:$U$20,празд,0))))*8&amp;")")</f>
        <v/>
      </c>
      <c r="AF35" s="260"/>
      <c r="AG35" s="261"/>
      <c r="AH35" s="172"/>
      <c r="AI35" s="91"/>
      <c r="AJ35" s="91"/>
    </row>
    <row r="36" spans="2:36" ht="18" customHeight="1" x14ac:dyDescent="0.2">
      <c r="B36" s="225"/>
      <c r="C36" s="228"/>
      <c r="D36" s="230"/>
      <c r="E36" s="298"/>
      <c r="F36" s="78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12" t="str">
        <f t="shared" si="14"/>
        <v>Я</v>
      </c>
      <c r="H36" s="112" t="str">
        <f t="shared" si="14"/>
        <v>Я</v>
      </c>
      <c r="I36" s="112" t="str">
        <f t="shared" si="14"/>
        <v>Я</v>
      </c>
      <c r="J36" s="112" t="str">
        <f t="shared" si="14"/>
        <v>Я</v>
      </c>
      <c r="K36" s="112" t="str">
        <f t="shared" si="14"/>
        <v>В</v>
      </c>
      <c r="L36" s="112" t="str">
        <f t="shared" si="14"/>
        <v>В</v>
      </c>
      <c r="M36" s="112" t="str">
        <f t="shared" si="14"/>
        <v>В</v>
      </c>
      <c r="N36" s="112" t="str">
        <f t="shared" si="14"/>
        <v>Я</v>
      </c>
      <c r="O36" s="112" t="str">
        <f t="shared" si="14"/>
        <v>Я</v>
      </c>
      <c r="P36" s="112" t="str">
        <f t="shared" si="14"/>
        <v>Я</v>
      </c>
      <c r="Q36" s="112" t="str">
        <f t="shared" si="14"/>
        <v>В</v>
      </c>
      <c r="R36" s="112" t="str">
        <f t="shared" si="14"/>
        <v>В</v>
      </c>
      <c r="S36" s="112" t="str">
        <f t="shared" si="14"/>
        <v>Я</v>
      </c>
      <c r="T36" s="112" t="str">
        <f t="shared" si="14"/>
        <v/>
      </c>
      <c r="U36" s="106" t="str">
        <f t="shared" si="14"/>
        <v/>
      </c>
      <c r="V36" s="124">
        <f>COUNTIF(F36:U36,"Я")*1+COUNTIF(F36:U36,"РВ")*1</f>
        <v>9</v>
      </c>
      <c r="W36" s="262">
        <f>SUM(V37,V35)</f>
        <v>159</v>
      </c>
      <c r="X36" s="128"/>
      <c r="Y36" s="8"/>
      <c r="Z36" s="9"/>
      <c r="AA36" s="8"/>
      <c r="AB36" s="8"/>
      <c r="AC36" s="129"/>
      <c r="AD36" s="169" t="str">
        <f>IF(SUMPRODUCT(--ISNUMBER(SEARCH("б",F34:U37)))&gt;0,"Б","")</f>
        <v/>
      </c>
      <c r="AE36" s="179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IF(AD36="","",SUMPRODUCT(($F$34:$U$37=AD36)*(IFERROR(WEEKDAY($F$17:$U$20,2),7)&lt;6)*(ISNA(MATCH($F$17:$U$20,празд,0))))&amp;"("&amp;SUMPRODUCT(($F$34:$U$37=AD36)*(IFERROR(WEEKDAY($F$17:$U$20,2),7)&lt;6)*(ISNA(MATCH($F$17:$U$20,празд,0))))*8&amp;")")</f>
        <v/>
      </c>
      <c r="AF36" s="264"/>
      <c r="AG36" s="265"/>
      <c r="AH36" s="173"/>
      <c r="AI36" s="91"/>
      <c r="AJ36" s="91"/>
    </row>
    <row r="37" spans="2:36" ht="22.5" customHeight="1" thickBot="1" x14ac:dyDescent="0.25">
      <c r="B37" s="309"/>
      <c r="C37" s="310"/>
      <c r="D37" s="311"/>
      <c r="E37" s="299"/>
      <c r="F37" s="97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98">
        <f t="shared" si="15"/>
        <v>8</v>
      </c>
      <c r="H37" s="98">
        <f t="shared" si="15"/>
        <v>8</v>
      </c>
      <c r="I37" s="98">
        <f t="shared" si="15"/>
        <v>8</v>
      </c>
      <c r="J37" s="98">
        <f t="shared" si="15"/>
        <v>7</v>
      </c>
      <c r="K37" s="98" t="str">
        <f t="shared" si="15"/>
        <v/>
      </c>
      <c r="L37" s="98" t="str">
        <f t="shared" si="15"/>
        <v/>
      </c>
      <c r="M37" s="98" t="str">
        <f t="shared" si="15"/>
        <v/>
      </c>
      <c r="N37" s="98">
        <f t="shared" si="15"/>
        <v>8</v>
      </c>
      <c r="O37" s="98">
        <f t="shared" si="15"/>
        <v>8</v>
      </c>
      <c r="P37" s="98">
        <f t="shared" si="15"/>
        <v>8</v>
      </c>
      <c r="Q37" s="98" t="str">
        <f t="shared" si="15"/>
        <v/>
      </c>
      <c r="R37" s="98" t="str">
        <f t="shared" si="15"/>
        <v/>
      </c>
      <c r="S37" s="98">
        <f t="shared" si="15"/>
        <v>8</v>
      </c>
      <c r="T37" s="98" t="str">
        <f t="shared" si="15"/>
        <v/>
      </c>
      <c r="U37" s="111" t="str">
        <f t="shared" si="15"/>
        <v/>
      </c>
      <c r="V37" s="126">
        <f>SUM(F37:U37)</f>
        <v>71</v>
      </c>
      <c r="W37" s="308"/>
      <c r="X37" s="134"/>
      <c r="Y37" s="99"/>
      <c r="Z37" s="100"/>
      <c r="AA37" s="99"/>
      <c r="AB37" s="99"/>
      <c r="AC37" s="135"/>
      <c r="AD37" s="170" t="str">
        <f>IF(SUMPRODUCT(--ISNUMBER(SEARCH("ОД",F34:U37)))&gt;0,"ОД","")</f>
        <v/>
      </c>
      <c r="AE37" s="182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IF(AD37="","",SUMPRODUCT(($F$34:$U$37=AD37)*(IFERROR(WEEKDAY($F$17:$U$20,2),7)&lt;6)*(ISNA(MATCH($F$17:$U$20,празд,0))))&amp;"("&amp;SUMPRODUCT(($F$34:$U$37=AD37)*(IFERROR(WEEKDAY($F$17:$U$20,2),7)&lt;6)*(ISNA(MATCH($F$17:$U$20,празд,0))))*8&amp;")")</f>
        <v/>
      </c>
      <c r="AF37" s="315"/>
      <c r="AG37" s="316"/>
      <c r="AH37" s="176"/>
    </row>
    <row r="38" spans="2:36" ht="12.75" customHeight="1" thickTop="1" x14ac:dyDescent="0.2">
      <c r="B38" s="79"/>
      <c r="C38" s="80"/>
      <c r="D38" s="80"/>
      <c r="E38" s="81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4"/>
      <c r="Y38" s="85"/>
      <c r="Z38" s="84"/>
      <c r="AA38" s="85"/>
      <c r="AB38" s="85"/>
      <c r="AC38" s="85"/>
      <c r="AD38" s="83"/>
      <c r="AE38" s="83"/>
      <c r="AF38" s="84"/>
      <c r="AG38" s="84"/>
      <c r="AH38" s="84"/>
    </row>
    <row r="39" spans="2:36" ht="12.75" customHeight="1" x14ac:dyDescent="0.2">
      <c r="D39" s="301"/>
      <c r="E39" s="301"/>
      <c r="F39" s="301"/>
      <c r="G39" s="301"/>
      <c r="H39" s="301"/>
    </row>
    <row r="40" spans="2:36" x14ac:dyDescent="0.2">
      <c r="C40" s="86" t="s">
        <v>31</v>
      </c>
      <c r="D40" s="302"/>
      <c r="E40" s="302"/>
      <c r="F40" s="302"/>
      <c r="G40" s="302"/>
      <c r="H40" s="302"/>
      <c r="I40" s="33"/>
      <c r="J40" s="303"/>
      <c r="K40" s="303"/>
      <c r="L40" s="303"/>
      <c r="M40" s="33"/>
      <c r="N40" s="304"/>
      <c r="O40" s="304"/>
      <c r="P40" s="304"/>
      <c r="Q40" s="304"/>
      <c r="S40" s="33" t="s">
        <v>36</v>
      </c>
      <c r="W40" s="305"/>
      <c r="X40" s="305"/>
      <c r="Y40" s="305"/>
    </row>
    <row r="41" spans="2:36" ht="14.25" x14ac:dyDescent="0.2">
      <c r="D41" s="306" t="s">
        <v>32</v>
      </c>
      <c r="E41" s="306"/>
      <c r="F41" s="306"/>
      <c r="G41" s="306"/>
      <c r="H41" s="306"/>
      <c r="J41" s="317" t="s">
        <v>33</v>
      </c>
      <c r="K41" s="317"/>
      <c r="L41" s="317"/>
      <c r="N41" s="306" t="s">
        <v>34</v>
      </c>
      <c r="O41" s="318"/>
      <c r="P41" s="318"/>
      <c r="Q41" s="318"/>
      <c r="S41" s="33" t="s">
        <v>37</v>
      </c>
      <c r="T41" s="33"/>
      <c r="U41" s="33"/>
      <c r="V41" s="87"/>
      <c r="W41" s="304"/>
      <c r="X41" s="304"/>
      <c r="Y41" s="304"/>
      <c r="Z41" s="34"/>
      <c r="AA41" s="303"/>
      <c r="AB41" s="303"/>
      <c r="AC41" s="87"/>
      <c r="AD41" s="304"/>
      <c r="AE41" s="304"/>
      <c r="AF41" s="304"/>
      <c r="AG41" s="319">
        <f>N42</f>
        <v>42430</v>
      </c>
      <c r="AH41" s="319"/>
    </row>
    <row r="42" spans="2:36" ht="14.25" customHeight="1" x14ac:dyDescent="0.2">
      <c r="N42" s="320">
        <f>WORKDAY(EOMONTH(DATE('Выбери месяц'!$I$8,VLOOKUP('Выбери месяц'!$H$8,всяки!$A$1:$B$12,2,0),1),0),1,всяки!$G$3:$G$18)</f>
        <v>42430</v>
      </c>
      <c r="O42" s="320"/>
      <c r="P42" s="320"/>
      <c r="Q42" s="320"/>
      <c r="S42" s="88"/>
      <c r="T42" s="88"/>
      <c r="U42" s="88"/>
      <c r="V42" s="317" t="s">
        <v>32</v>
      </c>
      <c r="W42" s="318"/>
      <c r="X42" s="318"/>
      <c r="Y42" s="318"/>
      <c r="AA42" s="306" t="s">
        <v>33</v>
      </c>
      <c r="AB42" s="318"/>
      <c r="AD42" s="317" t="s">
        <v>34</v>
      </c>
      <c r="AE42" s="317"/>
      <c r="AF42" s="317"/>
    </row>
    <row r="43" spans="2:36" ht="19.5" customHeight="1" x14ac:dyDescent="0.2">
      <c r="S43" s="322" t="s">
        <v>35</v>
      </c>
      <c r="T43" s="322"/>
      <c r="U43" s="322"/>
      <c r="V43" s="322"/>
      <c r="W43" s="304"/>
      <c r="X43" s="304"/>
      <c r="Y43" s="304"/>
      <c r="Z43" s="34"/>
      <c r="AA43" s="303"/>
      <c r="AB43" s="303"/>
      <c r="AC43" s="33"/>
      <c r="AD43" s="304"/>
      <c r="AE43" s="304"/>
      <c r="AF43" s="304"/>
      <c r="AG43" s="319">
        <f>N42</f>
        <v>42430</v>
      </c>
      <c r="AH43" s="319"/>
    </row>
    <row r="44" spans="2:36" ht="14.25" x14ac:dyDescent="0.2">
      <c r="V44" s="317" t="s">
        <v>32</v>
      </c>
      <c r="W44" s="318"/>
      <c r="X44" s="318"/>
      <c r="Y44" s="318"/>
      <c r="AA44" s="306" t="s">
        <v>33</v>
      </c>
      <c r="AB44" s="318"/>
      <c r="AD44" s="317" t="s">
        <v>34</v>
      </c>
      <c r="AE44" s="317"/>
      <c r="AF44" s="317"/>
    </row>
    <row r="45" spans="2:36" x14ac:dyDescent="0.2">
      <c r="C45" s="55"/>
      <c r="D45" s="55"/>
    </row>
    <row r="46" spans="2:36" ht="25.5" x14ac:dyDescent="0.2">
      <c r="C46" s="192" t="s">
        <v>79</v>
      </c>
    </row>
    <row r="47" spans="2:36" x14ac:dyDescent="0.2">
      <c r="E47" s="48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</row>
    <row r="48" spans="2:36" ht="23.25" x14ac:dyDescent="0.2">
      <c r="C48" s="195" t="s">
        <v>80</v>
      </c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x14ac:dyDescent="0.2">
      <c r="E50" s="4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x14ac:dyDescent="0.2">
      <c r="E51" s="4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8">
    <mergeCell ref="N42:Q42"/>
    <mergeCell ref="V42:Y42"/>
    <mergeCell ref="AA42:AB42"/>
    <mergeCell ref="AD42:AF42"/>
    <mergeCell ref="F47:AH47"/>
    <mergeCell ref="S43:V43"/>
    <mergeCell ref="W43:Y43"/>
    <mergeCell ref="AA43:AB43"/>
    <mergeCell ref="AD43:AF43"/>
    <mergeCell ref="AG43:AH43"/>
    <mergeCell ref="V44:Y44"/>
    <mergeCell ref="AA44:AB44"/>
    <mergeCell ref="AD44:AF44"/>
    <mergeCell ref="AF26:AG26"/>
    <mergeCell ref="AF27:AG27"/>
    <mergeCell ref="W28:W29"/>
    <mergeCell ref="AF28:AG28"/>
    <mergeCell ref="AF29:AG29"/>
    <mergeCell ref="J41:L41"/>
    <mergeCell ref="N41:Q41"/>
    <mergeCell ref="AA41:AB41"/>
    <mergeCell ref="AD41:AF41"/>
    <mergeCell ref="AG41:AH41"/>
    <mergeCell ref="AF34:AG34"/>
    <mergeCell ref="AF35:AG35"/>
    <mergeCell ref="W36:W37"/>
    <mergeCell ref="AF36:AG36"/>
    <mergeCell ref="AF37:AG37"/>
    <mergeCell ref="W30:W31"/>
    <mergeCell ref="AF30:AG30"/>
    <mergeCell ref="AF31:AG31"/>
    <mergeCell ref="AF32:AG32"/>
    <mergeCell ref="AF33:AG33"/>
    <mergeCell ref="B26:B29"/>
    <mergeCell ref="C26:C29"/>
    <mergeCell ref="D26:D29"/>
    <mergeCell ref="E26:E29"/>
    <mergeCell ref="W26:W27"/>
    <mergeCell ref="D39:H40"/>
    <mergeCell ref="J40:L40"/>
    <mergeCell ref="N40:Q40"/>
    <mergeCell ref="W40:Y41"/>
    <mergeCell ref="D41:H41"/>
    <mergeCell ref="E30:E33"/>
    <mergeCell ref="W32:W33"/>
    <mergeCell ref="B30:B33"/>
    <mergeCell ref="C30:C33"/>
    <mergeCell ref="D30:D33"/>
    <mergeCell ref="B34:B37"/>
    <mergeCell ref="C34:C37"/>
    <mergeCell ref="D34:D37"/>
    <mergeCell ref="E34:E37"/>
    <mergeCell ref="W34:W35"/>
    <mergeCell ref="V16:W16"/>
    <mergeCell ref="X16:AC16"/>
    <mergeCell ref="O17:O18"/>
    <mergeCell ref="N17:N18"/>
    <mergeCell ref="AF22:AG22"/>
    <mergeCell ref="AF23:AG23"/>
    <mergeCell ref="W24:W25"/>
    <mergeCell ref="AF24:AG24"/>
    <mergeCell ref="AF25:AG25"/>
    <mergeCell ref="F21:U21"/>
    <mergeCell ref="U17:U18"/>
    <mergeCell ref="AF21:AG21"/>
    <mergeCell ref="X19:X20"/>
    <mergeCell ref="W17:W18"/>
    <mergeCell ref="X17:AC17"/>
    <mergeCell ref="AD17:AD20"/>
    <mergeCell ref="AE17:AE20"/>
    <mergeCell ref="AF17:AG20"/>
    <mergeCell ref="AD16:AH16"/>
    <mergeCell ref="AH17:AH20"/>
    <mergeCell ref="X18:AC18"/>
    <mergeCell ref="Y19:Y20"/>
    <mergeCell ref="Z19:Z20"/>
    <mergeCell ref="AA19:AA20"/>
    <mergeCell ref="Q17:Q18"/>
    <mergeCell ref="R17:R18"/>
    <mergeCell ref="S17:S18"/>
    <mergeCell ref="T17:T18"/>
    <mergeCell ref="F16:U16"/>
    <mergeCell ref="F17:F18"/>
    <mergeCell ref="G17:G18"/>
    <mergeCell ref="H17:H18"/>
    <mergeCell ref="I17:I18"/>
    <mergeCell ref="J17:J18"/>
    <mergeCell ref="K17:K18"/>
    <mergeCell ref="L17:L18"/>
    <mergeCell ref="M17:M18"/>
    <mergeCell ref="B22:B25"/>
    <mergeCell ref="C22:C25"/>
    <mergeCell ref="D22:D25"/>
    <mergeCell ref="E22:E25"/>
    <mergeCell ref="W22:W23"/>
    <mergeCell ref="R19:R20"/>
    <mergeCell ref="S19:S20"/>
    <mergeCell ref="T19:T20"/>
    <mergeCell ref="U19:U20"/>
    <mergeCell ref="V19:W19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B16:B20"/>
    <mergeCell ref="C16:C20"/>
    <mergeCell ref="AI27:AL27"/>
    <mergeCell ref="C48:AH48"/>
    <mergeCell ref="AB19:AB20"/>
    <mergeCell ref="AC19:AC20"/>
    <mergeCell ref="V20:W20"/>
    <mergeCell ref="V17:V18"/>
    <mergeCell ref="AF5:AH5"/>
    <mergeCell ref="AF6:AH6"/>
    <mergeCell ref="E7:Z7"/>
    <mergeCell ref="AC12:AF12"/>
    <mergeCell ref="AC13:AD13"/>
    <mergeCell ref="AE13:AF13"/>
    <mergeCell ref="W12:Y13"/>
    <mergeCell ref="W15:Y15"/>
    <mergeCell ref="Z12:AA13"/>
    <mergeCell ref="Z14:AA14"/>
    <mergeCell ref="F8:Z8"/>
    <mergeCell ref="W14:Y14"/>
    <mergeCell ref="AC14:AD14"/>
    <mergeCell ref="AE14:AF14"/>
    <mergeCell ref="M12:V15"/>
    <mergeCell ref="D16:D20"/>
    <mergeCell ref="E16:E20"/>
    <mergeCell ref="P17:P18"/>
  </mergeCells>
  <conditionalFormatting sqref="F38:U38 F22:U29">
    <cfRule type="cellIs" dxfId="82" priority="100" operator="equal">
      <formula>"ДО"</formula>
    </cfRule>
    <cfRule type="cellIs" dxfId="81" priority="101" operator="equal">
      <formula>"К"</formula>
    </cfRule>
    <cfRule type="cellIs" dxfId="80" priority="102" operator="equal">
      <formula>"ОД"</formula>
    </cfRule>
    <cfRule type="cellIs" dxfId="79" priority="103" operator="equal">
      <formula>"ОТ"</formula>
    </cfRule>
    <cfRule type="cellIs" dxfId="78" priority="104" operator="equal">
      <formula>"Б"</formula>
    </cfRule>
    <cfRule type="cellIs" dxfId="77" priority="105" operator="equal">
      <formula>"В"</formula>
    </cfRule>
  </conditionalFormatting>
  <conditionalFormatting sqref="F17:U20">
    <cfRule type="expression" dxfId="76" priority="32">
      <formula>OR(WEEKDAY(F17,2)&gt;5,ISNUMBER(MATCH(F17,празд,0)))</formula>
    </cfRule>
    <cfRule type="expression" dxfId="75" priority="33">
      <formula>ISNUMBER(MATCH(F17,допнер,0))</formula>
    </cfRule>
  </conditionalFormatting>
  <conditionalFormatting sqref="F30:U33">
    <cfRule type="cellIs" dxfId="74" priority="25" operator="equal">
      <formula>"ДО"</formula>
    </cfRule>
    <cfRule type="cellIs" dxfId="73" priority="26" operator="equal">
      <formula>"К"</formula>
    </cfRule>
    <cfRule type="cellIs" dxfId="72" priority="27" operator="equal">
      <formula>"ОД"</formula>
    </cfRule>
    <cfRule type="cellIs" dxfId="71" priority="28" operator="equal">
      <formula>"ОТ"</formula>
    </cfRule>
    <cfRule type="cellIs" dxfId="70" priority="29" operator="equal">
      <formula>"Б"</formula>
    </cfRule>
    <cfRule type="cellIs" dxfId="69" priority="30" operator="equal">
      <formula>"В"</formula>
    </cfRule>
  </conditionalFormatting>
  <conditionalFormatting sqref="F34:U37">
    <cfRule type="cellIs" dxfId="68" priority="7" operator="equal">
      <formula>"ДО"</formula>
    </cfRule>
    <cfRule type="cellIs" dxfId="67" priority="8" operator="equal">
      <formula>"К"</formula>
    </cfRule>
    <cfRule type="cellIs" dxfId="66" priority="9" operator="equal">
      <formula>"ОД"</formula>
    </cfRule>
    <cfRule type="cellIs" dxfId="65" priority="10" operator="equal">
      <formula>"ОТ"</formula>
    </cfRule>
    <cfRule type="cellIs" dxfId="64" priority="11" operator="equal">
      <formula>"Б"</formula>
    </cfRule>
    <cfRule type="cellIs" dxfId="63" priority="12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774" yWindow="276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theme="8"/>
    <pageSetUpPr fitToPage="1"/>
  </sheetPr>
  <dimension ref="B1:AK62"/>
  <sheetViews>
    <sheetView topLeftCell="D16" zoomScale="85" zoomScaleNormal="85" zoomScaleSheetLayoutView="85" workbookViewId="0">
      <selection activeCell="W40" sqref="W40:Y41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6.42578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204">
        <v>301008</v>
      </c>
      <c r="AG5" s="205"/>
      <c r="AH5" s="206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07">
        <v>11356728</v>
      </c>
      <c r="AG6" s="208"/>
      <c r="AH6" s="209"/>
    </row>
    <row r="7" spans="2:35" s="4" customFormat="1" ht="15.75" x14ac:dyDescent="0.2">
      <c r="B7" s="5"/>
      <c r="C7" s="159" t="s">
        <v>5</v>
      </c>
      <c r="D7" s="6"/>
      <c r="E7" s="210" t="s">
        <v>66</v>
      </c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60" t="s">
        <v>6</v>
      </c>
      <c r="D8" s="161"/>
      <c r="F8" s="219" t="s">
        <v>74</v>
      </c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96"/>
      <c r="AH10" s="96"/>
      <c r="AI10" s="96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96"/>
      <c r="AF11" s="96"/>
      <c r="AG11" s="96"/>
      <c r="AH11" s="96"/>
      <c r="AI11" s="96"/>
    </row>
    <row r="12" spans="2:35" ht="12.75" customHeight="1" x14ac:dyDescent="0.2">
      <c r="B12" s="3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222" t="s">
        <v>29</v>
      </c>
      <c r="N12" s="223"/>
      <c r="O12" s="223"/>
      <c r="P12" s="223"/>
      <c r="Q12" s="223"/>
      <c r="R12" s="223"/>
      <c r="S12" s="223"/>
      <c r="T12" s="223"/>
      <c r="U12" s="223"/>
      <c r="V12" s="223"/>
      <c r="W12" s="213" t="s">
        <v>7</v>
      </c>
      <c r="X12" s="213"/>
      <c r="Y12" s="213"/>
      <c r="Z12" s="216" t="s">
        <v>8</v>
      </c>
      <c r="AA12" s="216"/>
      <c r="AB12" s="145"/>
      <c r="AC12" s="211" t="s">
        <v>9</v>
      </c>
      <c r="AD12" s="211"/>
      <c r="AE12" s="211"/>
      <c r="AF12" s="211"/>
      <c r="AG12" s="96"/>
      <c r="AH12" s="96"/>
      <c r="AI12" s="96"/>
    </row>
    <row r="13" spans="2:35" ht="13.5" thickBot="1" x14ac:dyDescent="0.25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14"/>
      <c r="X13" s="214"/>
      <c r="Y13" s="214"/>
      <c r="Z13" s="217"/>
      <c r="AA13" s="217"/>
      <c r="AB13" s="145"/>
      <c r="AC13" s="212" t="s">
        <v>10</v>
      </c>
      <c r="AD13" s="212"/>
      <c r="AE13" s="212" t="s">
        <v>11</v>
      </c>
      <c r="AF13" s="212"/>
      <c r="AG13" s="96"/>
      <c r="AH13" s="96"/>
      <c r="AI13" s="96"/>
    </row>
    <row r="14" spans="2:35" ht="15.75" thickBot="1" x14ac:dyDescent="0.3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0"/>
      <c r="X14" s="220"/>
      <c r="Y14" s="220"/>
      <c r="Z14" s="218">
        <f>AE14</f>
        <v>42429</v>
      </c>
      <c r="AA14" s="218"/>
      <c r="AB14" s="143"/>
      <c r="AC14" s="218">
        <f>DATE('Выбери месяц'!$I$8,VLOOKUP('Выбери месяц'!$H$8,всяки!$A$1:$B$12,2,0),1)</f>
        <v>42401</v>
      </c>
      <c r="AD14" s="218"/>
      <c r="AE14" s="221">
        <f>EOMONTH(AC14,0)</f>
        <v>42429</v>
      </c>
      <c r="AF14" s="221"/>
      <c r="AG14" s="96"/>
      <c r="AH14" s="96"/>
      <c r="AI14" s="96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15"/>
      <c r="X15" s="215"/>
      <c r="Y15" s="215"/>
      <c r="Z15" s="146"/>
      <c r="AA15" s="146"/>
      <c r="AB15" s="144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41" t="s">
        <v>12</v>
      </c>
      <c r="C16" s="244" t="s">
        <v>30</v>
      </c>
      <c r="D16" s="241" t="s">
        <v>13</v>
      </c>
      <c r="E16" s="249" t="s">
        <v>68</v>
      </c>
      <c r="F16" s="252" t="s">
        <v>14</v>
      </c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4"/>
      <c r="V16" s="252" t="s">
        <v>15</v>
      </c>
      <c r="W16" s="255"/>
      <c r="X16" s="256" t="s">
        <v>16</v>
      </c>
      <c r="Y16" s="257"/>
      <c r="Z16" s="257"/>
      <c r="AA16" s="257"/>
      <c r="AB16" s="253"/>
      <c r="AC16" s="254"/>
      <c r="AD16" s="291" t="s">
        <v>17</v>
      </c>
      <c r="AE16" s="292"/>
      <c r="AF16" s="292"/>
      <c r="AG16" s="292"/>
      <c r="AH16" s="293"/>
    </row>
    <row r="17" spans="2:37" ht="18" customHeight="1" x14ac:dyDescent="0.2">
      <c r="B17" s="242"/>
      <c r="C17" s="245"/>
      <c r="D17" s="247"/>
      <c r="E17" s="250"/>
      <c r="F17" s="239">
        <f>DATE('Выбери месяц'!$I$8,VLOOKUP('Выбери месяц'!$H$8,всяки!$A$1:$B$12,2,0),1)</f>
        <v>42401</v>
      </c>
      <c r="G17" s="235">
        <f>DATE('Выбери месяц'!$I$8,VLOOKUP('Выбери месяц'!$H$8,всяки!$A$1:$B$12,2,0),1+COLUMN(A:A))</f>
        <v>42402</v>
      </c>
      <c r="H17" s="235">
        <f>DATE('Выбери месяц'!$I$8,VLOOKUP('Выбери месяц'!$H$8,всяки!$A$1:$B$12,2,0),1+COLUMN(B:B))</f>
        <v>42403</v>
      </c>
      <c r="I17" s="235">
        <f>DATE('Выбери месяц'!$I$8,VLOOKUP('Выбери месяц'!$H$8,всяки!$A$1:$B$12,2,0),1+COLUMN(C:C))</f>
        <v>42404</v>
      </c>
      <c r="J17" s="235">
        <f>DATE('Выбери месяц'!$I$8,VLOOKUP('Выбери месяц'!$H$8,всяки!$A$1:$B$12,2,0),1+COLUMN(D:D))</f>
        <v>42405</v>
      </c>
      <c r="K17" s="235">
        <f>DATE('Выбери месяц'!$I$8,VLOOKUP('Выбери месяц'!$H$8,всяки!$A$1:$B$12,2,0),1+COLUMN(E:E))</f>
        <v>42406</v>
      </c>
      <c r="L17" s="235">
        <f>DATE('Выбери месяц'!$I$8,VLOOKUP('Выбери месяц'!$H$8,всяки!$A$1:$B$12,2,0),1+COLUMN(F:F))</f>
        <v>42407</v>
      </c>
      <c r="M17" s="235">
        <f>DATE('Выбери месяц'!$I$8,VLOOKUP('Выбери месяц'!$H$8,всяки!$A$1:$B$12,2,0),1+COLUMN(G:G))</f>
        <v>42408</v>
      </c>
      <c r="N17" s="235">
        <f>DATE('Выбери месяц'!$I$8,VLOOKUP('Выбери месяц'!$H$8,всяки!$A$1:$B$12,2,0),1+COLUMN(H:H))</f>
        <v>42409</v>
      </c>
      <c r="O17" s="235">
        <f>DATE('Выбери месяц'!$I$8,VLOOKUP('Выбери месяц'!$H$8,всяки!$A$1:$B$12,2,0),1+COLUMN(I:I))</f>
        <v>42410</v>
      </c>
      <c r="P17" s="235">
        <f>DATE('Выбери месяц'!$I$8,VLOOKUP('Выбери месяц'!$H$8,всяки!$A$1:$B$12,2,0),1+COLUMN(J:J))</f>
        <v>42411</v>
      </c>
      <c r="Q17" s="235">
        <f>DATE('Выбери месяц'!$I$8,VLOOKUP('Выбери месяц'!$H$8,всяки!$A$1:$B$12,2,0),1+COLUMN(K:K))</f>
        <v>42412</v>
      </c>
      <c r="R17" s="235">
        <f>DATE('Выбери месяц'!$I$8,VLOOKUP('Выбери месяц'!$H$8,всяки!$A$1:$B$12,2,0),1+COLUMN(L:L))</f>
        <v>42413</v>
      </c>
      <c r="S17" s="235">
        <f>DATE('Выбери месяц'!$I$8,VLOOKUP('Выбери месяц'!$H$8,всяки!$A$1:$B$12,2,0),1+COLUMN(M:M))</f>
        <v>42414</v>
      </c>
      <c r="T17" s="235">
        <f>DATE('Выбери месяц'!$I$8,VLOOKUP('Выбери месяц'!$H$8,всяки!$A$1:$B$12,2,0),1+COLUMN(N:N))</f>
        <v>42415</v>
      </c>
      <c r="U17" s="271" t="s">
        <v>38</v>
      </c>
      <c r="V17" s="202" t="s">
        <v>18</v>
      </c>
      <c r="W17" s="276" t="s">
        <v>19</v>
      </c>
      <c r="X17" s="277" t="s">
        <v>20</v>
      </c>
      <c r="Y17" s="278"/>
      <c r="Z17" s="278"/>
      <c r="AA17" s="278"/>
      <c r="AB17" s="278"/>
      <c r="AC17" s="276"/>
      <c r="AD17" s="279" t="s">
        <v>21</v>
      </c>
      <c r="AE17" s="282" t="s">
        <v>71</v>
      </c>
      <c r="AF17" s="285" t="s">
        <v>21</v>
      </c>
      <c r="AG17" s="286"/>
      <c r="AH17" s="198" t="s">
        <v>71</v>
      </c>
    </row>
    <row r="18" spans="2:37" ht="17.25" customHeight="1" x14ac:dyDescent="0.2">
      <c r="B18" s="242"/>
      <c r="C18" s="245"/>
      <c r="D18" s="247"/>
      <c r="E18" s="250"/>
      <c r="F18" s="240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71"/>
      <c r="V18" s="203"/>
      <c r="W18" s="276"/>
      <c r="X18" s="277" t="s">
        <v>23</v>
      </c>
      <c r="Y18" s="278"/>
      <c r="Z18" s="278"/>
      <c r="AA18" s="278"/>
      <c r="AB18" s="278"/>
      <c r="AC18" s="276"/>
      <c r="AD18" s="280"/>
      <c r="AE18" s="283"/>
      <c r="AF18" s="287"/>
      <c r="AG18" s="288"/>
      <c r="AH18" s="199"/>
    </row>
    <row r="19" spans="2:37" ht="19.5" customHeight="1" x14ac:dyDescent="0.2">
      <c r="B19" s="242"/>
      <c r="C19" s="245"/>
      <c r="D19" s="247"/>
      <c r="E19" s="250"/>
      <c r="F19" s="239">
        <f>DATE('Выбери месяц'!$I$8,VLOOKUP('Выбери месяц'!$H$8,всяки!$A$1:$B$12,2,0),16)</f>
        <v>42416</v>
      </c>
      <c r="G19" s="235">
        <f>DATE('Выбери месяц'!$I$8,VLOOKUP('Выбери месяц'!$H$8,всяки!$A$1:$B$12,2,0),16+COLUMN(A:A))</f>
        <v>42417</v>
      </c>
      <c r="H19" s="235">
        <f>DATE('Выбери месяц'!$I$8,VLOOKUP('Выбери месяц'!$H$8,всяки!$A$1:$B$12,2,0),16+COLUMN(B:B))</f>
        <v>42418</v>
      </c>
      <c r="I19" s="235">
        <f>DATE('Выбери месяц'!$I$8,VLOOKUP('Выбери месяц'!$H$8,всяки!$A$1:$B$12,2,0),16+COLUMN(C:C))</f>
        <v>42419</v>
      </c>
      <c r="J19" s="235">
        <f>DATE('Выбери месяц'!$I$8,VLOOKUP('Выбери месяц'!$H$8,всяки!$A$1:$B$12,2,0),16+COLUMN(D:D))</f>
        <v>42420</v>
      </c>
      <c r="K19" s="235">
        <f>DATE('Выбери месяц'!$I$8,VLOOKUP('Выбери месяц'!$H$8,всяки!$A$1:$B$12,2,0),16+COLUMN(E:E))</f>
        <v>42421</v>
      </c>
      <c r="L19" s="235">
        <f>DATE('Выбери месяц'!$I$8,VLOOKUP('Выбери месяц'!$H$8,всяки!$A$1:$B$12,2,0),16+COLUMN(F:F))</f>
        <v>42422</v>
      </c>
      <c r="M19" s="235">
        <f>DATE('Выбери месяц'!$I$8,VLOOKUP('Выбери месяц'!$H$8,всяки!$A$1:$B$12,2,0),16+COLUMN(G:G))</f>
        <v>42423</v>
      </c>
      <c r="N19" s="235">
        <f>DATE('Выбери месяц'!$I$8,VLOOKUP('Выбери месяц'!$H$8,всяки!$A$1:$B$12,2,0),16+COLUMN(H:H))</f>
        <v>42424</v>
      </c>
      <c r="O19" s="235">
        <f>DATE('Выбери месяц'!$I$8,VLOOKUP('Выбери месяц'!$H$8,всяки!$A$1:$B$12,2,0),16+COLUMN(I:I))</f>
        <v>42425</v>
      </c>
      <c r="P19" s="235">
        <f>DATE('Выбери месяц'!$I$8,VLOOKUP('Выбери месяц'!$H$8,всяки!$A$1:$B$12,2,0),16+COLUMN(J:J))</f>
        <v>42426</v>
      </c>
      <c r="Q19" s="235">
        <f>DATE('Выбери месяц'!$I$8,VLOOKUP('Выбери месяц'!$H$8,всяки!$A$1:$B$12,2,0),16+COLUMN(K:K))</f>
        <v>42427</v>
      </c>
      <c r="R19" s="235">
        <f>DATE('Выбери месяц'!$I$8,VLOOKUP('Выбери месяц'!$H$8,всяки!$A$1:$B$12,2,0),16+COLUMN(L:L))</f>
        <v>42428</v>
      </c>
      <c r="S19" s="235">
        <f>IF(DATE('Выбери месяц'!$I$8,VLOOKUP('Выбери месяц'!$H$8,всяки!$A$1:$B$12,2,0),16+COLUMN(M:M))&gt;EOMONTH(DATE('Выбери месяц'!$I$8,VLOOKUP('Выбери месяц'!$H$8,всяки!$A$1:$B$12,2,0),16),0),"",DATE('Выбери месяц'!$I$8,VLOOKUP('Выбери месяц'!$H$8,всяки!$A$1:$B$12,2,0),16+COLUMN(M:M)))</f>
        <v>42429</v>
      </c>
      <c r="T19" s="235" t="str">
        <f>IF(DATE('Выбери месяц'!$I$8,VLOOKUP('Выбери месяц'!$H$8,всяки!$A$1:$B$12,2,0),16+COLUMN(N:N))&gt;EOMONTH(DATE('Выбери месяц'!$I$8,VLOOKUP('Выбери месяц'!$H$8,всяки!$A$1:$B$12,2,0),16),0),"",DATE('Выбери месяц'!$I$8,VLOOKUP('Выбери месяц'!$H$8,всяки!$A$1:$B$12,2,0),16+COLUMN(N:N)))</f>
        <v/>
      </c>
      <c r="U19" s="237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00" t="s">
        <v>22</v>
      </c>
      <c r="W19" s="201"/>
      <c r="X19" s="274" t="s">
        <v>24</v>
      </c>
      <c r="Y19" s="196" t="s">
        <v>25</v>
      </c>
      <c r="Z19" s="282" t="s">
        <v>26</v>
      </c>
      <c r="AA19" s="295" t="s">
        <v>24</v>
      </c>
      <c r="AB19" s="196" t="s">
        <v>25</v>
      </c>
      <c r="AC19" s="198" t="s">
        <v>26</v>
      </c>
      <c r="AD19" s="280"/>
      <c r="AE19" s="283"/>
      <c r="AF19" s="287"/>
      <c r="AG19" s="288"/>
      <c r="AH19" s="199"/>
    </row>
    <row r="20" spans="2:37" ht="19.5" customHeight="1" x14ac:dyDescent="0.2">
      <c r="B20" s="243"/>
      <c r="C20" s="246"/>
      <c r="D20" s="248"/>
      <c r="E20" s="251"/>
      <c r="F20" s="240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8"/>
      <c r="V20" s="200" t="s">
        <v>27</v>
      </c>
      <c r="W20" s="201"/>
      <c r="X20" s="275"/>
      <c r="Y20" s="197"/>
      <c r="Z20" s="283"/>
      <c r="AA20" s="296"/>
      <c r="AB20" s="197"/>
      <c r="AC20" s="199"/>
      <c r="AD20" s="281"/>
      <c r="AE20" s="284"/>
      <c r="AF20" s="289"/>
      <c r="AG20" s="290"/>
      <c r="AH20" s="294"/>
    </row>
    <row r="21" spans="2:37" s="18" customFormat="1" ht="12.75" customHeight="1" thickBot="1" x14ac:dyDescent="0.25">
      <c r="B21" s="107">
        <v>1</v>
      </c>
      <c r="C21" s="108">
        <f>B21+1</f>
        <v>2</v>
      </c>
      <c r="D21" s="107">
        <v>3</v>
      </c>
      <c r="E21" s="103"/>
      <c r="F21" s="268">
        <v>4</v>
      </c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70"/>
      <c r="V21" s="138">
        <v>5</v>
      </c>
      <c r="W21" s="139">
        <v>6</v>
      </c>
      <c r="X21" s="101">
        <v>7</v>
      </c>
      <c r="Y21" s="140">
        <v>8</v>
      </c>
      <c r="Z21" s="102">
        <v>9</v>
      </c>
      <c r="AA21" s="140">
        <v>7</v>
      </c>
      <c r="AB21" s="140">
        <v>8</v>
      </c>
      <c r="AC21" s="139">
        <v>9</v>
      </c>
      <c r="AD21" s="165">
        <v>10</v>
      </c>
      <c r="AE21" s="140">
        <v>11</v>
      </c>
      <c r="AF21" s="272">
        <v>12</v>
      </c>
      <c r="AG21" s="273"/>
      <c r="AH21" s="142">
        <v>13</v>
      </c>
      <c r="AI21" s="89"/>
      <c r="AJ21" s="90"/>
      <c r="AK21" s="90"/>
    </row>
    <row r="22" spans="2:37" ht="18" customHeight="1" thickTop="1" x14ac:dyDescent="0.2">
      <c r="B22" s="224">
        <f>IF(D22&gt;0,COUNTIF($D$22:D22,"&gt;0"),"")</f>
        <v>1</v>
      </c>
      <c r="C22" s="227">
        <f>IFERROR(INDEX(INDEX(Структура!$A$1:$H$30,0,MATCH('Сектор МТО'!$F$8,Структура!$A$1:$G$1,0)+1),TRUNC(ROW(A4)/4)+1,0),"")</f>
        <v>0</v>
      </c>
      <c r="D22" s="229">
        <f>IFERROR(HLOOKUP('Сектор МТО'!$F$8,Структура!$A$1:$H$30,TRUNC(ROW(A4)/4)+1,0),"")</f>
        <v>521</v>
      </c>
      <c r="E22" s="231" t="s">
        <v>65</v>
      </c>
      <c r="F22" s="109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09" t="str">
        <f t="shared" si="0"/>
        <v>Я</v>
      </c>
      <c r="H22" s="109" t="str">
        <f t="shared" si="0"/>
        <v>Я</v>
      </c>
      <c r="I22" s="109" t="str">
        <f t="shared" si="0"/>
        <v>Я</v>
      </c>
      <c r="J22" s="109" t="str">
        <f t="shared" si="0"/>
        <v>Я</v>
      </c>
      <c r="K22" s="109" t="str">
        <f t="shared" si="0"/>
        <v>В</v>
      </c>
      <c r="L22" s="109" t="str">
        <f t="shared" si="0"/>
        <v>В</v>
      </c>
      <c r="M22" s="109" t="str">
        <f t="shared" si="0"/>
        <v>Я</v>
      </c>
      <c r="N22" s="109" t="str">
        <f t="shared" si="0"/>
        <v>Я</v>
      </c>
      <c r="O22" s="109" t="str">
        <f t="shared" si="0"/>
        <v>Я</v>
      </c>
      <c r="P22" s="109" t="str">
        <f t="shared" si="0"/>
        <v>Я</v>
      </c>
      <c r="Q22" s="109" t="str">
        <f t="shared" si="0"/>
        <v>Я</v>
      </c>
      <c r="R22" s="109" t="str">
        <f t="shared" si="0"/>
        <v>В</v>
      </c>
      <c r="S22" s="109" t="str">
        <f t="shared" si="0"/>
        <v>В</v>
      </c>
      <c r="T22" s="109" t="str">
        <f t="shared" si="0"/>
        <v>Я</v>
      </c>
      <c r="U22" s="104" t="s">
        <v>28</v>
      </c>
      <c r="V22" s="127">
        <f>COUNTIF(F22:U22,"Я")*1+COUNTIF(F22:U22,"РВ")*1</f>
        <v>11</v>
      </c>
      <c r="W22" s="233">
        <f>SUM(V24,V22)</f>
        <v>20</v>
      </c>
      <c r="X22" s="136"/>
      <c r="Y22" s="118"/>
      <c r="Z22" s="119"/>
      <c r="AA22" s="119"/>
      <c r="AB22" s="118"/>
      <c r="AC22" s="137"/>
      <c r="AD22" s="166" t="str">
        <f>IF(SUMPRODUCT(--ISNUMBER(SEARCH("НН",F22:U25)))&gt;0,"НН","")</f>
        <v/>
      </c>
      <c r="AE22" s="179" t="str">
        <f t="array" ref="AE22">IF(AD22="","",SUMPRODUCT(($F$22:$U$25=AD22)*(IFERROR(WEEKDAY($F$17:$U$20,2),7)&lt;6)*(ISNA(MATCH($F$17:$U$20,празд,0))))&amp;"("&amp;SUMPRODUCT(($F$22:$U$25=AD22)*(IFERROR(WEEKDAY($F$17:$U$20,2),7)&lt;6)*(ISNA(MATCH($F$17:$U$20,празд,0))))*8&amp;")")</f>
        <v/>
      </c>
      <c r="AF22" s="258" t="str">
        <f>IF(SUMPRODUCT(--ISNUMBER(SEARCH("К",F22:U25)))&gt;0,"К","")</f>
        <v/>
      </c>
      <c r="AG22" s="259"/>
      <c r="AH22" s="178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IF(AF22="","",SUMPRODUCT(($F$22:$U$25=AF22)*(IFERROR(WEEKDAY($F$17:$U$20,2),7)&lt;6)*(ISNA(MATCH($F$17:$U$20,празд,0))))&amp;"("&amp;SUMPRODUCT(($F$22:$U$25=AF22)*(IFERROR(WEEKDAY($F$17:$U$20,2),7)&lt;6)*(ISNA(MATCH($F$17:$U$20,празд,0))))*8&amp;")")</f>
        <v/>
      </c>
      <c r="AI22" s="85"/>
      <c r="AJ22" s="85"/>
    </row>
    <row r="23" spans="2:37" ht="18" customHeight="1" x14ac:dyDescent="0.2">
      <c r="B23" s="225"/>
      <c r="C23" s="228"/>
      <c r="D23" s="230"/>
      <c r="E23" s="232"/>
      <c r="F23" s="112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12">
        <f t="shared" si="1"/>
        <v>8</v>
      </c>
      <c r="H23" s="112">
        <f t="shared" si="1"/>
        <v>8</v>
      </c>
      <c r="I23" s="112">
        <f t="shared" si="1"/>
        <v>8</v>
      </c>
      <c r="J23" s="110">
        <f t="shared" si="1"/>
        <v>8</v>
      </c>
      <c r="K23" s="110" t="str">
        <f t="shared" si="1"/>
        <v/>
      </c>
      <c r="L23" s="110" t="str">
        <f t="shared" si="1"/>
        <v/>
      </c>
      <c r="M23" s="110">
        <f t="shared" si="1"/>
        <v>8</v>
      </c>
      <c r="N23" s="110">
        <f t="shared" si="1"/>
        <v>8</v>
      </c>
      <c r="O23" s="110">
        <f t="shared" si="1"/>
        <v>8</v>
      </c>
      <c r="P23" s="110">
        <f t="shared" si="1"/>
        <v>8</v>
      </c>
      <c r="Q23" s="110">
        <f t="shared" si="1"/>
        <v>8</v>
      </c>
      <c r="R23" s="110" t="str">
        <f t="shared" si="1"/>
        <v/>
      </c>
      <c r="S23" s="110" t="str">
        <f t="shared" si="1"/>
        <v/>
      </c>
      <c r="T23" s="110">
        <f t="shared" si="1"/>
        <v>8</v>
      </c>
      <c r="U23" s="105" t="s">
        <v>28</v>
      </c>
      <c r="V23" s="123">
        <f>SUM(F23:U23)</f>
        <v>88</v>
      </c>
      <c r="W23" s="234"/>
      <c r="X23" s="128"/>
      <c r="Y23" s="8"/>
      <c r="Z23" s="9"/>
      <c r="AA23" s="8"/>
      <c r="AB23" s="8"/>
      <c r="AC23" s="129"/>
      <c r="AD23" s="169" t="str">
        <f>IF(SUMPRODUCT(--ISNUMBER(SEARCH("ОТ",F22:U25)))&gt;0,"ОТ","")</f>
        <v/>
      </c>
      <c r="AE23" s="179" t="str">
        <f t="array" ref="AE23">IF(AD23="","",SUMPRODUCT(($F$22:$U$25=AD23)*(IFERROR(WEEKDAY($F$17:$U$20,2),7)&lt;6)*(ISNA(MATCH($F$17:$U$20,празд,0))))&amp;"("&amp;SUMPRODUCT(($F$22:$U$25=AD23)*(IFERROR(WEEKDAY($F$17:$U$20,2),7)&lt;6)*(ISNA(MATCH($F$17:$U$20,празд,0))))*8&amp;")")</f>
        <v/>
      </c>
      <c r="AF23" s="260"/>
      <c r="AG23" s="261"/>
      <c r="AH23" s="177"/>
      <c r="AI23" s="91"/>
      <c r="AJ23" s="91"/>
    </row>
    <row r="24" spans="2:37" ht="18" customHeight="1" x14ac:dyDescent="0.2">
      <c r="B24" s="225"/>
      <c r="C24" s="228"/>
      <c r="D24" s="230"/>
      <c r="E24" s="232"/>
      <c r="F24" s="112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12" t="str">
        <f t="shared" si="2"/>
        <v>Я</v>
      </c>
      <c r="H24" s="112" t="str">
        <f t="shared" si="2"/>
        <v>Я</v>
      </c>
      <c r="I24" s="112" t="str">
        <f t="shared" si="2"/>
        <v>Я</v>
      </c>
      <c r="J24" s="112" t="str">
        <f t="shared" si="2"/>
        <v>Я</v>
      </c>
      <c r="K24" s="112" t="str">
        <f t="shared" si="2"/>
        <v>В</v>
      </c>
      <c r="L24" s="112" t="str">
        <f t="shared" si="2"/>
        <v>В</v>
      </c>
      <c r="M24" s="112" t="str">
        <f t="shared" si="2"/>
        <v>В</v>
      </c>
      <c r="N24" s="112" t="str">
        <f t="shared" si="2"/>
        <v>Я</v>
      </c>
      <c r="O24" s="112" t="str">
        <f t="shared" si="2"/>
        <v>Я</v>
      </c>
      <c r="P24" s="112" t="str">
        <f t="shared" si="2"/>
        <v>Я</v>
      </c>
      <c r="Q24" s="112" t="str">
        <f t="shared" si="2"/>
        <v>В</v>
      </c>
      <c r="R24" s="112" t="str">
        <f t="shared" si="2"/>
        <v>В</v>
      </c>
      <c r="S24" s="112" t="str">
        <f t="shared" si="2"/>
        <v>Я</v>
      </c>
      <c r="T24" s="112" t="str">
        <f t="shared" si="2"/>
        <v/>
      </c>
      <c r="U24" s="106" t="str">
        <f t="shared" si="2"/>
        <v/>
      </c>
      <c r="V24" s="124">
        <f>COUNTIF(F24:U24,"Я")*1+COUNTIF(F24:U24,"РВ")*1</f>
        <v>9</v>
      </c>
      <c r="W24" s="262">
        <f>SUM(V25,V23)</f>
        <v>159</v>
      </c>
      <c r="X24" s="128"/>
      <c r="Y24" s="8"/>
      <c r="Z24" s="9"/>
      <c r="AA24" s="8"/>
      <c r="AB24" s="8"/>
      <c r="AC24" s="129"/>
      <c r="AD24" s="169" t="str">
        <f>IF(SUMPRODUCT(--ISNUMBER(SEARCH("б",F22:U25)))&gt;0,"Б","")</f>
        <v/>
      </c>
      <c r="AE24" s="179" t="str">
        <f t="array" ref="AE24">IF(AD24="","",SUMPRODUCT(($F$22:$U$25=AD24)*(IFERROR(WEEKDAY($F$17:$U$20,2),7)&lt;6)*(ISNA(MATCH($F$17:$U$20,празд,0))))&amp;"("&amp;SUMPRODUCT(($F$22:$U$25=AD24)*(IFERROR(WEEKDAY($F$17:$U$20,2),7)&lt;6)*(ISNA(MATCH($F$17:$U$20,празд,0))))*8&amp;")")</f>
        <v/>
      </c>
      <c r="AF24" s="264"/>
      <c r="AG24" s="265"/>
      <c r="AH24" s="173"/>
      <c r="AI24" s="91"/>
      <c r="AJ24" s="91"/>
    </row>
    <row r="25" spans="2:37" ht="18" customHeight="1" thickBot="1" x14ac:dyDescent="0.25">
      <c r="B25" s="226"/>
      <c r="C25" s="228"/>
      <c r="D25" s="230"/>
      <c r="E25" s="232"/>
      <c r="F25" s="113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13">
        <f t="shared" si="3"/>
        <v>8</v>
      </c>
      <c r="H25" s="113">
        <f t="shared" si="3"/>
        <v>8</v>
      </c>
      <c r="I25" s="113">
        <f t="shared" si="3"/>
        <v>8</v>
      </c>
      <c r="J25" s="114">
        <f t="shared" si="3"/>
        <v>7</v>
      </c>
      <c r="K25" s="114" t="str">
        <f t="shared" si="3"/>
        <v/>
      </c>
      <c r="L25" s="114" t="str">
        <f t="shared" si="3"/>
        <v/>
      </c>
      <c r="M25" s="114" t="str">
        <f t="shared" si="3"/>
        <v/>
      </c>
      <c r="N25" s="114">
        <f t="shared" si="3"/>
        <v>8</v>
      </c>
      <c r="O25" s="114">
        <f t="shared" si="3"/>
        <v>8</v>
      </c>
      <c r="P25" s="114">
        <f t="shared" si="3"/>
        <v>8</v>
      </c>
      <c r="Q25" s="114" t="str">
        <f t="shared" si="3"/>
        <v/>
      </c>
      <c r="R25" s="114" t="str">
        <f t="shared" si="3"/>
        <v/>
      </c>
      <c r="S25" s="114">
        <f t="shared" si="3"/>
        <v>8</v>
      </c>
      <c r="T25" s="114" t="str">
        <f t="shared" si="3"/>
        <v/>
      </c>
      <c r="U25" s="115" t="str">
        <f t="shared" si="3"/>
        <v/>
      </c>
      <c r="V25" s="123">
        <f>SUM(F25:U25)</f>
        <v>71</v>
      </c>
      <c r="W25" s="263"/>
      <c r="X25" s="130"/>
      <c r="Y25" s="116"/>
      <c r="Z25" s="117"/>
      <c r="AA25" s="116"/>
      <c r="AB25" s="116"/>
      <c r="AC25" s="131"/>
      <c r="AD25" s="169" t="str">
        <f>IF(SUMPRODUCT(--ISNUMBER(SEARCH("ОД",F22:U25)))&gt;0,"ОД","")</f>
        <v/>
      </c>
      <c r="AE25" s="179" t="str">
        <f t="array" ref="AE25">IF(AD25="","",SUMPRODUCT(($F$22:$U$25=AD25)*(IFERROR(WEEKDAY($F$17:$U$20,2),7)&lt;6)*(ISNA(MATCH($F$17:$U$20,празд,0))))&amp;"("&amp;SUMPRODUCT(($F$22:$U$25=AD25)*(IFERROR(WEEKDAY($F$17:$U$20,2),7)&lt;6)*(ISNA(MATCH($F$17:$U$20,празд,0))))*8&amp;")")</f>
        <v/>
      </c>
      <c r="AF25" s="266"/>
      <c r="AG25" s="267"/>
      <c r="AH25" s="174"/>
      <c r="AI25" s="91"/>
      <c r="AJ25" s="91"/>
    </row>
    <row r="26" spans="2:37" ht="18" customHeight="1" thickTop="1" x14ac:dyDescent="0.2">
      <c r="B26" s="224">
        <f>IF(D26&gt;0,COUNTIF($D$22:D26,"&gt;0"),"")</f>
        <v>2</v>
      </c>
      <c r="C26" s="227">
        <f>IFERROR(INDEX(INDEX(Структура!$A$1:$H$30,0,MATCH('Сектор МТО'!$F$8,Структура!$A$1:$G$1,0)+1),TRUNC(ROW(A8)/4)+1,0),"")</f>
        <v>0</v>
      </c>
      <c r="D26" s="229">
        <f>IFERROR(HLOOKUP('Сектор МТО'!$F$8,Структура!$A$1:$H$30,TRUNC(ROW(A8)/4)+1,0),"")</f>
        <v>572</v>
      </c>
      <c r="E26" s="297" t="s">
        <v>65</v>
      </c>
      <c r="F26" s="120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09" t="str">
        <f t="shared" si="4"/>
        <v>Я</v>
      </c>
      <c r="H26" s="109" t="str">
        <f t="shared" si="4"/>
        <v>Я</v>
      </c>
      <c r="I26" s="109" t="str">
        <f t="shared" si="4"/>
        <v>Я</v>
      </c>
      <c r="J26" s="109" t="str">
        <f t="shared" si="4"/>
        <v>Я</v>
      </c>
      <c r="K26" s="109" t="str">
        <f t="shared" si="4"/>
        <v>В</v>
      </c>
      <c r="L26" s="109" t="str">
        <f t="shared" si="4"/>
        <v>В</v>
      </c>
      <c r="M26" s="109" t="str">
        <f t="shared" si="4"/>
        <v>Я</v>
      </c>
      <c r="N26" s="109" t="str">
        <f t="shared" si="4"/>
        <v>Я</v>
      </c>
      <c r="O26" s="109" t="str">
        <f t="shared" si="4"/>
        <v>Я</v>
      </c>
      <c r="P26" s="109" t="str">
        <f t="shared" si="4"/>
        <v>Я</v>
      </c>
      <c r="Q26" s="109" t="str">
        <f t="shared" si="4"/>
        <v>Я</v>
      </c>
      <c r="R26" s="109" t="str">
        <f t="shared" si="4"/>
        <v>В</v>
      </c>
      <c r="S26" s="109" t="str">
        <f t="shared" si="4"/>
        <v>В</v>
      </c>
      <c r="T26" s="109" t="str">
        <f t="shared" si="4"/>
        <v>Я</v>
      </c>
      <c r="U26" s="104" t="s">
        <v>28</v>
      </c>
      <c r="V26" s="125">
        <f>COUNTIF(F26:U26,"Я")*1+COUNTIF(F26:U26,"РВ")*1</f>
        <v>11</v>
      </c>
      <c r="W26" s="300">
        <f>SUM(V28,V26)</f>
        <v>20</v>
      </c>
      <c r="X26" s="132"/>
      <c r="Y26" s="121"/>
      <c r="Z26" s="122"/>
      <c r="AA26" s="122"/>
      <c r="AB26" s="121"/>
      <c r="AC26" s="133"/>
      <c r="AD26" s="168" t="str">
        <f>IF(SUMPRODUCT(--ISNUMBER(SEARCH("НН",F26:U29)))&gt;0,"НН","")</f>
        <v/>
      </c>
      <c r="AE26" s="180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IF(AD26="","",SUMPRODUCT(($F$26:$U$29=AD26)*(IFERROR(WEEKDAY($F$17:$U$20,2),7)&lt;6)*(ISNA(MATCH($F$17:$U$20,празд,0))))&amp;"("&amp;SUMPRODUCT(($F$26:$U$29=AD26)*(IFERROR(WEEKDAY($F$17:$U$20,2),7)&lt;6)*(ISNA(MATCH($F$17:$U$20,празд,0))))*8&amp;")")</f>
        <v/>
      </c>
      <c r="AF26" s="313" t="str">
        <f>IF(SUMPRODUCT(--ISNUMBER(SEARCH("К",F26:U29)))&gt;0,"К","")</f>
        <v/>
      </c>
      <c r="AG26" s="314"/>
      <c r="AH26" s="175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IF(AF26="","",SUMPRODUCT(($F$26:$U$29=AF26)*(IFERROR(WEEKDAY($F$17:$U$20,2),7)&lt;6)*(ISNA(MATCH($F$17:$U$20,празд,0))))&amp;"("&amp;SUMPRODUCT(($F$26:$U$29=AF26)*(IFERROR(WEEKDAY($F$17:$U$20,2),7)&lt;6)*(ISNA(MATCH($F$17:$U$20,празд,0))))*8&amp;")")</f>
        <v/>
      </c>
      <c r="AI26" s="91"/>
      <c r="AJ26" s="91"/>
    </row>
    <row r="27" spans="2:37" ht="18" customHeight="1" x14ac:dyDescent="0.2">
      <c r="B27" s="225"/>
      <c r="C27" s="228"/>
      <c r="D27" s="230"/>
      <c r="E27" s="298"/>
      <c r="F27" s="78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112">
        <f t="shared" si="5"/>
        <v>8</v>
      </c>
      <c r="H27" s="112">
        <f t="shared" si="5"/>
        <v>8</v>
      </c>
      <c r="I27" s="112">
        <f t="shared" si="5"/>
        <v>8</v>
      </c>
      <c r="J27" s="112">
        <f t="shared" si="5"/>
        <v>8</v>
      </c>
      <c r="K27" s="112" t="str">
        <f t="shared" si="5"/>
        <v/>
      </c>
      <c r="L27" s="112" t="str">
        <f t="shared" si="5"/>
        <v/>
      </c>
      <c r="M27" s="112">
        <f t="shared" si="5"/>
        <v>8</v>
      </c>
      <c r="N27" s="112">
        <f t="shared" si="5"/>
        <v>8</v>
      </c>
      <c r="O27" s="112">
        <f t="shared" si="5"/>
        <v>8</v>
      </c>
      <c r="P27" s="112">
        <f t="shared" si="5"/>
        <v>8</v>
      </c>
      <c r="Q27" s="112">
        <f t="shared" si="5"/>
        <v>8</v>
      </c>
      <c r="R27" s="112" t="str">
        <f t="shared" si="5"/>
        <v/>
      </c>
      <c r="S27" s="112" t="str">
        <f t="shared" si="5"/>
        <v/>
      </c>
      <c r="T27" s="112">
        <f t="shared" si="5"/>
        <v>8</v>
      </c>
      <c r="U27" s="105" t="s">
        <v>28</v>
      </c>
      <c r="V27" s="123">
        <f>SUM(F27:U27)</f>
        <v>88</v>
      </c>
      <c r="W27" s="234"/>
      <c r="X27" s="128"/>
      <c r="Y27" s="8"/>
      <c r="Z27" s="9"/>
      <c r="AA27" s="8"/>
      <c r="AB27" s="8"/>
      <c r="AC27" s="129"/>
      <c r="AD27" s="169" t="str">
        <f>IF(SUMPRODUCT(--ISNUMBER(SEARCH("ОТ",F26:U29)))&gt;0,"ОТ","")</f>
        <v/>
      </c>
      <c r="AE27" s="181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IF(AD27="","",SUMPRODUCT(($F$26:$U$29=AD27)*(IFERROR(WEEKDAY($F$17:$U$20,2),7)&lt;6)*(ISNA(MATCH($F$17:$U$20,празд,0))))&amp;"("&amp;SUMPRODUCT(($F$26:$U$29=AD27)*(IFERROR(WEEKDAY($F$17:$U$20,2),7)&lt;6)*(ISNA(MATCH($F$17:$U$20,празд,0))))*8&amp;")")</f>
        <v/>
      </c>
      <c r="AF27" s="260"/>
      <c r="AG27" s="261"/>
      <c r="AH27" s="177"/>
      <c r="AI27" s="91"/>
      <c r="AJ27" s="91"/>
    </row>
    <row r="28" spans="2:37" ht="18" customHeight="1" x14ac:dyDescent="0.2">
      <c r="B28" s="225"/>
      <c r="C28" s="228"/>
      <c r="D28" s="230"/>
      <c r="E28" s="298"/>
      <c r="F28" s="78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12" t="str">
        <f t="shared" si="6"/>
        <v>Я</v>
      </c>
      <c r="H28" s="112" t="str">
        <f t="shared" si="6"/>
        <v>Я</v>
      </c>
      <c r="I28" s="112" t="str">
        <f t="shared" si="6"/>
        <v>Я</v>
      </c>
      <c r="J28" s="112" t="str">
        <f t="shared" si="6"/>
        <v>Я</v>
      </c>
      <c r="K28" s="112" t="str">
        <f t="shared" si="6"/>
        <v>В</v>
      </c>
      <c r="L28" s="112" t="str">
        <f t="shared" si="6"/>
        <v>В</v>
      </c>
      <c r="M28" s="112" t="str">
        <f t="shared" si="6"/>
        <v>В</v>
      </c>
      <c r="N28" s="112" t="str">
        <f t="shared" si="6"/>
        <v>Я</v>
      </c>
      <c r="O28" s="112" t="str">
        <f t="shared" si="6"/>
        <v>Я</v>
      </c>
      <c r="P28" s="112" t="str">
        <f t="shared" si="6"/>
        <v>Я</v>
      </c>
      <c r="Q28" s="112" t="str">
        <f t="shared" si="6"/>
        <v>В</v>
      </c>
      <c r="R28" s="112" t="str">
        <f t="shared" si="6"/>
        <v>В</v>
      </c>
      <c r="S28" s="112" t="str">
        <f t="shared" si="6"/>
        <v>Я</v>
      </c>
      <c r="T28" s="112" t="str">
        <f t="shared" si="6"/>
        <v/>
      </c>
      <c r="U28" s="106" t="str">
        <f t="shared" si="6"/>
        <v/>
      </c>
      <c r="V28" s="124">
        <f>COUNTIF(F28:U28,"Я")*1+COUNTIF(F28:U28,"РВ")*1</f>
        <v>9</v>
      </c>
      <c r="W28" s="262">
        <f>SUM(V29,V27)</f>
        <v>159</v>
      </c>
      <c r="X28" s="128"/>
      <c r="Y28" s="8"/>
      <c r="Z28" s="9"/>
      <c r="AA28" s="8"/>
      <c r="AB28" s="8"/>
      <c r="AC28" s="129"/>
      <c r="AD28" s="169" t="str">
        <f>IF(SUMPRODUCT(--ISNUMBER(SEARCH("б",F26:U29)))&gt;0,"Б","")</f>
        <v/>
      </c>
      <c r="AE28" s="181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IF(AD28="","",SUMPRODUCT(($F$26:$U$29=AD28)*(IFERROR(WEEKDAY($F$17:$U$20,2),7)&lt;6)*(ISNA(MATCH($F$17:$U$20,празд,0))))&amp;"("&amp;SUMPRODUCT(($F$26:$U$29=AD28)*(IFERROR(WEEKDAY($F$17:$U$20,2),7)&lt;6)*(ISNA(MATCH($F$17:$U$20,празд,0))))*8&amp;")")</f>
        <v/>
      </c>
      <c r="AF28" s="264"/>
      <c r="AG28" s="265"/>
      <c r="AH28" s="173"/>
      <c r="AI28" s="91"/>
      <c r="AJ28" s="91"/>
    </row>
    <row r="29" spans="2:37" ht="18" customHeight="1" thickBot="1" x14ac:dyDescent="0.25">
      <c r="B29" s="226"/>
      <c r="C29" s="228"/>
      <c r="D29" s="230"/>
      <c r="E29" s="299"/>
      <c r="F29" s="97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98">
        <f t="shared" si="7"/>
        <v>8</v>
      </c>
      <c r="H29" s="98">
        <f t="shared" si="7"/>
        <v>8</v>
      </c>
      <c r="I29" s="98">
        <f t="shared" si="7"/>
        <v>8</v>
      </c>
      <c r="J29" s="98">
        <f t="shared" si="7"/>
        <v>7</v>
      </c>
      <c r="K29" s="98" t="str">
        <f t="shared" si="7"/>
        <v/>
      </c>
      <c r="L29" s="98" t="str">
        <f t="shared" si="7"/>
        <v/>
      </c>
      <c r="M29" s="98" t="str">
        <f t="shared" si="7"/>
        <v/>
      </c>
      <c r="N29" s="98">
        <f t="shared" si="7"/>
        <v>8</v>
      </c>
      <c r="O29" s="98">
        <f t="shared" si="7"/>
        <v>8</v>
      </c>
      <c r="P29" s="98">
        <f t="shared" si="7"/>
        <v>8</v>
      </c>
      <c r="Q29" s="98" t="str">
        <f t="shared" si="7"/>
        <v/>
      </c>
      <c r="R29" s="98" t="str">
        <f t="shared" si="7"/>
        <v/>
      </c>
      <c r="S29" s="98">
        <f t="shared" si="7"/>
        <v>8</v>
      </c>
      <c r="T29" s="98" t="str">
        <f t="shared" si="7"/>
        <v/>
      </c>
      <c r="U29" s="111" t="str">
        <f t="shared" si="7"/>
        <v/>
      </c>
      <c r="V29" s="126">
        <f>SUM(F29:U29)</f>
        <v>71</v>
      </c>
      <c r="W29" s="308"/>
      <c r="X29" s="134"/>
      <c r="Y29" s="99"/>
      <c r="Z29" s="100"/>
      <c r="AA29" s="99"/>
      <c r="AB29" s="99"/>
      <c r="AC29" s="135"/>
      <c r="AD29" s="170" t="str">
        <f>IF(SUMPRODUCT(--ISNUMBER(SEARCH("ОД",F26:U29)))&gt;0,"ОД","")</f>
        <v/>
      </c>
      <c r="AE29" s="179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IF(AD29="","",SUMPRODUCT(($F$26:$U$29=AD29)*(IFERROR(WEEKDAY($F$17:$U$20,2),7)&lt;6)*(ISNA(MATCH($F$17:$U$20,празд,0))))&amp;"("&amp;SUMPRODUCT(($F$26:$U$29=AD29)*(IFERROR(WEEKDAY($F$17:$U$20,2),7)&lt;6)*(ISNA(MATCH($F$17:$U$20,празд,0))))*8&amp;")")</f>
        <v/>
      </c>
      <c r="AF29" s="315"/>
      <c r="AG29" s="316"/>
      <c r="AH29" s="176"/>
    </row>
    <row r="30" spans="2:37" ht="18" customHeight="1" thickTop="1" x14ac:dyDescent="0.2">
      <c r="B30" s="224">
        <f>IF(D30&gt;0,COUNTIF($D$22:D30,"&gt;0"),"")</f>
        <v>3</v>
      </c>
      <c r="C30" s="227">
        <f>IFERROR(INDEX(INDEX(Структура!$A$1:$H$30,0,MATCH('Сектор МТО'!$F$8,Структура!$A$1:$G$1,0)+1),TRUNC(ROW(A12)/4)+1,0),"")</f>
        <v>0</v>
      </c>
      <c r="D30" s="229">
        <f>IFERROR(HLOOKUP('Сектор МТО'!$F$8,Структура!$A$1:$H$30,TRUNC(ROW(A12)/4)+1,0),"")</f>
        <v>591</v>
      </c>
      <c r="E30" s="298" t="s">
        <v>65</v>
      </c>
      <c r="F30" s="120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09" t="str">
        <f t="shared" si="8"/>
        <v>Я</v>
      </c>
      <c r="H30" s="109" t="str">
        <f t="shared" si="8"/>
        <v>Я</v>
      </c>
      <c r="I30" s="109" t="str">
        <f t="shared" si="8"/>
        <v>Я</v>
      </c>
      <c r="J30" s="109" t="str">
        <f t="shared" si="8"/>
        <v>Я</v>
      </c>
      <c r="K30" s="109" t="str">
        <f t="shared" si="8"/>
        <v>В</v>
      </c>
      <c r="L30" s="109" t="str">
        <f t="shared" si="8"/>
        <v>В</v>
      </c>
      <c r="M30" s="109" t="str">
        <f t="shared" si="8"/>
        <v>Я</v>
      </c>
      <c r="N30" s="109" t="str">
        <f t="shared" si="8"/>
        <v>Я</v>
      </c>
      <c r="O30" s="109" t="str">
        <f t="shared" si="8"/>
        <v>Я</v>
      </c>
      <c r="P30" s="109" t="str">
        <f t="shared" si="8"/>
        <v>Я</v>
      </c>
      <c r="Q30" s="109" t="str">
        <f t="shared" si="8"/>
        <v>Я</v>
      </c>
      <c r="R30" s="109" t="str">
        <f t="shared" si="8"/>
        <v>В</v>
      </c>
      <c r="S30" s="109" t="str">
        <f t="shared" si="8"/>
        <v>В</v>
      </c>
      <c r="T30" s="109" t="str">
        <f t="shared" si="8"/>
        <v>Я</v>
      </c>
      <c r="U30" s="104" t="s">
        <v>28</v>
      </c>
      <c r="V30" s="125">
        <f>COUNTIF(F30:U30,"Я")*1+COUNTIF(F30:U30,"РВ")*1</f>
        <v>11</v>
      </c>
      <c r="W30" s="300">
        <f>SUM(V32,V30)</f>
        <v>20</v>
      </c>
      <c r="X30" s="132"/>
      <c r="Y30" s="121"/>
      <c r="Z30" s="122"/>
      <c r="AA30" s="122"/>
      <c r="AB30" s="121"/>
      <c r="AC30" s="133"/>
      <c r="AD30" s="168" t="str">
        <f>IF(SUMPRODUCT(--ISNUMBER(SEARCH("НН",F30:U33)))&gt;0,"НН","")</f>
        <v/>
      </c>
      <c r="AE30" s="180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IF(AD30="","",SUMPRODUCT(($F$30:$U$33=AD30)*(IFERROR(WEEKDAY($F$17:$U$20,2),7)&lt;6)*(ISNA(MATCH($F$17:$U$20,празд,0))))&amp;"("&amp;SUMPRODUCT(($F$30:$U$33=AD30)*(IFERROR(WEEKDAY($F$17:$U$20,2),7)&lt;6)*(ISNA(MATCH($F$17:$U$20,празд,0))))*8&amp;")")</f>
        <v/>
      </c>
      <c r="AF30" s="313" t="str">
        <f>IF(SUMPRODUCT(--ISNUMBER(SEARCH("К",F30:U33)))&gt;0,"К","")</f>
        <v/>
      </c>
      <c r="AG30" s="314"/>
      <c r="AH30" s="175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IF(AF30="","",SUMPRODUCT(($F$30:$U$33=AF30)*(IFERROR(WEEKDAY($F$17:$U$20,2),7)&lt;6)*(ISNA(MATCH($F$17:$U$20,празд,0))))&amp;"("&amp;SUMPRODUCT(($F$30:$U$33=AF30)*(IFERROR(WEEKDAY($F$17:$U$20,2),7)&lt;6)*(ISNA(MATCH($F$17:$U$20,празд,0))))*8&amp;")")</f>
        <v/>
      </c>
      <c r="AI30" s="91"/>
      <c r="AJ30" s="91"/>
    </row>
    <row r="31" spans="2:37" ht="18" customHeight="1" x14ac:dyDescent="0.2">
      <c r="B31" s="225"/>
      <c r="C31" s="228"/>
      <c r="D31" s="230"/>
      <c r="E31" s="298"/>
      <c r="F31" s="78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112">
        <f t="shared" si="9"/>
        <v>8</v>
      </c>
      <c r="H31" s="112">
        <f t="shared" si="9"/>
        <v>8</v>
      </c>
      <c r="I31" s="112">
        <f t="shared" si="9"/>
        <v>8</v>
      </c>
      <c r="J31" s="112">
        <f t="shared" si="9"/>
        <v>8</v>
      </c>
      <c r="K31" s="112" t="str">
        <f t="shared" si="9"/>
        <v/>
      </c>
      <c r="L31" s="112" t="str">
        <f t="shared" si="9"/>
        <v/>
      </c>
      <c r="M31" s="112">
        <f t="shared" si="9"/>
        <v>8</v>
      </c>
      <c r="N31" s="112">
        <f t="shared" si="9"/>
        <v>8</v>
      </c>
      <c r="O31" s="112">
        <f t="shared" si="9"/>
        <v>8</v>
      </c>
      <c r="P31" s="112">
        <f t="shared" si="9"/>
        <v>8</v>
      </c>
      <c r="Q31" s="112">
        <f t="shared" si="9"/>
        <v>8</v>
      </c>
      <c r="R31" s="112" t="str">
        <f t="shared" si="9"/>
        <v/>
      </c>
      <c r="S31" s="112" t="str">
        <f t="shared" si="9"/>
        <v/>
      </c>
      <c r="T31" s="112">
        <f t="shared" si="9"/>
        <v>8</v>
      </c>
      <c r="U31" s="105" t="s">
        <v>28</v>
      </c>
      <c r="V31" s="123">
        <f>SUM(F31:U31)</f>
        <v>88</v>
      </c>
      <c r="W31" s="234"/>
      <c r="X31" s="128"/>
      <c r="Y31" s="8"/>
      <c r="Z31" s="9"/>
      <c r="AA31" s="8"/>
      <c r="AB31" s="8"/>
      <c r="AC31" s="129"/>
      <c r="AD31" s="169" t="str">
        <f>IF(SUMPRODUCT(--ISNUMBER(SEARCH("ОТ",F30:U33)))&gt;0,"ОТ","")</f>
        <v/>
      </c>
      <c r="AE31" s="181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IF(AD31="","",SUMPRODUCT(($F$30:$U$33=AD31)*(IFERROR(WEEKDAY($F$17:$U$20,2),7)&lt;6)*(ISNA(MATCH($F$17:$U$20,празд,0))))&amp;"("&amp;SUMPRODUCT(($F$30:$U$33=AD31)*(IFERROR(WEEKDAY($F$17:$U$20,2),7)&lt;6)*(ISNA(MATCH($F$17:$U$20,празд,0))))*8&amp;")")</f>
        <v/>
      </c>
      <c r="AF31" s="260"/>
      <c r="AG31" s="261"/>
      <c r="AH31" s="177"/>
      <c r="AI31" s="91"/>
      <c r="AJ31" s="91"/>
    </row>
    <row r="32" spans="2:37" ht="18" customHeight="1" x14ac:dyDescent="0.2">
      <c r="B32" s="225"/>
      <c r="C32" s="228"/>
      <c r="D32" s="230"/>
      <c r="E32" s="298"/>
      <c r="F32" s="78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12" t="str">
        <f t="shared" si="10"/>
        <v>Я</v>
      </c>
      <c r="H32" s="112" t="str">
        <f t="shared" si="10"/>
        <v>Я</v>
      </c>
      <c r="I32" s="112" t="str">
        <f t="shared" si="10"/>
        <v>Я</v>
      </c>
      <c r="J32" s="112" t="str">
        <f t="shared" si="10"/>
        <v>Я</v>
      </c>
      <c r="K32" s="112" t="str">
        <f t="shared" si="10"/>
        <v>В</v>
      </c>
      <c r="L32" s="112" t="str">
        <f t="shared" si="10"/>
        <v>В</v>
      </c>
      <c r="M32" s="112" t="str">
        <f t="shared" si="10"/>
        <v>В</v>
      </c>
      <c r="N32" s="112" t="str">
        <f t="shared" si="10"/>
        <v>Я</v>
      </c>
      <c r="O32" s="112" t="str">
        <f t="shared" si="10"/>
        <v>Я</v>
      </c>
      <c r="P32" s="112" t="str">
        <f t="shared" si="10"/>
        <v>Я</v>
      </c>
      <c r="Q32" s="112" t="str">
        <f t="shared" si="10"/>
        <v>В</v>
      </c>
      <c r="R32" s="112" t="str">
        <f t="shared" si="10"/>
        <v>В</v>
      </c>
      <c r="S32" s="112" t="str">
        <f t="shared" si="10"/>
        <v>Я</v>
      </c>
      <c r="T32" s="112" t="str">
        <f t="shared" si="10"/>
        <v/>
      </c>
      <c r="U32" s="106" t="str">
        <f t="shared" si="10"/>
        <v/>
      </c>
      <c r="V32" s="124">
        <f>COUNTIF(F32:U32,"Я")*1+COUNTIF(F32:U32,"РВ")*1</f>
        <v>9</v>
      </c>
      <c r="W32" s="262">
        <f>SUM(V33,V31)</f>
        <v>159</v>
      </c>
      <c r="X32" s="128"/>
      <c r="Y32" s="8"/>
      <c r="Z32" s="9"/>
      <c r="AA32" s="8"/>
      <c r="AB32" s="8"/>
      <c r="AC32" s="129"/>
      <c r="AD32" s="169" t="str">
        <f>IF(SUMPRODUCT(--ISNUMBER(SEARCH("б",F30:U33)))&gt;0,"Б","")</f>
        <v/>
      </c>
      <c r="AE32" s="181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IF(AD32="","",SUMPRODUCT(($F$30:$U$33=AD32)*(IFERROR(WEEKDAY($F$17:$U$20,2),7)&lt;6)*(ISNA(MATCH($F$17:$U$20,празд,0))))&amp;"("&amp;SUMPRODUCT(($F$30:$U$33=AD32)*(IFERROR(WEEKDAY($F$17:$U$20,2),7)&lt;6)*(ISNA(MATCH($F$17:$U$20,празд,0))))*8&amp;")")</f>
        <v/>
      </c>
      <c r="AF32" s="264"/>
      <c r="AG32" s="265"/>
      <c r="AH32" s="173"/>
      <c r="AI32" s="91"/>
      <c r="AJ32" s="91"/>
    </row>
    <row r="33" spans="2:36" ht="18" customHeight="1" thickBot="1" x14ac:dyDescent="0.25">
      <c r="B33" s="226"/>
      <c r="C33" s="228"/>
      <c r="D33" s="230"/>
      <c r="E33" s="307"/>
      <c r="F33" s="97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98">
        <f t="shared" si="11"/>
        <v>8</v>
      </c>
      <c r="H33" s="98">
        <f t="shared" si="11"/>
        <v>8</v>
      </c>
      <c r="I33" s="98">
        <f t="shared" si="11"/>
        <v>8</v>
      </c>
      <c r="J33" s="98">
        <f t="shared" si="11"/>
        <v>7</v>
      </c>
      <c r="K33" s="98" t="str">
        <f t="shared" si="11"/>
        <v/>
      </c>
      <c r="L33" s="98" t="str">
        <f t="shared" si="11"/>
        <v/>
      </c>
      <c r="M33" s="98" t="str">
        <f t="shared" si="11"/>
        <v/>
      </c>
      <c r="N33" s="98">
        <f t="shared" si="11"/>
        <v>8</v>
      </c>
      <c r="O33" s="98">
        <f t="shared" si="11"/>
        <v>8</v>
      </c>
      <c r="P33" s="98">
        <f t="shared" si="11"/>
        <v>8</v>
      </c>
      <c r="Q33" s="98" t="str">
        <f t="shared" si="11"/>
        <v/>
      </c>
      <c r="R33" s="98" t="str">
        <f t="shared" si="11"/>
        <v/>
      </c>
      <c r="S33" s="98">
        <f t="shared" si="11"/>
        <v>8</v>
      </c>
      <c r="T33" s="98" t="str">
        <f t="shared" si="11"/>
        <v/>
      </c>
      <c r="U33" s="111" t="str">
        <f t="shared" si="11"/>
        <v/>
      </c>
      <c r="V33" s="126">
        <f>SUM(F33:U33)</f>
        <v>71</v>
      </c>
      <c r="W33" s="308"/>
      <c r="X33" s="134"/>
      <c r="Y33" s="99"/>
      <c r="Z33" s="100"/>
      <c r="AA33" s="99"/>
      <c r="AB33" s="99"/>
      <c r="AC33" s="135"/>
      <c r="AD33" s="170" t="str">
        <f>IF(SUMPRODUCT(--ISNUMBER(SEARCH("ОД",F30:U33)))&gt;0,"ОД","")</f>
        <v/>
      </c>
      <c r="AE33" s="182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IF(AD33="","",SUMPRODUCT(($F$30:$U$33=AD33)*(IFERROR(WEEKDAY($F$17:$U$20,2),7)&lt;6)*(ISNA(MATCH($F$17:$U$20,празд,0))))&amp;"("&amp;SUMPRODUCT(($F$30:$U$33=AD33)*(IFERROR(WEEKDAY($F$17:$U$20,2),7)&lt;6)*(ISNA(MATCH($F$17:$U$20,празд,0))))*8&amp;")")</f>
        <v/>
      </c>
      <c r="AF33" s="315"/>
      <c r="AG33" s="316"/>
      <c r="AH33" s="176"/>
    </row>
    <row r="34" spans="2:36" ht="18" customHeight="1" thickTop="1" x14ac:dyDescent="0.2">
      <c r="B34" s="224">
        <f>IF(D34&gt;0,COUNTIF($D$22:D34,"&gt;0"),"")</f>
        <v>4</v>
      </c>
      <c r="C34" s="227">
        <f>IFERROR(INDEX(INDEX(Структура!$A$1:$H$30,0,MATCH('Сектор МТО'!$F$8,Структура!$A$1:$G$1,0)+1),TRUNC(ROW(A16)/4)+1,0),"")</f>
        <v>0</v>
      </c>
      <c r="D34" s="229">
        <f>IFERROR(HLOOKUP('Сектор МТО'!$F$8,Структура!$A$1:$H$30,TRUNC(ROW(A16)/4)+1,0),"")</f>
        <v>584</v>
      </c>
      <c r="E34" s="312" t="s">
        <v>65</v>
      </c>
      <c r="F34" s="120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09" t="str">
        <f t="shared" si="12"/>
        <v>Я</v>
      </c>
      <c r="H34" s="109" t="str">
        <f t="shared" si="12"/>
        <v>Я</v>
      </c>
      <c r="I34" s="109" t="str">
        <f t="shared" si="12"/>
        <v>Я</v>
      </c>
      <c r="J34" s="109" t="str">
        <f t="shared" si="12"/>
        <v>Я</v>
      </c>
      <c r="K34" s="109" t="str">
        <f t="shared" si="12"/>
        <v>В</v>
      </c>
      <c r="L34" s="109" t="str">
        <f t="shared" si="12"/>
        <v>В</v>
      </c>
      <c r="M34" s="109" t="str">
        <f t="shared" si="12"/>
        <v>Я</v>
      </c>
      <c r="N34" s="109" t="str">
        <f t="shared" si="12"/>
        <v>Я</v>
      </c>
      <c r="O34" s="109" t="str">
        <f t="shared" si="12"/>
        <v>Я</v>
      </c>
      <c r="P34" s="109" t="str">
        <f t="shared" si="12"/>
        <v>Я</v>
      </c>
      <c r="Q34" s="109" t="str">
        <f t="shared" si="12"/>
        <v>Я</v>
      </c>
      <c r="R34" s="109" t="str">
        <f t="shared" si="12"/>
        <v>В</v>
      </c>
      <c r="S34" s="109" t="str">
        <f t="shared" si="12"/>
        <v>В</v>
      </c>
      <c r="T34" s="109" t="str">
        <f t="shared" si="12"/>
        <v>Я</v>
      </c>
      <c r="U34" s="104" t="s">
        <v>28</v>
      </c>
      <c r="V34" s="127">
        <f>COUNTIF(F34:U34,"Я")*1+COUNTIF(F34:U34,"РВ")*1</f>
        <v>11</v>
      </c>
      <c r="W34" s="233">
        <f>SUM(V36,V34)</f>
        <v>20</v>
      </c>
      <c r="X34" s="136"/>
      <c r="Y34" s="118"/>
      <c r="Z34" s="119"/>
      <c r="AA34" s="119"/>
      <c r="AB34" s="118"/>
      <c r="AC34" s="137"/>
      <c r="AD34" s="166" t="str">
        <f>IF(SUMPRODUCT(--ISNUMBER(SEARCH("НН",F34:U37)))&gt;0,"НН","")</f>
        <v/>
      </c>
      <c r="AE34" s="179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IF(AD34="","",SUMPRODUCT(($F$34:$U$37=AD34)*(IFERROR(WEEKDAY($F$17:$U$20,2),7)&lt;6)*(ISNA(MATCH($F$17:$U$20,празд,0))))&amp;"("&amp;SUMPRODUCT(($F$34:$U$37=AD34)*(IFERROR(WEEKDAY($F$17:$U$20,2),7)&lt;6)*(ISNA(MATCH($F$17:$U$20,празд,0))))*8&amp;")")</f>
        <v/>
      </c>
      <c r="AF34" s="258" t="str">
        <f>IF(SUMPRODUCT(--ISNUMBER(SEARCH("К",F34:U37)))&gt;0,"К","")</f>
        <v/>
      </c>
      <c r="AG34" s="259"/>
      <c r="AH34" s="178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IF(AF34="","",SUMPRODUCT(($F$34:$U$37=AF34)*(IFERROR(WEEKDAY($F$17:$U$20,2),7)&lt;6)*(ISNA(MATCH($F$17:$U$20,празд,0))))&amp;"("&amp;SUMPRODUCT(($F$34:$U$37=AF34)*(IFERROR(WEEKDAY($F$17:$U$20,2),7)&lt;6)*(ISNA(MATCH($F$17:$U$20,празд,0))))*8&amp;")")</f>
        <v/>
      </c>
      <c r="AI34" s="91"/>
      <c r="AJ34" s="91"/>
    </row>
    <row r="35" spans="2:36" ht="18" customHeight="1" x14ac:dyDescent="0.2">
      <c r="B35" s="225"/>
      <c r="C35" s="228"/>
      <c r="D35" s="230"/>
      <c r="E35" s="298"/>
      <c r="F35" s="78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112">
        <f t="shared" si="13"/>
        <v>8</v>
      </c>
      <c r="H35" s="112">
        <f t="shared" si="13"/>
        <v>8</v>
      </c>
      <c r="I35" s="112">
        <f t="shared" si="13"/>
        <v>8</v>
      </c>
      <c r="J35" s="112">
        <f t="shared" si="13"/>
        <v>8</v>
      </c>
      <c r="K35" s="112" t="str">
        <f t="shared" si="13"/>
        <v/>
      </c>
      <c r="L35" s="112" t="str">
        <f t="shared" si="13"/>
        <v/>
      </c>
      <c r="M35" s="112">
        <f t="shared" si="13"/>
        <v>8</v>
      </c>
      <c r="N35" s="112">
        <f t="shared" si="13"/>
        <v>8</v>
      </c>
      <c r="O35" s="112">
        <f t="shared" si="13"/>
        <v>8</v>
      </c>
      <c r="P35" s="112">
        <f t="shared" si="13"/>
        <v>8</v>
      </c>
      <c r="Q35" s="112">
        <f t="shared" si="13"/>
        <v>8</v>
      </c>
      <c r="R35" s="112" t="str">
        <f t="shared" si="13"/>
        <v/>
      </c>
      <c r="S35" s="112" t="str">
        <f t="shared" si="13"/>
        <v/>
      </c>
      <c r="T35" s="112">
        <f t="shared" si="13"/>
        <v>8</v>
      </c>
      <c r="U35" s="105" t="s">
        <v>28</v>
      </c>
      <c r="V35" s="123">
        <f>SUM(F35:U35)</f>
        <v>88</v>
      </c>
      <c r="W35" s="234"/>
      <c r="X35" s="128"/>
      <c r="Y35" s="8"/>
      <c r="Z35" s="9"/>
      <c r="AA35" s="8"/>
      <c r="AB35" s="8"/>
      <c r="AC35" s="129"/>
      <c r="AD35" s="169" t="str">
        <f>IF(SUMPRODUCT(--ISNUMBER(SEARCH("ОТ",F34:U37)))&gt;0,"ОТ","")</f>
        <v/>
      </c>
      <c r="AE35" s="179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IF(AD35="","",SUMPRODUCT(($F$34:$U$37=AD35)*(IFERROR(WEEKDAY($F$17:$U$20,2),7)&lt;6)*(ISNA(MATCH($F$17:$U$20,празд,0))))&amp;"("&amp;SUMPRODUCT(($F$34:$U$37=AD35)*(IFERROR(WEEKDAY($F$17:$U$20,2),7)&lt;6)*(ISNA(MATCH($F$17:$U$20,празд,0))))*8&amp;")")</f>
        <v/>
      </c>
      <c r="AF35" s="260"/>
      <c r="AG35" s="261"/>
      <c r="AH35" s="177"/>
      <c r="AI35" s="91"/>
      <c r="AJ35" s="91"/>
    </row>
    <row r="36" spans="2:36" ht="18" customHeight="1" x14ac:dyDescent="0.2">
      <c r="B36" s="225"/>
      <c r="C36" s="228"/>
      <c r="D36" s="230"/>
      <c r="E36" s="298"/>
      <c r="F36" s="78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12" t="str">
        <f t="shared" si="14"/>
        <v>Я</v>
      </c>
      <c r="H36" s="112" t="str">
        <f t="shared" si="14"/>
        <v>Я</v>
      </c>
      <c r="I36" s="112" t="str">
        <f t="shared" si="14"/>
        <v>Я</v>
      </c>
      <c r="J36" s="112" t="str">
        <f t="shared" si="14"/>
        <v>Я</v>
      </c>
      <c r="K36" s="112" t="str">
        <f t="shared" si="14"/>
        <v>В</v>
      </c>
      <c r="L36" s="112" t="str">
        <f t="shared" si="14"/>
        <v>В</v>
      </c>
      <c r="M36" s="112" t="str">
        <f t="shared" si="14"/>
        <v>В</v>
      </c>
      <c r="N36" s="112" t="str">
        <f t="shared" si="14"/>
        <v>Я</v>
      </c>
      <c r="O36" s="112" t="str">
        <f t="shared" si="14"/>
        <v>Я</v>
      </c>
      <c r="P36" s="112" t="str">
        <f t="shared" si="14"/>
        <v>Я</v>
      </c>
      <c r="Q36" s="112" t="str">
        <f t="shared" si="14"/>
        <v>В</v>
      </c>
      <c r="R36" s="112" t="str">
        <f t="shared" si="14"/>
        <v>В</v>
      </c>
      <c r="S36" s="112" t="str">
        <f t="shared" si="14"/>
        <v>Я</v>
      </c>
      <c r="T36" s="112" t="str">
        <f t="shared" si="14"/>
        <v/>
      </c>
      <c r="U36" s="106" t="str">
        <f t="shared" si="14"/>
        <v/>
      </c>
      <c r="V36" s="124">
        <f>COUNTIF(F36:U36,"Я")*1+COUNTIF(F36:U36,"РВ")*1</f>
        <v>9</v>
      </c>
      <c r="W36" s="262">
        <f>SUM(V37,V35)</f>
        <v>159</v>
      </c>
      <c r="X36" s="128"/>
      <c r="Y36" s="8"/>
      <c r="Z36" s="9"/>
      <c r="AA36" s="8"/>
      <c r="AB36" s="8"/>
      <c r="AC36" s="129"/>
      <c r="AD36" s="169" t="str">
        <f>IF(SUMPRODUCT(--ISNUMBER(SEARCH("б",F34:U37)))&gt;0,"Б","")</f>
        <v/>
      </c>
      <c r="AE36" s="179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IF(AD36="","",SUMPRODUCT(($F$34:$U$37=AD36)*(IFERROR(WEEKDAY($F$17:$U$20,2),7)&lt;6)*(ISNA(MATCH($F$17:$U$20,празд,0))))&amp;"("&amp;SUMPRODUCT(($F$34:$U$37=AD36)*(IFERROR(WEEKDAY($F$17:$U$20,2),7)&lt;6)*(ISNA(MATCH($F$17:$U$20,празд,0))))*8&amp;")")</f>
        <v/>
      </c>
      <c r="AF36" s="264"/>
      <c r="AG36" s="265"/>
      <c r="AH36" s="173"/>
      <c r="AI36" s="91"/>
      <c r="AJ36" s="91"/>
    </row>
    <row r="37" spans="2:36" ht="22.5" customHeight="1" thickBot="1" x14ac:dyDescent="0.25">
      <c r="B37" s="309"/>
      <c r="C37" s="310"/>
      <c r="D37" s="311"/>
      <c r="E37" s="299"/>
      <c r="F37" s="97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98">
        <f t="shared" si="15"/>
        <v>8</v>
      </c>
      <c r="H37" s="98">
        <f t="shared" si="15"/>
        <v>8</v>
      </c>
      <c r="I37" s="98">
        <f t="shared" si="15"/>
        <v>8</v>
      </c>
      <c r="J37" s="98">
        <f t="shared" si="15"/>
        <v>7</v>
      </c>
      <c r="K37" s="98" t="str">
        <f t="shared" si="15"/>
        <v/>
      </c>
      <c r="L37" s="98" t="str">
        <f t="shared" si="15"/>
        <v/>
      </c>
      <c r="M37" s="98" t="str">
        <f t="shared" si="15"/>
        <v/>
      </c>
      <c r="N37" s="98">
        <f t="shared" si="15"/>
        <v>8</v>
      </c>
      <c r="O37" s="98">
        <f t="shared" si="15"/>
        <v>8</v>
      </c>
      <c r="P37" s="98">
        <f t="shared" si="15"/>
        <v>8</v>
      </c>
      <c r="Q37" s="98" t="str">
        <f t="shared" si="15"/>
        <v/>
      </c>
      <c r="R37" s="98" t="str">
        <f t="shared" si="15"/>
        <v/>
      </c>
      <c r="S37" s="98">
        <f t="shared" si="15"/>
        <v>8</v>
      </c>
      <c r="T37" s="98" t="str">
        <f t="shared" si="15"/>
        <v/>
      </c>
      <c r="U37" s="111" t="str">
        <f t="shared" si="15"/>
        <v/>
      </c>
      <c r="V37" s="126">
        <f>SUM(F37:U37)</f>
        <v>71</v>
      </c>
      <c r="W37" s="308"/>
      <c r="X37" s="134"/>
      <c r="Y37" s="99"/>
      <c r="Z37" s="100"/>
      <c r="AA37" s="99"/>
      <c r="AB37" s="99"/>
      <c r="AC37" s="135"/>
      <c r="AD37" s="170" t="str">
        <f>IF(SUMPRODUCT(--ISNUMBER(SEARCH("ОД",F34:U37)))&gt;0,"ОД","")</f>
        <v/>
      </c>
      <c r="AE37" s="182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IF(AD37="","",SUMPRODUCT(($F$34:$U$37=AD37)*(IFERROR(WEEKDAY($F$17:$U$20,2),7)&lt;6)*(ISNA(MATCH($F$17:$U$20,празд,0))))&amp;"("&amp;SUMPRODUCT(($F$34:$U$37=AD37)*(IFERROR(WEEKDAY($F$17:$U$20,2),7)&lt;6)*(ISNA(MATCH($F$17:$U$20,празд,0))))*8&amp;")")</f>
        <v/>
      </c>
      <c r="AF37" s="315"/>
      <c r="AG37" s="316"/>
      <c r="AH37" s="176"/>
    </row>
    <row r="38" spans="2:36" ht="12.75" customHeight="1" thickTop="1" x14ac:dyDescent="0.2">
      <c r="B38" s="79"/>
      <c r="C38" s="80"/>
      <c r="D38" s="80"/>
      <c r="E38" s="164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4"/>
      <c r="Y38" s="85"/>
      <c r="Z38" s="84"/>
      <c r="AA38" s="85"/>
      <c r="AB38" s="85"/>
      <c r="AC38" s="85"/>
      <c r="AD38" s="83"/>
      <c r="AE38" s="83"/>
      <c r="AF38" s="84"/>
      <c r="AG38" s="84"/>
      <c r="AH38" s="84"/>
    </row>
    <row r="39" spans="2:36" ht="12.75" customHeight="1" x14ac:dyDescent="0.2">
      <c r="D39" s="301"/>
      <c r="E39" s="301"/>
      <c r="F39" s="301"/>
      <c r="G39" s="301"/>
      <c r="H39" s="301"/>
    </row>
    <row r="40" spans="2:36" x14ac:dyDescent="0.2">
      <c r="C40" s="86" t="s">
        <v>31</v>
      </c>
      <c r="D40" s="302"/>
      <c r="E40" s="302"/>
      <c r="F40" s="302"/>
      <c r="G40" s="302"/>
      <c r="H40" s="302"/>
      <c r="I40" s="33"/>
      <c r="J40" s="303"/>
      <c r="K40" s="303"/>
      <c r="L40" s="303"/>
      <c r="M40" s="33"/>
      <c r="N40" s="304"/>
      <c r="O40" s="304"/>
      <c r="P40" s="304"/>
      <c r="Q40" s="304"/>
      <c r="S40" s="33" t="s">
        <v>36</v>
      </c>
      <c r="W40" s="305"/>
      <c r="X40" s="305"/>
      <c r="Y40" s="305"/>
    </row>
    <row r="41" spans="2:36" ht="14.25" x14ac:dyDescent="0.2">
      <c r="D41" s="306" t="s">
        <v>32</v>
      </c>
      <c r="E41" s="306"/>
      <c r="F41" s="306"/>
      <c r="G41" s="306"/>
      <c r="H41" s="306"/>
      <c r="J41" s="317" t="s">
        <v>33</v>
      </c>
      <c r="K41" s="317"/>
      <c r="L41" s="317"/>
      <c r="N41" s="306" t="s">
        <v>34</v>
      </c>
      <c r="O41" s="318"/>
      <c r="P41" s="318"/>
      <c r="Q41" s="318"/>
      <c r="S41" s="33" t="s">
        <v>37</v>
      </c>
      <c r="T41" s="33"/>
      <c r="U41" s="33"/>
      <c r="V41" s="87"/>
      <c r="W41" s="304"/>
      <c r="X41" s="304"/>
      <c r="Y41" s="304"/>
      <c r="Z41" s="34"/>
      <c r="AA41" s="303"/>
      <c r="AB41" s="303"/>
      <c r="AC41" s="87"/>
      <c r="AD41" s="304"/>
      <c r="AE41" s="304"/>
      <c r="AF41" s="304"/>
      <c r="AG41" s="319">
        <f>N42</f>
        <v>42430</v>
      </c>
      <c r="AH41" s="319"/>
    </row>
    <row r="42" spans="2:36" ht="14.25" customHeight="1" x14ac:dyDescent="0.2">
      <c r="N42" s="320">
        <f>WORKDAY(EOMONTH(DATE('Выбери месяц'!$I$8,VLOOKUP('Выбери месяц'!$H$8,всяки!$A$1:$B$12,2,0),1),0),1,всяки!$G$3:$G$18)</f>
        <v>42430</v>
      </c>
      <c r="O42" s="320"/>
      <c r="P42" s="320"/>
      <c r="Q42" s="320"/>
      <c r="S42" s="88"/>
      <c r="T42" s="88"/>
      <c r="U42" s="88"/>
      <c r="V42" s="317" t="s">
        <v>32</v>
      </c>
      <c r="W42" s="318"/>
      <c r="X42" s="318"/>
      <c r="Y42" s="318"/>
      <c r="AA42" s="306" t="s">
        <v>33</v>
      </c>
      <c r="AB42" s="318"/>
      <c r="AD42" s="317" t="s">
        <v>34</v>
      </c>
      <c r="AE42" s="317"/>
      <c r="AF42" s="317"/>
    </row>
    <row r="43" spans="2:36" ht="19.5" customHeight="1" x14ac:dyDescent="0.2">
      <c r="S43" s="322" t="s">
        <v>35</v>
      </c>
      <c r="T43" s="322"/>
      <c r="U43" s="322"/>
      <c r="V43" s="322"/>
      <c r="W43" s="304"/>
      <c r="X43" s="304"/>
      <c r="Y43" s="304"/>
      <c r="Z43" s="34"/>
      <c r="AA43" s="303"/>
      <c r="AB43" s="303"/>
      <c r="AC43" s="33"/>
      <c r="AD43" s="304"/>
      <c r="AE43" s="304"/>
      <c r="AF43" s="304"/>
      <c r="AG43" s="319">
        <f>N42</f>
        <v>42430</v>
      </c>
      <c r="AH43" s="319"/>
    </row>
    <row r="44" spans="2:36" ht="14.25" x14ac:dyDescent="0.2">
      <c r="V44" s="317" t="s">
        <v>32</v>
      </c>
      <c r="W44" s="318"/>
      <c r="X44" s="318"/>
      <c r="Y44" s="318"/>
      <c r="AA44" s="306" t="s">
        <v>33</v>
      </c>
      <c r="AB44" s="318"/>
      <c r="AD44" s="317" t="s">
        <v>34</v>
      </c>
      <c r="AE44" s="317"/>
      <c r="AF44" s="317"/>
    </row>
    <row r="45" spans="2:36" x14ac:dyDescent="0.2">
      <c r="C45" s="55"/>
      <c r="D45" s="55"/>
    </row>
    <row r="47" spans="2:36" x14ac:dyDescent="0.2">
      <c r="E47" s="48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</row>
    <row r="48" spans="2:36" x14ac:dyDescent="0.2">
      <c r="E48" s="48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  <c r="AH48" s="321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x14ac:dyDescent="0.2">
      <c r="E50" s="4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x14ac:dyDescent="0.2">
      <c r="E51" s="4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7"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34:B37"/>
    <mergeCell ref="C34:C37"/>
    <mergeCell ref="D34:D37"/>
    <mergeCell ref="E34:E37"/>
    <mergeCell ref="W34:W35"/>
    <mergeCell ref="AF34:AG34"/>
    <mergeCell ref="AF35:AG35"/>
    <mergeCell ref="W36:W37"/>
    <mergeCell ref="AD41:AF41"/>
    <mergeCell ref="AG41:AH41"/>
    <mergeCell ref="N42:Q42"/>
    <mergeCell ref="V42:Y42"/>
    <mergeCell ref="AA42:AB42"/>
    <mergeCell ref="AD42:AF42"/>
    <mergeCell ref="AF36:AG36"/>
    <mergeCell ref="AF37:AG37"/>
    <mergeCell ref="D39:H40"/>
    <mergeCell ref="J40:L40"/>
    <mergeCell ref="N40:Q40"/>
    <mergeCell ref="W40:Y41"/>
    <mergeCell ref="D41:H41"/>
    <mergeCell ref="J41:L41"/>
    <mergeCell ref="N41:Q41"/>
    <mergeCell ref="AA41:AB41"/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</mergeCells>
  <conditionalFormatting sqref="F38:U38 F22:U29">
    <cfRule type="cellIs" dxfId="62" priority="15" operator="equal">
      <formula>"ДО"</formula>
    </cfRule>
    <cfRule type="cellIs" dxfId="61" priority="16" operator="equal">
      <formula>"К"</formula>
    </cfRule>
    <cfRule type="cellIs" dxfId="60" priority="17" operator="equal">
      <formula>"ОД"</formula>
    </cfRule>
    <cfRule type="cellIs" dxfId="59" priority="18" operator="equal">
      <formula>"ОТ"</formula>
    </cfRule>
    <cfRule type="cellIs" dxfId="58" priority="19" operator="equal">
      <formula>"Б"</formula>
    </cfRule>
    <cfRule type="cellIs" dxfId="57" priority="20" operator="equal">
      <formula>"В"</formula>
    </cfRule>
  </conditionalFormatting>
  <conditionalFormatting sqref="F17:U20">
    <cfRule type="expression" dxfId="56" priority="13">
      <formula>OR(WEEKDAY(F17,2)&gt;5,ISNUMBER(MATCH(F17,празд,0)))</formula>
    </cfRule>
    <cfRule type="expression" dxfId="55" priority="14">
      <formula>ISNUMBER(MATCH(F17,допнер,0))</formula>
    </cfRule>
  </conditionalFormatting>
  <conditionalFormatting sqref="F30:U33">
    <cfRule type="cellIs" dxfId="54" priority="7" operator="equal">
      <formula>"ДО"</formula>
    </cfRule>
    <cfRule type="cellIs" dxfId="53" priority="8" operator="equal">
      <formula>"К"</formula>
    </cfRule>
    <cfRule type="cellIs" dxfId="52" priority="9" operator="equal">
      <formula>"ОД"</formula>
    </cfRule>
    <cfRule type="cellIs" dxfId="51" priority="10" operator="equal">
      <formula>"ОТ"</formula>
    </cfRule>
    <cfRule type="cellIs" dxfId="50" priority="11" operator="equal">
      <formula>"Б"</formula>
    </cfRule>
    <cfRule type="cellIs" dxfId="49" priority="12" operator="equal">
      <formula>"В"</formula>
    </cfRule>
  </conditionalFormatting>
  <conditionalFormatting sqref="F34:U37">
    <cfRule type="cellIs" dxfId="48" priority="1" operator="equal">
      <formula>"ДО"</formula>
    </cfRule>
    <cfRule type="cellIs" dxfId="47" priority="2" operator="equal">
      <formula>"К"</formula>
    </cfRule>
    <cfRule type="cellIs" dxfId="46" priority="3" operator="equal">
      <formula>"ОД"</formula>
    </cfRule>
    <cfRule type="cellIs" dxfId="45" priority="4" operator="equal">
      <formula>"ОТ"</formula>
    </cfRule>
    <cfRule type="cellIs" dxfId="44" priority="5" operator="equal">
      <formula>"Б"</formula>
    </cfRule>
    <cfRule type="cellIs" dxfId="43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theme="7"/>
    <pageSetUpPr fitToPage="1"/>
  </sheetPr>
  <dimension ref="B1:AK62"/>
  <sheetViews>
    <sheetView topLeftCell="A25" zoomScale="85" zoomScaleNormal="85" zoomScaleSheetLayoutView="85" workbookViewId="0">
      <selection activeCell="AD43" sqref="AD43:AF43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6.42578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204">
        <v>301008</v>
      </c>
      <c r="AG5" s="205"/>
      <c r="AH5" s="206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07">
        <v>11356728</v>
      </c>
      <c r="AG6" s="208"/>
      <c r="AH6" s="209"/>
    </row>
    <row r="7" spans="2:35" s="4" customFormat="1" ht="15.75" x14ac:dyDescent="0.2">
      <c r="B7" s="5"/>
      <c r="C7" s="159" t="s">
        <v>5</v>
      </c>
      <c r="D7" s="6"/>
      <c r="E7" s="210" t="s">
        <v>66</v>
      </c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60" t="s">
        <v>6</v>
      </c>
      <c r="D8" s="161"/>
      <c r="F8" s="219" t="s">
        <v>72</v>
      </c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96"/>
      <c r="AH10" s="96"/>
      <c r="AI10" s="96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96"/>
      <c r="AF11" s="96"/>
      <c r="AG11" s="96"/>
      <c r="AH11" s="96"/>
      <c r="AI11" s="96"/>
    </row>
    <row r="12" spans="2:35" ht="12.75" customHeight="1" x14ac:dyDescent="0.2">
      <c r="B12" s="3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222" t="s">
        <v>29</v>
      </c>
      <c r="N12" s="223"/>
      <c r="O12" s="223"/>
      <c r="P12" s="223"/>
      <c r="Q12" s="223"/>
      <c r="R12" s="223"/>
      <c r="S12" s="223"/>
      <c r="T12" s="223"/>
      <c r="U12" s="223"/>
      <c r="V12" s="223"/>
      <c r="W12" s="213" t="s">
        <v>7</v>
      </c>
      <c r="X12" s="213"/>
      <c r="Y12" s="213"/>
      <c r="Z12" s="216" t="s">
        <v>8</v>
      </c>
      <c r="AA12" s="216"/>
      <c r="AB12" s="145"/>
      <c r="AC12" s="211" t="s">
        <v>9</v>
      </c>
      <c r="AD12" s="211"/>
      <c r="AE12" s="211"/>
      <c r="AF12" s="211"/>
      <c r="AG12" s="96"/>
      <c r="AH12" s="96"/>
      <c r="AI12" s="96"/>
    </row>
    <row r="13" spans="2:35" ht="13.5" thickBot="1" x14ac:dyDescent="0.25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14"/>
      <c r="X13" s="214"/>
      <c r="Y13" s="214"/>
      <c r="Z13" s="217"/>
      <c r="AA13" s="217"/>
      <c r="AB13" s="145"/>
      <c r="AC13" s="212" t="s">
        <v>10</v>
      </c>
      <c r="AD13" s="212"/>
      <c r="AE13" s="212" t="s">
        <v>11</v>
      </c>
      <c r="AF13" s="212"/>
      <c r="AG13" s="96"/>
      <c r="AH13" s="96"/>
      <c r="AI13" s="96"/>
    </row>
    <row r="14" spans="2:35" ht="15.75" thickBot="1" x14ac:dyDescent="0.3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0"/>
      <c r="X14" s="220"/>
      <c r="Y14" s="220"/>
      <c r="Z14" s="218">
        <f>AE14</f>
        <v>42429</v>
      </c>
      <c r="AA14" s="218"/>
      <c r="AB14" s="143"/>
      <c r="AC14" s="218">
        <f>DATE('Выбери месяц'!$I$8,VLOOKUP('Выбери месяц'!$H$8,всяки!$A$1:$B$12,2,0),1)</f>
        <v>42401</v>
      </c>
      <c r="AD14" s="218"/>
      <c r="AE14" s="221">
        <f>EOMONTH(AC14,0)</f>
        <v>42429</v>
      </c>
      <c r="AF14" s="221"/>
      <c r="AG14" s="96"/>
      <c r="AH14" s="96"/>
      <c r="AI14" s="96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15"/>
      <c r="X15" s="215"/>
      <c r="Y15" s="215"/>
      <c r="Z15" s="146"/>
      <c r="AA15" s="146"/>
      <c r="AB15" s="144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41" t="s">
        <v>12</v>
      </c>
      <c r="C16" s="244" t="s">
        <v>30</v>
      </c>
      <c r="D16" s="241" t="s">
        <v>13</v>
      </c>
      <c r="E16" s="249" t="s">
        <v>68</v>
      </c>
      <c r="F16" s="252" t="s">
        <v>14</v>
      </c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4"/>
      <c r="V16" s="252" t="s">
        <v>15</v>
      </c>
      <c r="W16" s="255"/>
      <c r="X16" s="256" t="s">
        <v>16</v>
      </c>
      <c r="Y16" s="257"/>
      <c r="Z16" s="257"/>
      <c r="AA16" s="257"/>
      <c r="AB16" s="253"/>
      <c r="AC16" s="254"/>
      <c r="AD16" s="291" t="s">
        <v>17</v>
      </c>
      <c r="AE16" s="292"/>
      <c r="AF16" s="292"/>
      <c r="AG16" s="292"/>
      <c r="AH16" s="293"/>
    </row>
    <row r="17" spans="2:37" ht="18" customHeight="1" x14ac:dyDescent="0.2">
      <c r="B17" s="242"/>
      <c r="C17" s="245"/>
      <c r="D17" s="247"/>
      <c r="E17" s="250"/>
      <c r="F17" s="239">
        <f>DATE('Выбери месяц'!$I$8,VLOOKUP('Выбери месяц'!$H$8,всяки!$A$1:$B$12,2,0),1)</f>
        <v>42401</v>
      </c>
      <c r="G17" s="235">
        <f>DATE('Выбери месяц'!$I$8,VLOOKUP('Выбери месяц'!$H$8,всяки!$A$1:$B$12,2,0),1+COLUMN(A:A))</f>
        <v>42402</v>
      </c>
      <c r="H17" s="235">
        <f>DATE('Выбери месяц'!$I$8,VLOOKUP('Выбери месяц'!$H$8,всяки!$A$1:$B$12,2,0),1+COLUMN(B:B))</f>
        <v>42403</v>
      </c>
      <c r="I17" s="235">
        <f>DATE('Выбери месяц'!$I$8,VLOOKUP('Выбери месяц'!$H$8,всяки!$A$1:$B$12,2,0),1+COLUMN(C:C))</f>
        <v>42404</v>
      </c>
      <c r="J17" s="235">
        <f>DATE('Выбери месяц'!$I$8,VLOOKUP('Выбери месяц'!$H$8,всяки!$A$1:$B$12,2,0),1+COLUMN(D:D))</f>
        <v>42405</v>
      </c>
      <c r="K17" s="235">
        <f>DATE('Выбери месяц'!$I$8,VLOOKUP('Выбери месяц'!$H$8,всяки!$A$1:$B$12,2,0),1+COLUMN(E:E))</f>
        <v>42406</v>
      </c>
      <c r="L17" s="235">
        <f>DATE('Выбери месяц'!$I$8,VLOOKUP('Выбери месяц'!$H$8,всяки!$A$1:$B$12,2,0),1+COLUMN(F:F))</f>
        <v>42407</v>
      </c>
      <c r="M17" s="235">
        <f>DATE('Выбери месяц'!$I$8,VLOOKUP('Выбери месяц'!$H$8,всяки!$A$1:$B$12,2,0),1+COLUMN(G:G))</f>
        <v>42408</v>
      </c>
      <c r="N17" s="235">
        <f>DATE('Выбери месяц'!$I$8,VLOOKUP('Выбери месяц'!$H$8,всяки!$A$1:$B$12,2,0),1+COLUMN(H:H))</f>
        <v>42409</v>
      </c>
      <c r="O17" s="235">
        <f>DATE('Выбери месяц'!$I$8,VLOOKUP('Выбери месяц'!$H$8,всяки!$A$1:$B$12,2,0),1+COLUMN(I:I))</f>
        <v>42410</v>
      </c>
      <c r="P17" s="235">
        <f>DATE('Выбери месяц'!$I$8,VLOOKUP('Выбери месяц'!$H$8,всяки!$A$1:$B$12,2,0),1+COLUMN(J:J))</f>
        <v>42411</v>
      </c>
      <c r="Q17" s="235">
        <f>DATE('Выбери месяц'!$I$8,VLOOKUP('Выбери месяц'!$H$8,всяки!$A$1:$B$12,2,0),1+COLUMN(K:K))</f>
        <v>42412</v>
      </c>
      <c r="R17" s="235">
        <f>DATE('Выбери месяц'!$I$8,VLOOKUP('Выбери месяц'!$H$8,всяки!$A$1:$B$12,2,0),1+COLUMN(L:L))</f>
        <v>42413</v>
      </c>
      <c r="S17" s="235">
        <f>DATE('Выбери месяц'!$I$8,VLOOKUP('Выбери месяц'!$H$8,всяки!$A$1:$B$12,2,0),1+COLUMN(M:M))</f>
        <v>42414</v>
      </c>
      <c r="T17" s="235">
        <f>DATE('Выбери месяц'!$I$8,VLOOKUP('Выбери месяц'!$H$8,всяки!$A$1:$B$12,2,0),1+COLUMN(N:N))</f>
        <v>42415</v>
      </c>
      <c r="U17" s="271" t="s">
        <v>38</v>
      </c>
      <c r="V17" s="202" t="s">
        <v>18</v>
      </c>
      <c r="W17" s="276" t="s">
        <v>19</v>
      </c>
      <c r="X17" s="277" t="s">
        <v>20</v>
      </c>
      <c r="Y17" s="278"/>
      <c r="Z17" s="278"/>
      <c r="AA17" s="278"/>
      <c r="AB17" s="278"/>
      <c r="AC17" s="276"/>
      <c r="AD17" s="279" t="s">
        <v>21</v>
      </c>
      <c r="AE17" s="282" t="s">
        <v>71</v>
      </c>
      <c r="AF17" s="285" t="s">
        <v>21</v>
      </c>
      <c r="AG17" s="286"/>
      <c r="AH17" s="198" t="s">
        <v>71</v>
      </c>
    </row>
    <row r="18" spans="2:37" ht="17.25" customHeight="1" x14ac:dyDescent="0.2">
      <c r="B18" s="242"/>
      <c r="C18" s="245"/>
      <c r="D18" s="247"/>
      <c r="E18" s="250"/>
      <c r="F18" s="240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71"/>
      <c r="V18" s="203"/>
      <c r="W18" s="276"/>
      <c r="X18" s="277" t="s">
        <v>23</v>
      </c>
      <c r="Y18" s="278"/>
      <c r="Z18" s="278"/>
      <c r="AA18" s="278"/>
      <c r="AB18" s="278"/>
      <c r="AC18" s="276"/>
      <c r="AD18" s="280"/>
      <c r="AE18" s="283"/>
      <c r="AF18" s="287"/>
      <c r="AG18" s="288"/>
      <c r="AH18" s="199"/>
    </row>
    <row r="19" spans="2:37" ht="19.5" customHeight="1" x14ac:dyDescent="0.2">
      <c r="B19" s="242"/>
      <c r="C19" s="245"/>
      <c r="D19" s="247"/>
      <c r="E19" s="250"/>
      <c r="F19" s="239">
        <f>DATE('Выбери месяц'!$I$8,VLOOKUP('Выбери месяц'!$H$8,всяки!$A$1:$B$12,2,0),16)</f>
        <v>42416</v>
      </c>
      <c r="G19" s="235">
        <f>DATE('Выбери месяц'!$I$8,VLOOKUP('Выбери месяц'!$H$8,всяки!$A$1:$B$12,2,0),16+COLUMN(A:A))</f>
        <v>42417</v>
      </c>
      <c r="H19" s="235">
        <f>DATE('Выбери месяц'!$I$8,VLOOKUP('Выбери месяц'!$H$8,всяки!$A$1:$B$12,2,0),16+COLUMN(B:B))</f>
        <v>42418</v>
      </c>
      <c r="I19" s="235">
        <f>DATE('Выбери месяц'!$I$8,VLOOKUP('Выбери месяц'!$H$8,всяки!$A$1:$B$12,2,0),16+COLUMN(C:C))</f>
        <v>42419</v>
      </c>
      <c r="J19" s="235">
        <f>DATE('Выбери месяц'!$I$8,VLOOKUP('Выбери месяц'!$H$8,всяки!$A$1:$B$12,2,0),16+COLUMN(D:D))</f>
        <v>42420</v>
      </c>
      <c r="K19" s="235">
        <f>DATE('Выбери месяц'!$I$8,VLOOKUP('Выбери месяц'!$H$8,всяки!$A$1:$B$12,2,0),16+COLUMN(E:E))</f>
        <v>42421</v>
      </c>
      <c r="L19" s="235">
        <f>DATE('Выбери месяц'!$I$8,VLOOKUP('Выбери месяц'!$H$8,всяки!$A$1:$B$12,2,0),16+COLUMN(F:F))</f>
        <v>42422</v>
      </c>
      <c r="M19" s="235">
        <f>DATE('Выбери месяц'!$I$8,VLOOKUP('Выбери месяц'!$H$8,всяки!$A$1:$B$12,2,0),16+COLUMN(G:G))</f>
        <v>42423</v>
      </c>
      <c r="N19" s="235">
        <f>DATE('Выбери месяц'!$I$8,VLOOKUP('Выбери месяц'!$H$8,всяки!$A$1:$B$12,2,0),16+COLUMN(H:H))</f>
        <v>42424</v>
      </c>
      <c r="O19" s="235">
        <f>DATE('Выбери месяц'!$I$8,VLOOKUP('Выбери месяц'!$H$8,всяки!$A$1:$B$12,2,0),16+COLUMN(I:I))</f>
        <v>42425</v>
      </c>
      <c r="P19" s="235">
        <f>DATE('Выбери месяц'!$I$8,VLOOKUP('Выбери месяц'!$H$8,всяки!$A$1:$B$12,2,0),16+COLUMN(J:J))</f>
        <v>42426</v>
      </c>
      <c r="Q19" s="235">
        <f>DATE('Выбери месяц'!$I$8,VLOOKUP('Выбери месяц'!$H$8,всяки!$A$1:$B$12,2,0),16+COLUMN(K:K))</f>
        <v>42427</v>
      </c>
      <c r="R19" s="235">
        <f>DATE('Выбери месяц'!$I$8,VLOOKUP('Выбери месяц'!$H$8,всяки!$A$1:$B$12,2,0),16+COLUMN(L:L))</f>
        <v>42428</v>
      </c>
      <c r="S19" s="235">
        <f>IF(DATE('Выбери месяц'!$I$8,VLOOKUP('Выбери месяц'!$H$8,всяки!$A$1:$B$12,2,0),16+COLUMN(M:M))&gt;EOMONTH(DATE('Выбери месяц'!$I$8,VLOOKUP('Выбери месяц'!$H$8,всяки!$A$1:$B$12,2,0),16),0),"",DATE('Выбери месяц'!$I$8,VLOOKUP('Выбери месяц'!$H$8,всяки!$A$1:$B$12,2,0),16+COLUMN(M:M)))</f>
        <v>42429</v>
      </c>
      <c r="T19" s="235" t="str">
        <f>IF(DATE('Выбери месяц'!$I$8,VLOOKUP('Выбери месяц'!$H$8,всяки!$A$1:$B$12,2,0),16+COLUMN(N:N))&gt;EOMONTH(DATE('Выбери месяц'!$I$8,VLOOKUP('Выбери месяц'!$H$8,всяки!$A$1:$B$12,2,0),16),0),"",DATE('Выбери месяц'!$I$8,VLOOKUP('Выбери месяц'!$H$8,всяки!$A$1:$B$12,2,0),16+COLUMN(N:N)))</f>
        <v/>
      </c>
      <c r="U19" s="237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00" t="s">
        <v>22</v>
      </c>
      <c r="W19" s="201"/>
      <c r="X19" s="274" t="s">
        <v>24</v>
      </c>
      <c r="Y19" s="196" t="s">
        <v>25</v>
      </c>
      <c r="Z19" s="282" t="s">
        <v>26</v>
      </c>
      <c r="AA19" s="295" t="s">
        <v>24</v>
      </c>
      <c r="AB19" s="196" t="s">
        <v>25</v>
      </c>
      <c r="AC19" s="198" t="s">
        <v>26</v>
      </c>
      <c r="AD19" s="280"/>
      <c r="AE19" s="283"/>
      <c r="AF19" s="287"/>
      <c r="AG19" s="288"/>
      <c r="AH19" s="199"/>
    </row>
    <row r="20" spans="2:37" ht="19.5" customHeight="1" x14ac:dyDescent="0.2">
      <c r="B20" s="243"/>
      <c r="C20" s="246"/>
      <c r="D20" s="248"/>
      <c r="E20" s="251"/>
      <c r="F20" s="240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8"/>
      <c r="V20" s="200" t="s">
        <v>27</v>
      </c>
      <c r="W20" s="201"/>
      <c r="X20" s="275"/>
      <c r="Y20" s="197"/>
      <c r="Z20" s="283"/>
      <c r="AA20" s="296"/>
      <c r="AB20" s="197"/>
      <c r="AC20" s="199"/>
      <c r="AD20" s="281"/>
      <c r="AE20" s="284"/>
      <c r="AF20" s="289"/>
      <c r="AG20" s="290"/>
      <c r="AH20" s="294"/>
    </row>
    <row r="21" spans="2:37" s="18" customFormat="1" ht="12.75" customHeight="1" thickBot="1" x14ac:dyDescent="0.25">
      <c r="B21" s="107">
        <v>1</v>
      </c>
      <c r="C21" s="108">
        <f>B21+1</f>
        <v>2</v>
      </c>
      <c r="D21" s="107">
        <v>3</v>
      </c>
      <c r="E21" s="103"/>
      <c r="F21" s="268">
        <v>4</v>
      </c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70"/>
      <c r="V21" s="138">
        <v>5</v>
      </c>
      <c r="W21" s="139">
        <v>6</v>
      </c>
      <c r="X21" s="101">
        <v>7</v>
      </c>
      <c r="Y21" s="140">
        <v>8</v>
      </c>
      <c r="Z21" s="102">
        <v>9</v>
      </c>
      <c r="AA21" s="140">
        <v>7</v>
      </c>
      <c r="AB21" s="140">
        <v>8</v>
      </c>
      <c r="AC21" s="139">
        <v>9</v>
      </c>
      <c r="AD21" s="165">
        <v>10</v>
      </c>
      <c r="AE21" s="140">
        <v>11</v>
      </c>
      <c r="AF21" s="272">
        <v>12</v>
      </c>
      <c r="AG21" s="273"/>
      <c r="AH21" s="142">
        <v>13</v>
      </c>
      <c r="AI21" s="89"/>
      <c r="AJ21" s="90"/>
      <c r="AK21" s="90"/>
    </row>
    <row r="22" spans="2:37" ht="18" customHeight="1" thickTop="1" x14ac:dyDescent="0.2">
      <c r="B22" s="224">
        <f>IF(D22&gt;0,COUNTIF($D$22:D22,"&gt;0"),"")</f>
        <v>1</v>
      </c>
      <c r="C22" s="227">
        <f>IFERROR(INDEX(INDEX(Структура!$A$1:$H$30,0,MATCH('Сектор ТО'!$F$8,Структура!$A$1:$G$1,0)+1),TRUNC(ROW(A4)/4)+1,0),"")</f>
        <v>0</v>
      </c>
      <c r="D22" s="229">
        <f>IFERROR(HLOOKUP('Сектор ТО'!$F$8,Структура!$A$1:$H$30,TRUNC(ROW(A4)/4)+1,0),"")</f>
        <v>431</v>
      </c>
      <c r="E22" s="231" t="s">
        <v>65</v>
      </c>
      <c r="F22" s="109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09" t="str">
        <f t="shared" si="0"/>
        <v>Я</v>
      </c>
      <c r="H22" s="109" t="str">
        <f t="shared" si="0"/>
        <v>Я</v>
      </c>
      <c r="I22" s="109" t="str">
        <f t="shared" si="0"/>
        <v>Я</v>
      </c>
      <c r="J22" s="109" t="str">
        <f t="shared" si="0"/>
        <v>Я</v>
      </c>
      <c r="K22" s="109" t="str">
        <f t="shared" si="0"/>
        <v>В</v>
      </c>
      <c r="L22" s="109" t="str">
        <f t="shared" si="0"/>
        <v>В</v>
      </c>
      <c r="M22" s="109" t="str">
        <f t="shared" si="0"/>
        <v>Я</v>
      </c>
      <c r="N22" s="109" t="str">
        <f t="shared" si="0"/>
        <v>Я</v>
      </c>
      <c r="O22" s="109" t="str">
        <f t="shared" si="0"/>
        <v>Я</v>
      </c>
      <c r="P22" s="109" t="str">
        <f t="shared" si="0"/>
        <v>Я</v>
      </c>
      <c r="Q22" s="109" t="str">
        <f t="shared" si="0"/>
        <v>Я</v>
      </c>
      <c r="R22" s="109" t="str">
        <f t="shared" si="0"/>
        <v>В</v>
      </c>
      <c r="S22" s="109" t="str">
        <f t="shared" si="0"/>
        <v>В</v>
      </c>
      <c r="T22" s="109" t="str">
        <f t="shared" si="0"/>
        <v>Я</v>
      </c>
      <c r="U22" s="104" t="s">
        <v>28</v>
      </c>
      <c r="V22" s="127">
        <f>COUNTIF(F22:U22,"Я")*1+COUNTIF(F22:U22,"РВ")*1</f>
        <v>11</v>
      </c>
      <c r="W22" s="233">
        <f>SUM(V24,V22)</f>
        <v>20</v>
      </c>
      <c r="X22" s="136"/>
      <c r="Y22" s="118"/>
      <c r="Z22" s="119"/>
      <c r="AA22" s="119"/>
      <c r="AB22" s="118"/>
      <c r="AC22" s="137"/>
      <c r="AD22" s="166" t="str">
        <f>IF(SUMPRODUCT(--ISNUMBER(SEARCH("НН",F22:U25)))&gt;0,"НН","")</f>
        <v/>
      </c>
      <c r="AE22" s="179" t="str">
        <f t="array" ref="AE22">IF(AD22="","",SUMPRODUCT(($F$22:$U$25=AD22)*(IFERROR(WEEKDAY($F$17:$U$20,2),7)&lt;6)*(ISNA(MATCH($F$17:$U$20,празд,0))))&amp;"("&amp;SUMPRODUCT(($F$22:$U$25=AD22)*(IFERROR(WEEKDAY($F$17:$U$20,2),7)&lt;6)*(ISNA(MATCH($F$17:$U$20,празд,0))))*8&amp;")")</f>
        <v/>
      </c>
      <c r="AF22" s="258" t="str">
        <f>IF(SUMPRODUCT(--ISNUMBER(SEARCH("К",F22:U25)))&gt;0,"К","")</f>
        <v/>
      </c>
      <c r="AG22" s="259"/>
      <c r="AH22" s="178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IF(AF22="","",SUMPRODUCT(($F$22:$U$25=AF22)*(IFERROR(WEEKDAY($F$17:$U$20,2),7)&lt;6)*(ISNA(MATCH($F$17:$U$20,празд,0))))&amp;"("&amp;SUMPRODUCT(($F$22:$U$25=AF22)*(IFERROR(WEEKDAY($F$17:$U$20,2),7)&lt;6)*(ISNA(MATCH($F$17:$U$20,празд,0))))*8&amp;")")</f>
        <v/>
      </c>
      <c r="AI22" s="85"/>
      <c r="AJ22" s="85"/>
    </row>
    <row r="23" spans="2:37" ht="18" customHeight="1" x14ac:dyDescent="0.2">
      <c r="B23" s="225"/>
      <c r="C23" s="228"/>
      <c r="D23" s="230"/>
      <c r="E23" s="232"/>
      <c r="F23" s="112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12">
        <f t="shared" si="1"/>
        <v>8</v>
      </c>
      <c r="H23" s="112">
        <f t="shared" si="1"/>
        <v>8</v>
      </c>
      <c r="I23" s="112">
        <f t="shared" si="1"/>
        <v>8</v>
      </c>
      <c r="J23" s="110">
        <f t="shared" si="1"/>
        <v>8</v>
      </c>
      <c r="K23" s="110" t="str">
        <f t="shared" si="1"/>
        <v/>
      </c>
      <c r="L23" s="110" t="str">
        <f t="shared" si="1"/>
        <v/>
      </c>
      <c r="M23" s="110">
        <f t="shared" si="1"/>
        <v>8</v>
      </c>
      <c r="N23" s="110">
        <f t="shared" si="1"/>
        <v>8</v>
      </c>
      <c r="O23" s="110">
        <f t="shared" si="1"/>
        <v>8</v>
      </c>
      <c r="P23" s="110">
        <f t="shared" si="1"/>
        <v>8</v>
      </c>
      <c r="Q23" s="110">
        <f t="shared" si="1"/>
        <v>8</v>
      </c>
      <c r="R23" s="110" t="str">
        <f t="shared" si="1"/>
        <v/>
      </c>
      <c r="S23" s="110" t="str">
        <f t="shared" si="1"/>
        <v/>
      </c>
      <c r="T23" s="110">
        <f t="shared" si="1"/>
        <v>8</v>
      </c>
      <c r="U23" s="105" t="s">
        <v>28</v>
      </c>
      <c r="V23" s="123">
        <f>SUM(F23:U23)</f>
        <v>88</v>
      </c>
      <c r="W23" s="234"/>
      <c r="X23" s="128"/>
      <c r="Y23" s="8"/>
      <c r="Z23" s="9"/>
      <c r="AA23" s="8"/>
      <c r="AB23" s="8"/>
      <c r="AC23" s="129"/>
      <c r="AD23" s="169" t="str">
        <f>IF(SUMPRODUCT(--ISNUMBER(SEARCH("ОТ",F22:U25)))&gt;0,"ОТ","")</f>
        <v/>
      </c>
      <c r="AE23" s="179" t="str">
        <f t="array" ref="AE23">IF(AD23="","",SUMPRODUCT(($F$22:$U$25=AD23)*(IFERROR(WEEKDAY($F$17:$U$20,2),7)&lt;6)*(ISNA(MATCH($F$17:$U$20,празд,0))))&amp;"("&amp;SUMPRODUCT(($F$22:$U$25=AD23)*(IFERROR(WEEKDAY($F$17:$U$20,2),7)&lt;6)*(ISNA(MATCH($F$17:$U$20,празд,0))))*8&amp;")")</f>
        <v/>
      </c>
      <c r="AF23" s="260"/>
      <c r="AG23" s="261"/>
      <c r="AH23" s="177"/>
      <c r="AI23" s="91"/>
      <c r="AJ23" s="91"/>
    </row>
    <row r="24" spans="2:37" ht="18" customHeight="1" x14ac:dyDescent="0.2">
      <c r="B24" s="225"/>
      <c r="C24" s="228"/>
      <c r="D24" s="230"/>
      <c r="E24" s="232"/>
      <c r="F24" s="112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12" t="str">
        <f t="shared" si="2"/>
        <v>Я</v>
      </c>
      <c r="H24" s="112" t="str">
        <f t="shared" si="2"/>
        <v>Я</v>
      </c>
      <c r="I24" s="112" t="str">
        <f t="shared" si="2"/>
        <v>Я</v>
      </c>
      <c r="J24" s="112" t="str">
        <f t="shared" si="2"/>
        <v>Я</v>
      </c>
      <c r="K24" s="112" t="str">
        <f t="shared" si="2"/>
        <v>В</v>
      </c>
      <c r="L24" s="112" t="str">
        <f t="shared" si="2"/>
        <v>В</v>
      </c>
      <c r="M24" s="112" t="str">
        <f t="shared" si="2"/>
        <v>В</v>
      </c>
      <c r="N24" s="112" t="str">
        <f t="shared" si="2"/>
        <v>Я</v>
      </c>
      <c r="O24" s="112" t="str">
        <f t="shared" si="2"/>
        <v>Я</v>
      </c>
      <c r="P24" s="112" t="str">
        <f t="shared" si="2"/>
        <v>Я</v>
      </c>
      <c r="Q24" s="112" t="str">
        <f t="shared" si="2"/>
        <v>В</v>
      </c>
      <c r="R24" s="112" t="str">
        <f t="shared" si="2"/>
        <v>В</v>
      </c>
      <c r="S24" s="112" t="str">
        <f t="shared" si="2"/>
        <v>Я</v>
      </c>
      <c r="T24" s="112" t="str">
        <f t="shared" si="2"/>
        <v/>
      </c>
      <c r="U24" s="106" t="str">
        <f t="shared" si="2"/>
        <v/>
      </c>
      <c r="V24" s="124">
        <f>COUNTIF(F24:U24,"Я")*1+COUNTIF(F24:U24,"РВ")*1</f>
        <v>9</v>
      </c>
      <c r="W24" s="262">
        <f>SUM(V25,V23)</f>
        <v>159</v>
      </c>
      <c r="X24" s="128"/>
      <c r="Y24" s="8"/>
      <c r="Z24" s="9"/>
      <c r="AA24" s="8"/>
      <c r="AB24" s="8"/>
      <c r="AC24" s="129"/>
      <c r="AD24" s="169" t="str">
        <f>IF(SUMPRODUCT(--ISNUMBER(SEARCH("б",F22:U25)))&gt;0,"Б","")</f>
        <v/>
      </c>
      <c r="AE24" s="179" t="str">
        <f t="array" ref="AE24">IF(AD24="","",SUMPRODUCT(($F$22:$U$25=AD24)*(IFERROR(WEEKDAY($F$17:$U$20,2),7)&lt;6)*(ISNA(MATCH($F$17:$U$20,празд,0))))&amp;"("&amp;SUMPRODUCT(($F$22:$U$25=AD24)*(IFERROR(WEEKDAY($F$17:$U$20,2),7)&lt;6)*(ISNA(MATCH($F$17:$U$20,празд,0))))*8&amp;")")</f>
        <v/>
      </c>
      <c r="AF24" s="264"/>
      <c r="AG24" s="265"/>
      <c r="AH24" s="173"/>
      <c r="AI24" s="91"/>
      <c r="AJ24" s="91"/>
    </row>
    <row r="25" spans="2:37" ht="18" customHeight="1" thickBot="1" x14ac:dyDescent="0.25">
      <c r="B25" s="226"/>
      <c r="C25" s="228"/>
      <c r="D25" s="230"/>
      <c r="E25" s="232"/>
      <c r="F25" s="113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13">
        <f t="shared" si="3"/>
        <v>8</v>
      </c>
      <c r="H25" s="113">
        <f t="shared" si="3"/>
        <v>8</v>
      </c>
      <c r="I25" s="113">
        <f t="shared" si="3"/>
        <v>8</v>
      </c>
      <c r="J25" s="114">
        <f t="shared" si="3"/>
        <v>7</v>
      </c>
      <c r="K25" s="114" t="str">
        <f t="shared" si="3"/>
        <v/>
      </c>
      <c r="L25" s="114" t="str">
        <f t="shared" si="3"/>
        <v/>
      </c>
      <c r="M25" s="114" t="str">
        <f t="shared" si="3"/>
        <v/>
      </c>
      <c r="N25" s="114">
        <f t="shared" si="3"/>
        <v>8</v>
      </c>
      <c r="O25" s="114">
        <f t="shared" si="3"/>
        <v>8</v>
      </c>
      <c r="P25" s="114">
        <f t="shared" si="3"/>
        <v>8</v>
      </c>
      <c r="Q25" s="114" t="str">
        <f t="shared" si="3"/>
        <v/>
      </c>
      <c r="R25" s="114" t="str">
        <f t="shared" si="3"/>
        <v/>
      </c>
      <c r="S25" s="114">
        <f t="shared" si="3"/>
        <v>8</v>
      </c>
      <c r="T25" s="114" t="str">
        <f t="shared" si="3"/>
        <v/>
      </c>
      <c r="U25" s="115" t="str">
        <f t="shared" si="3"/>
        <v/>
      </c>
      <c r="V25" s="123">
        <f>SUM(F25:U25)</f>
        <v>71</v>
      </c>
      <c r="W25" s="263"/>
      <c r="X25" s="130"/>
      <c r="Y25" s="116"/>
      <c r="Z25" s="117"/>
      <c r="AA25" s="116"/>
      <c r="AB25" s="116"/>
      <c r="AC25" s="131"/>
      <c r="AD25" s="169" t="str">
        <f>IF(SUMPRODUCT(--ISNUMBER(SEARCH("ОД",F22:U25)))&gt;0,"ОД","")</f>
        <v/>
      </c>
      <c r="AE25" s="179" t="str">
        <f t="array" ref="AE25">IF(AD25="","",SUMPRODUCT(($F$22:$U$25=AD25)*(IFERROR(WEEKDAY($F$17:$U$20,2),7)&lt;6)*(ISNA(MATCH($F$17:$U$20,празд,0))))&amp;"("&amp;SUMPRODUCT(($F$22:$U$25=AD25)*(IFERROR(WEEKDAY($F$17:$U$20,2),7)&lt;6)*(ISNA(MATCH($F$17:$U$20,празд,0))))*8&amp;")")</f>
        <v/>
      </c>
      <c r="AF25" s="266"/>
      <c r="AG25" s="267"/>
      <c r="AH25" s="174"/>
      <c r="AI25" s="91"/>
      <c r="AJ25" s="91"/>
    </row>
    <row r="26" spans="2:37" ht="18" customHeight="1" thickTop="1" x14ac:dyDescent="0.2">
      <c r="B26" s="224">
        <f>IF(D26&gt;0,COUNTIF($D$22:D26,"&gt;0"),"")</f>
        <v>2</v>
      </c>
      <c r="C26" s="227">
        <f>IFERROR(INDEX(INDEX(Структура!$A$1:$H$30,0,MATCH('Сектор ТО'!$F$8,Структура!$A$1:$G$1,0)+1),TRUNC(ROW(A8)/4)+1,0),"")</f>
        <v>0</v>
      </c>
      <c r="D26" s="229">
        <f>IFERROR(HLOOKUP('Сектор ТО'!$F$8,Структура!$A$1:$H$30,TRUNC(ROW(A8)/4)+1,0),"")</f>
        <v>384</v>
      </c>
      <c r="E26" s="297" t="s">
        <v>65</v>
      </c>
      <c r="F26" s="120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09" t="str">
        <f t="shared" si="4"/>
        <v>Я</v>
      </c>
      <c r="H26" s="109" t="str">
        <f t="shared" si="4"/>
        <v>Я</v>
      </c>
      <c r="I26" s="109" t="str">
        <f t="shared" si="4"/>
        <v>Я</v>
      </c>
      <c r="J26" s="109" t="str">
        <f t="shared" si="4"/>
        <v>Я</v>
      </c>
      <c r="K26" s="109" t="str">
        <f t="shared" si="4"/>
        <v>В</v>
      </c>
      <c r="L26" s="109" t="str">
        <f t="shared" si="4"/>
        <v>В</v>
      </c>
      <c r="M26" s="109" t="str">
        <f t="shared" si="4"/>
        <v>Я</v>
      </c>
      <c r="N26" s="109" t="str">
        <f t="shared" si="4"/>
        <v>Я</v>
      </c>
      <c r="O26" s="109" t="str">
        <f t="shared" si="4"/>
        <v>Я</v>
      </c>
      <c r="P26" s="109" t="str">
        <f t="shared" si="4"/>
        <v>Я</v>
      </c>
      <c r="Q26" s="109" t="str">
        <f t="shared" si="4"/>
        <v>Я</v>
      </c>
      <c r="R26" s="109" t="str">
        <f t="shared" si="4"/>
        <v>В</v>
      </c>
      <c r="S26" s="109" t="str">
        <f t="shared" si="4"/>
        <v>В</v>
      </c>
      <c r="T26" s="109" t="str">
        <f t="shared" si="4"/>
        <v>Я</v>
      </c>
      <c r="U26" s="104" t="s">
        <v>28</v>
      </c>
      <c r="V26" s="125">
        <f>COUNTIF(F26:U26,"Я")*1+COUNTIF(F26:U26,"РВ")*1</f>
        <v>11</v>
      </c>
      <c r="W26" s="300">
        <f>SUM(V28,V26)</f>
        <v>20</v>
      </c>
      <c r="X26" s="132"/>
      <c r="Y26" s="121"/>
      <c r="Z26" s="122"/>
      <c r="AA26" s="122"/>
      <c r="AB26" s="121"/>
      <c r="AC26" s="133"/>
      <c r="AD26" s="168" t="str">
        <f>IF(SUMPRODUCT(--ISNUMBER(SEARCH("НН",F26:U29)))&gt;0,"НН","")</f>
        <v/>
      </c>
      <c r="AE26" s="180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IF(AD26="","",SUMPRODUCT(($F$26:$U$29=AD26)*(IFERROR(WEEKDAY($F$17:$U$20,2),7)&lt;6)*(ISNA(MATCH($F$17:$U$20,празд,0))))&amp;"("&amp;SUMPRODUCT(($F$26:$U$29=AD26)*(IFERROR(WEEKDAY($F$17:$U$20,2),7)&lt;6)*(ISNA(MATCH($F$17:$U$20,празд,0))))*8&amp;")")</f>
        <v/>
      </c>
      <c r="AF26" s="313" t="str">
        <f>IF(SUMPRODUCT(--ISNUMBER(SEARCH("К",F26:U29)))&gt;0,"К","")</f>
        <v/>
      </c>
      <c r="AG26" s="314"/>
      <c r="AH26" s="175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IF(AF26="","",SUMPRODUCT(($F$26:$U$29=AF26)*(IFERROR(WEEKDAY($F$17:$U$20,2),7)&lt;6)*(ISNA(MATCH($F$17:$U$20,празд,0))))&amp;"("&amp;SUMPRODUCT(($F$26:$U$29=AF26)*(IFERROR(WEEKDAY($F$17:$U$20,2),7)&lt;6)*(ISNA(MATCH($F$17:$U$20,празд,0))))*8&amp;")")</f>
        <v/>
      </c>
      <c r="AI26" s="91"/>
      <c r="AJ26" s="91"/>
    </row>
    <row r="27" spans="2:37" ht="18" customHeight="1" x14ac:dyDescent="0.2">
      <c r="B27" s="225"/>
      <c r="C27" s="228"/>
      <c r="D27" s="230"/>
      <c r="E27" s="298"/>
      <c r="F27" s="78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112">
        <f t="shared" si="5"/>
        <v>8</v>
      </c>
      <c r="H27" s="112">
        <f t="shared" si="5"/>
        <v>8</v>
      </c>
      <c r="I27" s="112">
        <f t="shared" si="5"/>
        <v>8</v>
      </c>
      <c r="J27" s="112">
        <f t="shared" si="5"/>
        <v>8</v>
      </c>
      <c r="K27" s="112" t="str">
        <f t="shared" si="5"/>
        <v/>
      </c>
      <c r="L27" s="112" t="str">
        <f t="shared" si="5"/>
        <v/>
      </c>
      <c r="M27" s="112">
        <f t="shared" si="5"/>
        <v>8</v>
      </c>
      <c r="N27" s="112">
        <f t="shared" si="5"/>
        <v>8</v>
      </c>
      <c r="O27" s="112">
        <f t="shared" si="5"/>
        <v>8</v>
      </c>
      <c r="P27" s="112">
        <f t="shared" si="5"/>
        <v>8</v>
      </c>
      <c r="Q27" s="112">
        <f t="shared" si="5"/>
        <v>8</v>
      </c>
      <c r="R27" s="112" t="str">
        <f t="shared" si="5"/>
        <v/>
      </c>
      <c r="S27" s="112" t="str">
        <f t="shared" si="5"/>
        <v/>
      </c>
      <c r="T27" s="112">
        <f t="shared" si="5"/>
        <v>8</v>
      </c>
      <c r="U27" s="105" t="s">
        <v>28</v>
      </c>
      <c r="V27" s="123">
        <f>SUM(F27:U27)</f>
        <v>88</v>
      </c>
      <c r="W27" s="234"/>
      <c r="X27" s="128"/>
      <c r="Y27" s="8"/>
      <c r="Z27" s="9"/>
      <c r="AA27" s="8"/>
      <c r="AB27" s="8"/>
      <c r="AC27" s="129"/>
      <c r="AD27" s="169" t="str">
        <f>IF(SUMPRODUCT(--ISNUMBER(SEARCH("ОТ",F26:U29)))&gt;0,"ОТ","")</f>
        <v/>
      </c>
      <c r="AE27" s="181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IF(AD27="","",SUMPRODUCT(($F$26:$U$29=AD27)*(IFERROR(WEEKDAY($F$17:$U$20,2),7)&lt;6)*(ISNA(MATCH($F$17:$U$20,празд,0))))&amp;"("&amp;SUMPRODUCT(($F$26:$U$29=AD27)*(IFERROR(WEEKDAY($F$17:$U$20,2),7)&lt;6)*(ISNA(MATCH($F$17:$U$20,празд,0))))*8&amp;")")</f>
        <v/>
      </c>
      <c r="AF27" s="260"/>
      <c r="AG27" s="261"/>
      <c r="AH27" s="177"/>
      <c r="AI27" s="91"/>
      <c r="AJ27" s="91"/>
    </row>
    <row r="28" spans="2:37" ht="18" customHeight="1" x14ac:dyDescent="0.2">
      <c r="B28" s="225"/>
      <c r="C28" s="228"/>
      <c r="D28" s="230"/>
      <c r="E28" s="298"/>
      <c r="F28" s="78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12" t="str">
        <f t="shared" si="6"/>
        <v>Я</v>
      </c>
      <c r="H28" s="112" t="str">
        <f t="shared" si="6"/>
        <v>Я</v>
      </c>
      <c r="I28" s="112" t="str">
        <f t="shared" si="6"/>
        <v>Я</v>
      </c>
      <c r="J28" s="112" t="str">
        <f t="shared" si="6"/>
        <v>Я</v>
      </c>
      <c r="K28" s="112" t="str">
        <f t="shared" si="6"/>
        <v>В</v>
      </c>
      <c r="L28" s="112" t="str">
        <f t="shared" si="6"/>
        <v>В</v>
      </c>
      <c r="M28" s="112" t="str">
        <f t="shared" si="6"/>
        <v>В</v>
      </c>
      <c r="N28" s="112" t="str">
        <f t="shared" si="6"/>
        <v>Я</v>
      </c>
      <c r="O28" s="112" t="str">
        <f t="shared" si="6"/>
        <v>Я</v>
      </c>
      <c r="P28" s="112" t="str">
        <f t="shared" si="6"/>
        <v>Я</v>
      </c>
      <c r="Q28" s="112" t="str">
        <f t="shared" si="6"/>
        <v>В</v>
      </c>
      <c r="R28" s="112" t="str">
        <f t="shared" si="6"/>
        <v>В</v>
      </c>
      <c r="S28" s="112" t="str">
        <f t="shared" si="6"/>
        <v>Я</v>
      </c>
      <c r="T28" s="112" t="str">
        <f t="shared" si="6"/>
        <v/>
      </c>
      <c r="U28" s="106" t="str">
        <f t="shared" si="6"/>
        <v/>
      </c>
      <c r="V28" s="124">
        <f>COUNTIF(F28:U28,"Я")*1+COUNTIF(F28:U28,"РВ")*1</f>
        <v>9</v>
      </c>
      <c r="W28" s="262">
        <f>SUM(V29,V27)</f>
        <v>159</v>
      </c>
      <c r="X28" s="128"/>
      <c r="Y28" s="8"/>
      <c r="Z28" s="9"/>
      <c r="AA28" s="8"/>
      <c r="AB28" s="8"/>
      <c r="AC28" s="129"/>
      <c r="AD28" s="169" t="str">
        <f>IF(SUMPRODUCT(--ISNUMBER(SEARCH("б",F26:U29)))&gt;0,"Б","")</f>
        <v/>
      </c>
      <c r="AE28" s="181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IF(AD28="","",SUMPRODUCT(($F$26:$U$29=AD28)*(IFERROR(WEEKDAY($F$17:$U$20,2),7)&lt;6)*(ISNA(MATCH($F$17:$U$20,празд,0))))&amp;"("&amp;SUMPRODUCT(($F$26:$U$29=AD28)*(IFERROR(WEEKDAY($F$17:$U$20,2),7)&lt;6)*(ISNA(MATCH($F$17:$U$20,празд,0))))*8&amp;")")</f>
        <v/>
      </c>
      <c r="AF28" s="264"/>
      <c r="AG28" s="265"/>
      <c r="AH28" s="173"/>
      <c r="AI28" s="91"/>
      <c r="AJ28" s="91"/>
    </row>
    <row r="29" spans="2:37" ht="18" customHeight="1" thickBot="1" x14ac:dyDescent="0.25">
      <c r="B29" s="226"/>
      <c r="C29" s="228"/>
      <c r="D29" s="230"/>
      <c r="E29" s="299"/>
      <c r="F29" s="97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98">
        <f t="shared" si="7"/>
        <v>8</v>
      </c>
      <c r="H29" s="98">
        <f t="shared" si="7"/>
        <v>8</v>
      </c>
      <c r="I29" s="98">
        <f t="shared" si="7"/>
        <v>8</v>
      </c>
      <c r="J29" s="98">
        <f t="shared" si="7"/>
        <v>7</v>
      </c>
      <c r="K29" s="98" t="str">
        <f t="shared" si="7"/>
        <v/>
      </c>
      <c r="L29" s="98" t="str">
        <f t="shared" si="7"/>
        <v/>
      </c>
      <c r="M29" s="98" t="str">
        <f t="shared" si="7"/>
        <v/>
      </c>
      <c r="N29" s="98">
        <f t="shared" si="7"/>
        <v>8</v>
      </c>
      <c r="O29" s="98">
        <f t="shared" si="7"/>
        <v>8</v>
      </c>
      <c r="P29" s="98">
        <f t="shared" si="7"/>
        <v>8</v>
      </c>
      <c r="Q29" s="98" t="str">
        <f t="shared" si="7"/>
        <v/>
      </c>
      <c r="R29" s="98" t="str">
        <f t="shared" si="7"/>
        <v/>
      </c>
      <c r="S29" s="98">
        <f t="shared" si="7"/>
        <v>8</v>
      </c>
      <c r="T29" s="98" t="str">
        <f t="shared" si="7"/>
        <v/>
      </c>
      <c r="U29" s="111" t="str">
        <f t="shared" si="7"/>
        <v/>
      </c>
      <c r="V29" s="126">
        <f>SUM(F29:U29)</f>
        <v>71</v>
      </c>
      <c r="W29" s="308"/>
      <c r="X29" s="134"/>
      <c r="Y29" s="99"/>
      <c r="Z29" s="100"/>
      <c r="AA29" s="99"/>
      <c r="AB29" s="99"/>
      <c r="AC29" s="135"/>
      <c r="AD29" s="170" t="str">
        <f>IF(SUMPRODUCT(--ISNUMBER(SEARCH("ОД",F26:U29)))&gt;0,"ОД","")</f>
        <v/>
      </c>
      <c r="AE29" s="179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IF(AD29="","",SUMPRODUCT(($F$26:$U$29=AD29)*(IFERROR(WEEKDAY($F$17:$U$20,2),7)&lt;6)*(ISNA(MATCH($F$17:$U$20,празд,0))))&amp;"("&amp;SUMPRODUCT(($F$26:$U$29=AD29)*(IFERROR(WEEKDAY($F$17:$U$20,2),7)&lt;6)*(ISNA(MATCH($F$17:$U$20,празд,0))))*8&amp;")")</f>
        <v/>
      </c>
      <c r="AF29" s="315"/>
      <c r="AG29" s="316"/>
      <c r="AH29" s="176"/>
    </row>
    <row r="30" spans="2:37" ht="18" customHeight="1" thickTop="1" x14ac:dyDescent="0.2">
      <c r="B30" s="224" t="str">
        <f>IF(D30&gt;0,COUNTIF($D$22:D30,"&gt;0"),"")</f>
        <v/>
      </c>
      <c r="C30" s="227">
        <f>IFERROR(INDEX(INDEX(Структура!$A$1:$H$30,0,MATCH('Сектор ТО'!$F$8,Структура!$A$1:$G$1,0)+1),TRUNC(ROW(A12)/4)+1,0),"")</f>
        <v>0</v>
      </c>
      <c r="D30" s="229">
        <f>IFERROR(HLOOKUP('Сектор ТО'!$F$8,Структура!$A$1:$H$30,TRUNC(ROW(A12)/4)+1,0),"")</f>
        <v>0</v>
      </c>
      <c r="E30" s="298" t="s">
        <v>65</v>
      </c>
      <c r="F30" s="120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09" t="str">
        <f t="shared" si="8"/>
        <v>Я</v>
      </c>
      <c r="H30" s="109" t="str">
        <f t="shared" si="8"/>
        <v>Я</v>
      </c>
      <c r="I30" s="109" t="str">
        <f t="shared" si="8"/>
        <v>Я</v>
      </c>
      <c r="J30" s="109" t="str">
        <f t="shared" si="8"/>
        <v>Я</v>
      </c>
      <c r="K30" s="109" t="str">
        <f t="shared" si="8"/>
        <v>В</v>
      </c>
      <c r="L30" s="109" t="str">
        <f t="shared" si="8"/>
        <v>В</v>
      </c>
      <c r="M30" s="109" t="str">
        <f t="shared" si="8"/>
        <v>Я</v>
      </c>
      <c r="N30" s="109" t="str">
        <f t="shared" si="8"/>
        <v>Я</v>
      </c>
      <c r="O30" s="109" t="str">
        <f t="shared" si="8"/>
        <v>Я</v>
      </c>
      <c r="P30" s="109" t="str">
        <f t="shared" si="8"/>
        <v>Я</v>
      </c>
      <c r="Q30" s="109" t="str">
        <f t="shared" si="8"/>
        <v>Я</v>
      </c>
      <c r="R30" s="109" t="str">
        <f t="shared" si="8"/>
        <v>В</v>
      </c>
      <c r="S30" s="109" t="str">
        <f t="shared" si="8"/>
        <v>В</v>
      </c>
      <c r="T30" s="109" t="str">
        <f t="shared" si="8"/>
        <v>Я</v>
      </c>
      <c r="U30" s="104" t="s">
        <v>28</v>
      </c>
      <c r="V30" s="125">
        <f>COUNTIF(F30:U30,"Я")*1+COUNTIF(F30:U30,"РВ")*1</f>
        <v>11</v>
      </c>
      <c r="W30" s="300">
        <f>SUM(V32,V30)</f>
        <v>20</v>
      </c>
      <c r="X30" s="132"/>
      <c r="Y30" s="121"/>
      <c r="Z30" s="122"/>
      <c r="AA30" s="122"/>
      <c r="AB30" s="121"/>
      <c r="AC30" s="133"/>
      <c r="AD30" s="168" t="str">
        <f>IF(SUMPRODUCT(--ISNUMBER(SEARCH("НН",F30:U33)))&gt;0,"НН","")</f>
        <v/>
      </c>
      <c r="AE30" s="180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IF(AD30="","",SUMPRODUCT(($F$30:$U$33=AD30)*(IFERROR(WEEKDAY($F$17:$U$20,2),7)&lt;6)*(ISNA(MATCH($F$17:$U$20,празд,0))))&amp;"("&amp;SUMPRODUCT(($F$30:$U$33=AD30)*(IFERROR(WEEKDAY($F$17:$U$20,2),7)&lt;6)*(ISNA(MATCH($F$17:$U$20,празд,0))))*8&amp;")")</f>
        <v/>
      </c>
      <c r="AF30" s="313" t="str">
        <f>IF(SUMPRODUCT(--ISNUMBER(SEARCH("К",F30:U33)))&gt;0,"К","")</f>
        <v/>
      </c>
      <c r="AG30" s="314"/>
      <c r="AH30" s="175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IF(AF30="","",SUMPRODUCT(($F$30:$U$33=AF30)*(IFERROR(WEEKDAY($F$17:$U$20,2),7)&lt;6)*(ISNA(MATCH($F$17:$U$20,празд,0))))&amp;"("&amp;SUMPRODUCT(($F$30:$U$33=AF30)*(IFERROR(WEEKDAY($F$17:$U$20,2),7)&lt;6)*(ISNA(MATCH($F$17:$U$20,празд,0))))*8&amp;")")</f>
        <v/>
      </c>
      <c r="AI30" s="91"/>
      <c r="AJ30" s="91"/>
    </row>
    <row r="31" spans="2:37" ht="18" customHeight="1" x14ac:dyDescent="0.2">
      <c r="B31" s="225"/>
      <c r="C31" s="228"/>
      <c r="D31" s="230"/>
      <c r="E31" s="298"/>
      <c r="F31" s="78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112">
        <f t="shared" si="9"/>
        <v>8</v>
      </c>
      <c r="H31" s="112">
        <f t="shared" si="9"/>
        <v>8</v>
      </c>
      <c r="I31" s="112">
        <f t="shared" si="9"/>
        <v>8</v>
      </c>
      <c r="J31" s="112">
        <f t="shared" si="9"/>
        <v>8</v>
      </c>
      <c r="K31" s="112" t="str">
        <f t="shared" si="9"/>
        <v/>
      </c>
      <c r="L31" s="112" t="str">
        <f t="shared" si="9"/>
        <v/>
      </c>
      <c r="M31" s="112">
        <f t="shared" si="9"/>
        <v>8</v>
      </c>
      <c r="N31" s="112">
        <f t="shared" si="9"/>
        <v>8</v>
      </c>
      <c r="O31" s="112">
        <f t="shared" si="9"/>
        <v>8</v>
      </c>
      <c r="P31" s="112">
        <f t="shared" si="9"/>
        <v>8</v>
      </c>
      <c r="Q31" s="112">
        <f t="shared" si="9"/>
        <v>8</v>
      </c>
      <c r="R31" s="112" t="str">
        <f t="shared" si="9"/>
        <v/>
      </c>
      <c r="S31" s="112" t="str">
        <f t="shared" si="9"/>
        <v/>
      </c>
      <c r="T31" s="112">
        <f t="shared" si="9"/>
        <v>8</v>
      </c>
      <c r="U31" s="105" t="s">
        <v>28</v>
      </c>
      <c r="V31" s="123">
        <f>SUM(F31:U31)</f>
        <v>88</v>
      </c>
      <c r="W31" s="234"/>
      <c r="X31" s="128"/>
      <c r="Y31" s="8"/>
      <c r="Z31" s="9"/>
      <c r="AA31" s="8"/>
      <c r="AB31" s="8"/>
      <c r="AC31" s="129"/>
      <c r="AD31" s="169" t="str">
        <f>IF(SUMPRODUCT(--ISNUMBER(SEARCH("ОТ",F30:U33)))&gt;0,"ОТ","")</f>
        <v/>
      </c>
      <c r="AE31" s="181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IF(AD31="","",SUMPRODUCT(($F$30:$U$33=AD31)*(IFERROR(WEEKDAY($F$17:$U$20,2),7)&lt;6)*(ISNA(MATCH($F$17:$U$20,празд,0))))&amp;"("&amp;SUMPRODUCT(($F$30:$U$33=AD31)*(IFERROR(WEEKDAY($F$17:$U$20,2),7)&lt;6)*(ISNA(MATCH($F$17:$U$20,празд,0))))*8&amp;")")</f>
        <v/>
      </c>
      <c r="AF31" s="260"/>
      <c r="AG31" s="261"/>
      <c r="AH31" s="177"/>
      <c r="AI31" s="91"/>
      <c r="AJ31" s="91"/>
    </row>
    <row r="32" spans="2:37" ht="18" customHeight="1" x14ac:dyDescent="0.2">
      <c r="B32" s="225"/>
      <c r="C32" s="228"/>
      <c r="D32" s="230"/>
      <c r="E32" s="298"/>
      <c r="F32" s="78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12" t="str">
        <f t="shared" si="10"/>
        <v>Я</v>
      </c>
      <c r="H32" s="112" t="str">
        <f t="shared" si="10"/>
        <v>Я</v>
      </c>
      <c r="I32" s="112" t="str">
        <f t="shared" si="10"/>
        <v>Я</v>
      </c>
      <c r="J32" s="112" t="str">
        <f t="shared" si="10"/>
        <v>Я</v>
      </c>
      <c r="K32" s="112" t="str">
        <f t="shared" si="10"/>
        <v>В</v>
      </c>
      <c r="L32" s="112" t="str">
        <f t="shared" si="10"/>
        <v>В</v>
      </c>
      <c r="M32" s="112" t="str">
        <f t="shared" si="10"/>
        <v>В</v>
      </c>
      <c r="N32" s="112" t="str">
        <f t="shared" si="10"/>
        <v>Я</v>
      </c>
      <c r="O32" s="112" t="str">
        <f t="shared" si="10"/>
        <v>Я</v>
      </c>
      <c r="P32" s="112" t="str">
        <f t="shared" si="10"/>
        <v>Я</v>
      </c>
      <c r="Q32" s="112" t="str">
        <f t="shared" si="10"/>
        <v>В</v>
      </c>
      <c r="R32" s="112" t="str">
        <f t="shared" si="10"/>
        <v>В</v>
      </c>
      <c r="S32" s="112" t="str">
        <f t="shared" si="10"/>
        <v>Я</v>
      </c>
      <c r="T32" s="112" t="str">
        <f t="shared" si="10"/>
        <v/>
      </c>
      <c r="U32" s="106" t="str">
        <f t="shared" si="10"/>
        <v/>
      </c>
      <c r="V32" s="124">
        <f>COUNTIF(F32:U32,"Я")*1+COUNTIF(F32:U32,"РВ")*1</f>
        <v>9</v>
      </c>
      <c r="W32" s="262">
        <f>SUM(V33,V31)</f>
        <v>159</v>
      </c>
      <c r="X32" s="128"/>
      <c r="Y32" s="8"/>
      <c r="Z32" s="9"/>
      <c r="AA32" s="8"/>
      <c r="AB32" s="8"/>
      <c r="AC32" s="129"/>
      <c r="AD32" s="169" t="str">
        <f>IF(SUMPRODUCT(--ISNUMBER(SEARCH("б",F30:U33)))&gt;0,"Б","")</f>
        <v/>
      </c>
      <c r="AE32" s="181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IF(AD32="","",SUMPRODUCT(($F$30:$U$33=AD32)*(IFERROR(WEEKDAY($F$17:$U$20,2),7)&lt;6)*(ISNA(MATCH($F$17:$U$20,празд,0))))&amp;"("&amp;SUMPRODUCT(($F$30:$U$33=AD32)*(IFERROR(WEEKDAY($F$17:$U$20,2),7)&lt;6)*(ISNA(MATCH($F$17:$U$20,празд,0))))*8&amp;")")</f>
        <v/>
      </c>
      <c r="AF32" s="264"/>
      <c r="AG32" s="265"/>
      <c r="AH32" s="173"/>
      <c r="AI32" s="91"/>
      <c r="AJ32" s="91"/>
    </row>
    <row r="33" spans="2:36" ht="18" customHeight="1" thickBot="1" x14ac:dyDescent="0.25">
      <c r="B33" s="226"/>
      <c r="C33" s="228"/>
      <c r="D33" s="230"/>
      <c r="E33" s="307"/>
      <c r="F33" s="97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98">
        <f t="shared" si="11"/>
        <v>8</v>
      </c>
      <c r="H33" s="98">
        <f t="shared" si="11"/>
        <v>8</v>
      </c>
      <c r="I33" s="98">
        <f t="shared" si="11"/>
        <v>8</v>
      </c>
      <c r="J33" s="98">
        <f t="shared" si="11"/>
        <v>7</v>
      </c>
      <c r="K33" s="98" t="str">
        <f t="shared" si="11"/>
        <v/>
      </c>
      <c r="L33" s="98" t="str">
        <f t="shared" si="11"/>
        <v/>
      </c>
      <c r="M33" s="98" t="str">
        <f t="shared" si="11"/>
        <v/>
      </c>
      <c r="N33" s="98">
        <f t="shared" si="11"/>
        <v>8</v>
      </c>
      <c r="O33" s="98">
        <f t="shared" si="11"/>
        <v>8</v>
      </c>
      <c r="P33" s="98">
        <f t="shared" si="11"/>
        <v>8</v>
      </c>
      <c r="Q33" s="98" t="str">
        <f t="shared" si="11"/>
        <v/>
      </c>
      <c r="R33" s="98" t="str">
        <f t="shared" si="11"/>
        <v/>
      </c>
      <c r="S33" s="98">
        <f t="shared" si="11"/>
        <v>8</v>
      </c>
      <c r="T33" s="98" t="str">
        <f t="shared" si="11"/>
        <v/>
      </c>
      <c r="U33" s="111" t="str">
        <f t="shared" si="11"/>
        <v/>
      </c>
      <c r="V33" s="126">
        <f>SUM(F33:U33)</f>
        <v>71</v>
      </c>
      <c r="W33" s="308"/>
      <c r="X33" s="134"/>
      <c r="Y33" s="99"/>
      <c r="Z33" s="100"/>
      <c r="AA33" s="99"/>
      <c r="AB33" s="99"/>
      <c r="AC33" s="135"/>
      <c r="AD33" s="170" t="str">
        <f>IF(SUMPRODUCT(--ISNUMBER(SEARCH("ОД",F30:U33)))&gt;0,"ОД","")</f>
        <v/>
      </c>
      <c r="AE33" s="182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IF(AD33="","",SUMPRODUCT(($F$30:$U$33=AD33)*(IFERROR(WEEKDAY($F$17:$U$20,2),7)&lt;6)*(ISNA(MATCH($F$17:$U$20,празд,0))))&amp;"("&amp;SUMPRODUCT(($F$30:$U$33=AD33)*(IFERROR(WEEKDAY($F$17:$U$20,2),7)&lt;6)*(ISNA(MATCH($F$17:$U$20,празд,0))))*8&amp;")")</f>
        <v/>
      </c>
      <c r="AF33" s="315"/>
      <c r="AG33" s="316"/>
      <c r="AH33" s="176"/>
    </row>
    <row r="34" spans="2:36" ht="18" customHeight="1" thickTop="1" x14ac:dyDescent="0.2">
      <c r="B34" s="224" t="str">
        <f>IF(D34&gt;0,COUNTIF($D$22:D34,"&gt;0"),"")</f>
        <v/>
      </c>
      <c r="C34" s="227">
        <f>IFERROR(INDEX(INDEX(Структура!$A$1:$H$30,0,MATCH('Сектор ТО'!$F$8,Структура!$A$1:$G$1,0)+1),TRUNC(ROW(A16)/4)+1,0),"")</f>
        <v>0</v>
      </c>
      <c r="D34" s="229">
        <f>IFERROR(HLOOKUP('Сектор ТО'!$F$8,Структура!$A$1:$H$30,TRUNC(ROW(A16)/4)+1,0),"")</f>
        <v>0</v>
      </c>
      <c r="E34" s="312" t="s">
        <v>65</v>
      </c>
      <c r="F34" s="120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09" t="str">
        <f t="shared" si="12"/>
        <v>Я</v>
      </c>
      <c r="H34" s="109" t="str">
        <f t="shared" si="12"/>
        <v>Я</v>
      </c>
      <c r="I34" s="109" t="str">
        <f t="shared" si="12"/>
        <v>Я</v>
      </c>
      <c r="J34" s="109" t="str">
        <f t="shared" si="12"/>
        <v>Я</v>
      </c>
      <c r="K34" s="109" t="str">
        <f t="shared" si="12"/>
        <v>В</v>
      </c>
      <c r="L34" s="109" t="str">
        <f t="shared" si="12"/>
        <v>В</v>
      </c>
      <c r="M34" s="109" t="str">
        <f t="shared" si="12"/>
        <v>Я</v>
      </c>
      <c r="N34" s="109" t="str">
        <f t="shared" si="12"/>
        <v>Я</v>
      </c>
      <c r="O34" s="109" t="str">
        <f t="shared" si="12"/>
        <v>Я</v>
      </c>
      <c r="P34" s="109" t="str">
        <f t="shared" si="12"/>
        <v>Я</v>
      </c>
      <c r="Q34" s="109" t="str">
        <f t="shared" si="12"/>
        <v>Я</v>
      </c>
      <c r="R34" s="109" t="str">
        <f t="shared" si="12"/>
        <v>В</v>
      </c>
      <c r="S34" s="109" t="str">
        <f t="shared" si="12"/>
        <v>В</v>
      </c>
      <c r="T34" s="109" t="str">
        <f t="shared" si="12"/>
        <v>Я</v>
      </c>
      <c r="U34" s="104" t="s">
        <v>28</v>
      </c>
      <c r="V34" s="127">
        <f>COUNTIF(F34:U34,"Я")*1+COUNTIF(F34:U34,"РВ")*1</f>
        <v>11</v>
      </c>
      <c r="W34" s="233">
        <f>SUM(V36,V34)</f>
        <v>20</v>
      </c>
      <c r="X34" s="136"/>
      <c r="Y34" s="118"/>
      <c r="Z34" s="119"/>
      <c r="AA34" s="119"/>
      <c r="AB34" s="118"/>
      <c r="AC34" s="137"/>
      <c r="AD34" s="166" t="str">
        <f>IF(SUMPRODUCT(--ISNUMBER(SEARCH("НН",F34:U37)))&gt;0,"НН","")</f>
        <v/>
      </c>
      <c r="AE34" s="179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IF(AD34="","",SUMPRODUCT(($F$34:$U$37=AD34)*(IFERROR(WEEKDAY($F$17:$U$20,2),7)&lt;6)*(ISNA(MATCH($F$17:$U$20,празд,0))))&amp;"("&amp;SUMPRODUCT(($F$34:$U$37=AD34)*(IFERROR(WEEKDAY($F$17:$U$20,2),7)&lt;6)*(ISNA(MATCH($F$17:$U$20,празд,0))))*8&amp;")")</f>
        <v/>
      </c>
      <c r="AF34" s="258" t="str">
        <f>IF(SUMPRODUCT(--ISNUMBER(SEARCH("К",F34:U37)))&gt;0,"К","")</f>
        <v/>
      </c>
      <c r="AG34" s="259"/>
      <c r="AH34" s="178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IF(AF34="","",SUMPRODUCT(($F$34:$U$37=AF34)*(IFERROR(WEEKDAY($F$17:$U$20,2),7)&lt;6)*(ISNA(MATCH($F$17:$U$20,празд,0))))&amp;"("&amp;SUMPRODUCT(($F$34:$U$37=AF34)*(IFERROR(WEEKDAY($F$17:$U$20,2),7)&lt;6)*(ISNA(MATCH($F$17:$U$20,празд,0))))*8&amp;")")</f>
        <v/>
      </c>
      <c r="AI34" s="91"/>
      <c r="AJ34" s="91"/>
    </row>
    <row r="35" spans="2:36" ht="18" customHeight="1" x14ac:dyDescent="0.2">
      <c r="B35" s="225"/>
      <c r="C35" s="228"/>
      <c r="D35" s="230"/>
      <c r="E35" s="298"/>
      <c r="F35" s="78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112">
        <f t="shared" si="13"/>
        <v>8</v>
      </c>
      <c r="H35" s="112">
        <f t="shared" si="13"/>
        <v>8</v>
      </c>
      <c r="I35" s="112">
        <f t="shared" si="13"/>
        <v>8</v>
      </c>
      <c r="J35" s="112">
        <f t="shared" si="13"/>
        <v>8</v>
      </c>
      <c r="K35" s="112" t="str">
        <f t="shared" si="13"/>
        <v/>
      </c>
      <c r="L35" s="112" t="str">
        <f t="shared" si="13"/>
        <v/>
      </c>
      <c r="M35" s="112">
        <f t="shared" si="13"/>
        <v>8</v>
      </c>
      <c r="N35" s="112">
        <f t="shared" si="13"/>
        <v>8</v>
      </c>
      <c r="O35" s="112">
        <f t="shared" si="13"/>
        <v>8</v>
      </c>
      <c r="P35" s="112">
        <f t="shared" si="13"/>
        <v>8</v>
      </c>
      <c r="Q35" s="112">
        <f t="shared" si="13"/>
        <v>8</v>
      </c>
      <c r="R35" s="112" t="str">
        <f t="shared" si="13"/>
        <v/>
      </c>
      <c r="S35" s="112" t="str">
        <f t="shared" si="13"/>
        <v/>
      </c>
      <c r="T35" s="112">
        <f t="shared" si="13"/>
        <v>8</v>
      </c>
      <c r="U35" s="105" t="s">
        <v>28</v>
      </c>
      <c r="V35" s="123">
        <f>SUM(F35:U35)</f>
        <v>88</v>
      </c>
      <c r="W35" s="234"/>
      <c r="X35" s="128"/>
      <c r="Y35" s="8"/>
      <c r="Z35" s="9"/>
      <c r="AA35" s="8"/>
      <c r="AB35" s="8"/>
      <c r="AC35" s="129"/>
      <c r="AD35" s="169" t="str">
        <f>IF(SUMPRODUCT(--ISNUMBER(SEARCH("ОТ",F34:U37)))&gt;0,"ОТ","")</f>
        <v/>
      </c>
      <c r="AE35" s="179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IF(AD35="","",SUMPRODUCT(($F$34:$U$37=AD35)*(IFERROR(WEEKDAY($F$17:$U$20,2),7)&lt;6)*(ISNA(MATCH($F$17:$U$20,празд,0))))&amp;"("&amp;SUMPRODUCT(($F$34:$U$37=AD35)*(IFERROR(WEEKDAY($F$17:$U$20,2),7)&lt;6)*(ISNA(MATCH($F$17:$U$20,празд,0))))*8&amp;")")</f>
        <v/>
      </c>
      <c r="AF35" s="260"/>
      <c r="AG35" s="261"/>
      <c r="AH35" s="177"/>
      <c r="AI35" s="91"/>
      <c r="AJ35" s="91"/>
    </row>
    <row r="36" spans="2:36" ht="18" customHeight="1" x14ac:dyDescent="0.2">
      <c r="B36" s="225"/>
      <c r="C36" s="228"/>
      <c r="D36" s="230"/>
      <c r="E36" s="298"/>
      <c r="F36" s="78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12" t="str">
        <f t="shared" si="14"/>
        <v>Я</v>
      </c>
      <c r="H36" s="112" t="str">
        <f t="shared" si="14"/>
        <v>Я</v>
      </c>
      <c r="I36" s="112" t="str">
        <f t="shared" si="14"/>
        <v>Я</v>
      </c>
      <c r="J36" s="112" t="str">
        <f t="shared" si="14"/>
        <v>Я</v>
      </c>
      <c r="K36" s="112" t="str">
        <f t="shared" si="14"/>
        <v>В</v>
      </c>
      <c r="L36" s="112" t="str">
        <f t="shared" si="14"/>
        <v>В</v>
      </c>
      <c r="M36" s="112" t="str">
        <f t="shared" si="14"/>
        <v>В</v>
      </c>
      <c r="N36" s="112" t="str">
        <f t="shared" si="14"/>
        <v>Я</v>
      </c>
      <c r="O36" s="112" t="str">
        <f t="shared" si="14"/>
        <v>Я</v>
      </c>
      <c r="P36" s="112" t="str">
        <f t="shared" si="14"/>
        <v>Я</v>
      </c>
      <c r="Q36" s="112" t="str">
        <f t="shared" si="14"/>
        <v>В</v>
      </c>
      <c r="R36" s="112" t="str">
        <f t="shared" si="14"/>
        <v>В</v>
      </c>
      <c r="S36" s="112" t="str">
        <f t="shared" si="14"/>
        <v>Я</v>
      </c>
      <c r="T36" s="112" t="str">
        <f t="shared" si="14"/>
        <v/>
      </c>
      <c r="U36" s="106" t="str">
        <f t="shared" si="14"/>
        <v/>
      </c>
      <c r="V36" s="124">
        <f>COUNTIF(F36:U36,"Я")*1+COUNTIF(F36:U36,"РВ")*1</f>
        <v>9</v>
      </c>
      <c r="W36" s="262">
        <f>SUM(V37,V35)</f>
        <v>159</v>
      </c>
      <c r="X36" s="128"/>
      <c r="Y36" s="8"/>
      <c r="Z36" s="9"/>
      <c r="AA36" s="8"/>
      <c r="AB36" s="8"/>
      <c r="AC36" s="129"/>
      <c r="AD36" s="169" t="str">
        <f>IF(SUMPRODUCT(--ISNUMBER(SEARCH("б",F34:U37)))&gt;0,"Б","")</f>
        <v/>
      </c>
      <c r="AE36" s="179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IF(AD36="","",SUMPRODUCT(($F$34:$U$37=AD36)*(IFERROR(WEEKDAY($F$17:$U$20,2),7)&lt;6)*(ISNA(MATCH($F$17:$U$20,празд,0))))&amp;"("&amp;SUMPRODUCT(($F$34:$U$37=AD36)*(IFERROR(WEEKDAY($F$17:$U$20,2),7)&lt;6)*(ISNA(MATCH($F$17:$U$20,празд,0))))*8&amp;")")</f>
        <v/>
      </c>
      <c r="AF36" s="264"/>
      <c r="AG36" s="265"/>
      <c r="AH36" s="173"/>
      <c r="AI36" s="91"/>
      <c r="AJ36" s="91"/>
    </row>
    <row r="37" spans="2:36" ht="22.5" customHeight="1" thickBot="1" x14ac:dyDescent="0.25">
      <c r="B37" s="309"/>
      <c r="C37" s="310"/>
      <c r="D37" s="311"/>
      <c r="E37" s="299"/>
      <c r="F37" s="97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98">
        <f t="shared" si="15"/>
        <v>8</v>
      </c>
      <c r="H37" s="98">
        <f t="shared" si="15"/>
        <v>8</v>
      </c>
      <c r="I37" s="98">
        <f t="shared" si="15"/>
        <v>8</v>
      </c>
      <c r="J37" s="98">
        <f t="shared" si="15"/>
        <v>7</v>
      </c>
      <c r="K37" s="98" t="str">
        <f t="shared" si="15"/>
        <v/>
      </c>
      <c r="L37" s="98" t="str">
        <f t="shared" si="15"/>
        <v/>
      </c>
      <c r="M37" s="98" t="str">
        <f t="shared" si="15"/>
        <v/>
      </c>
      <c r="N37" s="98">
        <f t="shared" si="15"/>
        <v>8</v>
      </c>
      <c r="O37" s="98">
        <f t="shared" si="15"/>
        <v>8</v>
      </c>
      <c r="P37" s="98">
        <f t="shared" si="15"/>
        <v>8</v>
      </c>
      <c r="Q37" s="98" t="str">
        <f t="shared" si="15"/>
        <v/>
      </c>
      <c r="R37" s="98" t="str">
        <f t="shared" si="15"/>
        <v/>
      </c>
      <c r="S37" s="98">
        <f t="shared" si="15"/>
        <v>8</v>
      </c>
      <c r="T37" s="98" t="str">
        <f t="shared" si="15"/>
        <v/>
      </c>
      <c r="U37" s="111" t="str">
        <f t="shared" si="15"/>
        <v/>
      </c>
      <c r="V37" s="126">
        <f>SUM(F37:U37)</f>
        <v>71</v>
      </c>
      <c r="W37" s="308"/>
      <c r="X37" s="134"/>
      <c r="Y37" s="99"/>
      <c r="Z37" s="100"/>
      <c r="AA37" s="99"/>
      <c r="AB37" s="99"/>
      <c r="AC37" s="135"/>
      <c r="AD37" s="170" t="str">
        <f>IF(SUMPRODUCT(--ISNUMBER(SEARCH("ОД",F34:U37)))&gt;0,"ОД","")</f>
        <v/>
      </c>
      <c r="AE37" s="182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IF(AD37="","",SUMPRODUCT(($F$34:$U$37=AD37)*(IFERROR(WEEKDAY($F$17:$U$20,2),7)&lt;6)*(ISNA(MATCH($F$17:$U$20,празд,0))))&amp;"("&amp;SUMPRODUCT(($F$34:$U$37=AD37)*(IFERROR(WEEKDAY($F$17:$U$20,2),7)&lt;6)*(ISNA(MATCH($F$17:$U$20,празд,0))))*8&amp;")")</f>
        <v/>
      </c>
      <c r="AF37" s="315"/>
      <c r="AG37" s="316"/>
      <c r="AH37" s="176"/>
    </row>
    <row r="38" spans="2:36" ht="12.75" customHeight="1" thickTop="1" x14ac:dyDescent="0.2">
      <c r="B38" s="79"/>
      <c r="C38" s="80"/>
      <c r="D38" s="80"/>
      <c r="E38" s="164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4"/>
      <c r="Y38" s="85"/>
      <c r="Z38" s="84"/>
      <c r="AA38" s="85"/>
      <c r="AB38" s="85"/>
      <c r="AC38" s="85"/>
      <c r="AD38" s="83"/>
      <c r="AE38" s="83"/>
      <c r="AF38" s="84"/>
      <c r="AG38" s="84"/>
      <c r="AH38" s="84"/>
    </row>
    <row r="39" spans="2:36" ht="12.75" customHeight="1" x14ac:dyDescent="0.2">
      <c r="D39" s="301"/>
      <c r="E39" s="301"/>
      <c r="F39" s="301"/>
      <c r="G39" s="301"/>
      <c r="H39" s="301"/>
    </row>
    <row r="40" spans="2:36" x14ac:dyDescent="0.2">
      <c r="C40" s="86" t="s">
        <v>31</v>
      </c>
      <c r="D40" s="302"/>
      <c r="E40" s="302"/>
      <c r="F40" s="302"/>
      <c r="G40" s="302"/>
      <c r="H40" s="302"/>
      <c r="I40" s="33"/>
      <c r="J40" s="303"/>
      <c r="K40" s="303"/>
      <c r="L40" s="303"/>
      <c r="M40" s="33"/>
      <c r="N40" s="304"/>
      <c r="O40" s="304"/>
      <c r="P40" s="304"/>
      <c r="Q40" s="304"/>
      <c r="S40" s="33" t="s">
        <v>36</v>
      </c>
      <c r="W40" s="305" t="s">
        <v>69</v>
      </c>
      <c r="X40" s="305"/>
      <c r="Y40" s="305"/>
    </row>
    <row r="41" spans="2:36" ht="14.25" x14ac:dyDescent="0.2">
      <c r="D41" s="306" t="s">
        <v>32</v>
      </c>
      <c r="E41" s="306"/>
      <c r="F41" s="306"/>
      <c r="G41" s="306"/>
      <c r="H41" s="306"/>
      <c r="J41" s="317" t="s">
        <v>33</v>
      </c>
      <c r="K41" s="317"/>
      <c r="L41" s="317"/>
      <c r="N41" s="306" t="s">
        <v>34</v>
      </c>
      <c r="O41" s="318"/>
      <c r="P41" s="318"/>
      <c r="Q41" s="318"/>
      <c r="S41" s="33" t="s">
        <v>37</v>
      </c>
      <c r="T41" s="33"/>
      <c r="U41" s="33"/>
      <c r="V41" s="87"/>
      <c r="W41" s="304"/>
      <c r="X41" s="304"/>
      <c r="Y41" s="304"/>
      <c r="Z41" s="34"/>
      <c r="AA41" s="303"/>
      <c r="AB41" s="303"/>
      <c r="AC41" s="87"/>
      <c r="AD41" s="304"/>
      <c r="AE41" s="304"/>
      <c r="AF41" s="304"/>
      <c r="AG41" s="319">
        <f>N42</f>
        <v>42430</v>
      </c>
      <c r="AH41" s="319"/>
    </row>
    <row r="42" spans="2:36" ht="14.25" customHeight="1" x14ac:dyDescent="0.2">
      <c r="N42" s="320">
        <f>WORKDAY(EOMONTH(DATE('Выбери месяц'!$I$8,VLOOKUP('Выбери месяц'!$H$8,всяки!$A$1:$B$12,2,0),1),0),1,всяки!$G$3:$G$18)</f>
        <v>42430</v>
      </c>
      <c r="O42" s="320"/>
      <c r="P42" s="320"/>
      <c r="Q42" s="320"/>
      <c r="S42" s="88"/>
      <c r="T42" s="88"/>
      <c r="U42" s="88"/>
      <c r="V42" s="317" t="s">
        <v>32</v>
      </c>
      <c r="W42" s="318"/>
      <c r="X42" s="318"/>
      <c r="Y42" s="318"/>
      <c r="AA42" s="306" t="s">
        <v>33</v>
      </c>
      <c r="AB42" s="318"/>
      <c r="AD42" s="317" t="s">
        <v>34</v>
      </c>
      <c r="AE42" s="317"/>
      <c r="AF42" s="317"/>
    </row>
    <row r="43" spans="2:36" ht="19.5" customHeight="1" x14ac:dyDescent="0.2">
      <c r="S43" s="322" t="s">
        <v>35</v>
      </c>
      <c r="T43" s="322"/>
      <c r="U43" s="322"/>
      <c r="V43" s="322"/>
      <c r="W43" s="304" t="s">
        <v>70</v>
      </c>
      <c r="X43" s="304"/>
      <c r="Y43" s="304"/>
      <c r="Z43" s="34"/>
      <c r="AA43" s="303"/>
      <c r="AB43" s="303"/>
      <c r="AC43" s="33"/>
      <c r="AD43" s="304"/>
      <c r="AE43" s="304"/>
      <c r="AF43" s="304"/>
      <c r="AG43" s="319">
        <f>N42</f>
        <v>42430</v>
      </c>
      <c r="AH43" s="319"/>
    </row>
    <row r="44" spans="2:36" ht="14.25" x14ac:dyDescent="0.2">
      <c r="V44" s="317" t="s">
        <v>32</v>
      </c>
      <c r="W44" s="318"/>
      <c r="X44" s="318"/>
      <c r="Y44" s="318"/>
      <c r="AA44" s="306" t="s">
        <v>33</v>
      </c>
      <c r="AB44" s="318"/>
      <c r="AD44" s="317" t="s">
        <v>34</v>
      </c>
      <c r="AE44" s="317"/>
      <c r="AF44" s="317"/>
    </row>
    <row r="45" spans="2:36" x14ac:dyDescent="0.2">
      <c r="C45" s="55"/>
      <c r="D45" s="55"/>
    </row>
    <row r="47" spans="2:36" x14ac:dyDescent="0.2">
      <c r="E47" s="48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</row>
    <row r="48" spans="2:36" x14ac:dyDescent="0.2">
      <c r="E48" s="48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  <c r="AH48" s="321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x14ac:dyDescent="0.2">
      <c r="E50" s="4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x14ac:dyDescent="0.2">
      <c r="E51" s="4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7"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34:B37"/>
    <mergeCell ref="C34:C37"/>
    <mergeCell ref="D34:D37"/>
    <mergeCell ref="E34:E37"/>
    <mergeCell ref="W34:W35"/>
    <mergeCell ref="AF34:AG34"/>
    <mergeCell ref="AF35:AG35"/>
    <mergeCell ref="W36:W37"/>
    <mergeCell ref="AD41:AF41"/>
    <mergeCell ref="AG41:AH41"/>
    <mergeCell ref="N42:Q42"/>
    <mergeCell ref="V42:Y42"/>
    <mergeCell ref="AA42:AB42"/>
    <mergeCell ref="AD42:AF42"/>
    <mergeCell ref="AF36:AG36"/>
    <mergeCell ref="AF37:AG37"/>
    <mergeCell ref="D39:H40"/>
    <mergeCell ref="J40:L40"/>
    <mergeCell ref="N40:Q40"/>
    <mergeCell ref="W40:Y41"/>
    <mergeCell ref="D41:H41"/>
    <mergeCell ref="J41:L41"/>
    <mergeCell ref="N41:Q41"/>
    <mergeCell ref="AA41:AB41"/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</mergeCells>
  <conditionalFormatting sqref="F38:U38 F22:U29">
    <cfRule type="cellIs" dxfId="42" priority="15" operator="equal">
      <formula>"ДО"</formula>
    </cfRule>
    <cfRule type="cellIs" dxfId="41" priority="16" operator="equal">
      <formula>"К"</formula>
    </cfRule>
    <cfRule type="cellIs" dxfId="40" priority="17" operator="equal">
      <formula>"ОД"</formula>
    </cfRule>
    <cfRule type="cellIs" dxfId="39" priority="18" operator="equal">
      <formula>"ОТ"</formula>
    </cfRule>
    <cfRule type="cellIs" dxfId="38" priority="19" operator="equal">
      <formula>"Б"</formula>
    </cfRule>
    <cfRule type="cellIs" dxfId="37" priority="20" operator="equal">
      <formula>"В"</formula>
    </cfRule>
  </conditionalFormatting>
  <conditionalFormatting sqref="F17:U20">
    <cfRule type="expression" dxfId="36" priority="13">
      <formula>OR(WEEKDAY(F17,2)&gt;5,ISNUMBER(MATCH(F17,празд,0)))</formula>
    </cfRule>
    <cfRule type="expression" dxfId="35" priority="14">
      <formula>ISNUMBER(MATCH(F17,допнер,0))</formula>
    </cfRule>
  </conditionalFormatting>
  <conditionalFormatting sqref="F30:U33">
    <cfRule type="cellIs" dxfId="34" priority="7" operator="equal">
      <formula>"ДО"</formula>
    </cfRule>
    <cfRule type="cellIs" dxfId="33" priority="8" operator="equal">
      <formula>"К"</formula>
    </cfRule>
    <cfRule type="cellIs" dxfId="32" priority="9" operator="equal">
      <formula>"ОД"</formula>
    </cfRule>
    <cfRule type="cellIs" dxfId="31" priority="10" operator="equal">
      <formula>"ОТ"</formula>
    </cfRule>
    <cfRule type="cellIs" dxfId="30" priority="11" operator="equal">
      <formula>"Б"</formula>
    </cfRule>
    <cfRule type="cellIs" dxfId="29" priority="12" operator="equal">
      <formula>"В"</formula>
    </cfRule>
  </conditionalFormatting>
  <conditionalFormatting sqref="F34:U37">
    <cfRule type="cellIs" dxfId="28" priority="1" operator="equal">
      <formula>"ДО"</formula>
    </cfRule>
    <cfRule type="cellIs" dxfId="27" priority="2" operator="equal">
      <formula>"К"</formula>
    </cfRule>
    <cfRule type="cellIs" dxfId="26" priority="3" operator="equal">
      <formula>"ОД"</formula>
    </cfRule>
    <cfRule type="cellIs" dxfId="25" priority="4" operator="equal">
      <formula>"ОТ"</formula>
    </cfRule>
    <cfRule type="cellIs" dxfId="24" priority="5" operator="equal">
      <formula>"Б"</formula>
    </cfRule>
    <cfRule type="cellIs" dxfId="23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tabColor theme="6"/>
    <pageSetUpPr fitToPage="1"/>
  </sheetPr>
  <dimension ref="B1:AK62"/>
  <sheetViews>
    <sheetView topLeftCell="A25" zoomScale="85" zoomScaleNormal="85" zoomScaleSheetLayoutView="85" workbookViewId="0">
      <selection activeCell="V46" sqref="V46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6.42578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204">
        <v>301008</v>
      </c>
      <c r="AG5" s="205"/>
      <c r="AH5" s="206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07">
        <v>11356728</v>
      </c>
      <c r="AG6" s="208"/>
      <c r="AH6" s="209"/>
    </row>
    <row r="7" spans="2:35" s="4" customFormat="1" ht="15.75" x14ac:dyDescent="0.2">
      <c r="B7" s="5"/>
      <c r="C7" s="159" t="s">
        <v>5</v>
      </c>
      <c r="D7" s="6"/>
      <c r="E7" s="210" t="s">
        <v>66</v>
      </c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60" t="s">
        <v>6</v>
      </c>
      <c r="D8" s="161"/>
      <c r="F8" s="219" t="s">
        <v>73</v>
      </c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96"/>
      <c r="AH10" s="96"/>
      <c r="AI10" s="96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96"/>
      <c r="AF11" s="96"/>
      <c r="AG11" s="96"/>
      <c r="AH11" s="96"/>
      <c r="AI11" s="96"/>
    </row>
    <row r="12" spans="2:35" ht="12.75" customHeight="1" x14ac:dyDescent="0.2">
      <c r="B12" s="3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222" t="s">
        <v>29</v>
      </c>
      <c r="N12" s="223"/>
      <c r="O12" s="223"/>
      <c r="P12" s="223"/>
      <c r="Q12" s="223"/>
      <c r="R12" s="223"/>
      <c r="S12" s="223"/>
      <c r="T12" s="223"/>
      <c r="U12" s="223"/>
      <c r="V12" s="223"/>
      <c r="W12" s="213" t="s">
        <v>7</v>
      </c>
      <c r="X12" s="213"/>
      <c r="Y12" s="213"/>
      <c r="Z12" s="216" t="s">
        <v>8</v>
      </c>
      <c r="AA12" s="216"/>
      <c r="AB12" s="145"/>
      <c r="AC12" s="211" t="s">
        <v>9</v>
      </c>
      <c r="AD12" s="211"/>
      <c r="AE12" s="211"/>
      <c r="AF12" s="211"/>
      <c r="AG12" s="96"/>
      <c r="AH12" s="96"/>
      <c r="AI12" s="96"/>
    </row>
    <row r="13" spans="2:35" ht="13.5" thickBot="1" x14ac:dyDescent="0.25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14"/>
      <c r="X13" s="214"/>
      <c r="Y13" s="214"/>
      <c r="Z13" s="217"/>
      <c r="AA13" s="217"/>
      <c r="AB13" s="145"/>
      <c r="AC13" s="212" t="s">
        <v>10</v>
      </c>
      <c r="AD13" s="212"/>
      <c r="AE13" s="212" t="s">
        <v>11</v>
      </c>
      <c r="AF13" s="212"/>
      <c r="AG13" s="96"/>
      <c r="AH13" s="96"/>
      <c r="AI13" s="96"/>
    </row>
    <row r="14" spans="2:35" ht="15.75" thickBot="1" x14ac:dyDescent="0.3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0"/>
      <c r="X14" s="220"/>
      <c r="Y14" s="220"/>
      <c r="Z14" s="218">
        <f>AE14</f>
        <v>42429</v>
      </c>
      <c r="AA14" s="218"/>
      <c r="AB14" s="143"/>
      <c r="AC14" s="218">
        <f>DATE('Выбери месяц'!$I$8,VLOOKUP('Выбери месяц'!$H$8,всяки!$A$1:$B$12,2,0),1)</f>
        <v>42401</v>
      </c>
      <c r="AD14" s="218"/>
      <c r="AE14" s="221">
        <f>EOMONTH(AC14,0)</f>
        <v>42429</v>
      </c>
      <c r="AF14" s="221"/>
      <c r="AG14" s="96"/>
      <c r="AH14" s="96"/>
      <c r="AI14" s="96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15"/>
      <c r="X15" s="215"/>
      <c r="Y15" s="215"/>
      <c r="Z15" s="146"/>
      <c r="AA15" s="146"/>
      <c r="AB15" s="144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41" t="s">
        <v>12</v>
      </c>
      <c r="C16" s="244" t="s">
        <v>30</v>
      </c>
      <c r="D16" s="241" t="s">
        <v>13</v>
      </c>
      <c r="E16" s="249" t="s">
        <v>68</v>
      </c>
      <c r="F16" s="252" t="s">
        <v>14</v>
      </c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4"/>
      <c r="V16" s="252" t="s">
        <v>15</v>
      </c>
      <c r="W16" s="255"/>
      <c r="X16" s="256" t="s">
        <v>16</v>
      </c>
      <c r="Y16" s="257"/>
      <c r="Z16" s="257"/>
      <c r="AA16" s="257"/>
      <c r="AB16" s="253"/>
      <c r="AC16" s="254"/>
      <c r="AD16" s="291" t="s">
        <v>17</v>
      </c>
      <c r="AE16" s="292"/>
      <c r="AF16" s="292"/>
      <c r="AG16" s="292"/>
      <c r="AH16" s="293"/>
    </row>
    <row r="17" spans="2:37" ht="18" customHeight="1" x14ac:dyDescent="0.2">
      <c r="B17" s="242"/>
      <c r="C17" s="245"/>
      <c r="D17" s="247"/>
      <c r="E17" s="250"/>
      <c r="F17" s="239">
        <f>DATE('Выбери месяц'!$I$8,VLOOKUP('Выбери месяц'!$H$8,всяки!$A$1:$B$12,2,0),1)</f>
        <v>42401</v>
      </c>
      <c r="G17" s="235">
        <f>DATE('Выбери месяц'!$I$8,VLOOKUP('Выбери месяц'!$H$8,всяки!$A$1:$B$12,2,0),1+COLUMN(A:A))</f>
        <v>42402</v>
      </c>
      <c r="H17" s="235">
        <f>DATE('Выбери месяц'!$I$8,VLOOKUP('Выбери месяц'!$H$8,всяки!$A$1:$B$12,2,0),1+COLUMN(B:B))</f>
        <v>42403</v>
      </c>
      <c r="I17" s="235">
        <f>DATE('Выбери месяц'!$I$8,VLOOKUP('Выбери месяц'!$H$8,всяки!$A$1:$B$12,2,0),1+COLUMN(C:C))</f>
        <v>42404</v>
      </c>
      <c r="J17" s="235">
        <f>DATE('Выбери месяц'!$I$8,VLOOKUP('Выбери месяц'!$H$8,всяки!$A$1:$B$12,2,0),1+COLUMN(D:D))</f>
        <v>42405</v>
      </c>
      <c r="K17" s="235">
        <f>DATE('Выбери месяц'!$I$8,VLOOKUP('Выбери месяц'!$H$8,всяки!$A$1:$B$12,2,0),1+COLUMN(E:E))</f>
        <v>42406</v>
      </c>
      <c r="L17" s="235">
        <f>DATE('Выбери месяц'!$I$8,VLOOKUP('Выбери месяц'!$H$8,всяки!$A$1:$B$12,2,0),1+COLUMN(F:F))</f>
        <v>42407</v>
      </c>
      <c r="M17" s="235">
        <f>DATE('Выбери месяц'!$I$8,VLOOKUP('Выбери месяц'!$H$8,всяки!$A$1:$B$12,2,0),1+COLUMN(G:G))</f>
        <v>42408</v>
      </c>
      <c r="N17" s="235">
        <f>DATE('Выбери месяц'!$I$8,VLOOKUP('Выбери месяц'!$H$8,всяки!$A$1:$B$12,2,0),1+COLUMN(H:H))</f>
        <v>42409</v>
      </c>
      <c r="O17" s="235">
        <f>DATE('Выбери месяц'!$I$8,VLOOKUP('Выбери месяц'!$H$8,всяки!$A$1:$B$12,2,0),1+COLUMN(I:I))</f>
        <v>42410</v>
      </c>
      <c r="P17" s="235">
        <f>DATE('Выбери месяц'!$I$8,VLOOKUP('Выбери месяц'!$H$8,всяки!$A$1:$B$12,2,0),1+COLUMN(J:J))</f>
        <v>42411</v>
      </c>
      <c r="Q17" s="235">
        <f>DATE('Выбери месяц'!$I$8,VLOOKUP('Выбери месяц'!$H$8,всяки!$A$1:$B$12,2,0),1+COLUMN(K:K))</f>
        <v>42412</v>
      </c>
      <c r="R17" s="235">
        <f>DATE('Выбери месяц'!$I$8,VLOOKUP('Выбери месяц'!$H$8,всяки!$A$1:$B$12,2,0),1+COLUMN(L:L))</f>
        <v>42413</v>
      </c>
      <c r="S17" s="235">
        <f>DATE('Выбери месяц'!$I$8,VLOOKUP('Выбери месяц'!$H$8,всяки!$A$1:$B$12,2,0),1+COLUMN(M:M))</f>
        <v>42414</v>
      </c>
      <c r="T17" s="235">
        <f>DATE('Выбери месяц'!$I$8,VLOOKUP('Выбери месяц'!$H$8,всяки!$A$1:$B$12,2,0),1+COLUMN(N:N))</f>
        <v>42415</v>
      </c>
      <c r="U17" s="271" t="s">
        <v>38</v>
      </c>
      <c r="V17" s="202" t="s">
        <v>18</v>
      </c>
      <c r="W17" s="276" t="s">
        <v>19</v>
      </c>
      <c r="X17" s="277" t="s">
        <v>20</v>
      </c>
      <c r="Y17" s="278"/>
      <c r="Z17" s="278"/>
      <c r="AA17" s="278"/>
      <c r="AB17" s="278"/>
      <c r="AC17" s="276"/>
      <c r="AD17" s="279" t="s">
        <v>21</v>
      </c>
      <c r="AE17" s="282" t="s">
        <v>71</v>
      </c>
      <c r="AF17" s="285" t="s">
        <v>21</v>
      </c>
      <c r="AG17" s="286"/>
      <c r="AH17" s="198" t="s">
        <v>71</v>
      </c>
    </row>
    <row r="18" spans="2:37" ht="17.25" customHeight="1" x14ac:dyDescent="0.2">
      <c r="B18" s="242"/>
      <c r="C18" s="245"/>
      <c r="D18" s="247"/>
      <c r="E18" s="250"/>
      <c r="F18" s="240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71"/>
      <c r="V18" s="203"/>
      <c r="W18" s="276"/>
      <c r="X18" s="277" t="s">
        <v>23</v>
      </c>
      <c r="Y18" s="278"/>
      <c r="Z18" s="278"/>
      <c r="AA18" s="278"/>
      <c r="AB18" s="278"/>
      <c r="AC18" s="276"/>
      <c r="AD18" s="280"/>
      <c r="AE18" s="283"/>
      <c r="AF18" s="287"/>
      <c r="AG18" s="288"/>
      <c r="AH18" s="199"/>
    </row>
    <row r="19" spans="2:37" ht="19.5" customHeight="1" x14ac:dyDescent="0.2">
      <c r="B19" s="242"/>
      <c r="C19" s="245"/>
      <c r="D19" s="247"/>
      <c r="E19" s="250"/>
      <c r="F19" s="239">
        <f>DATE('Выбери месяц'!$I$8,VLOOKUP('Выбери месяц'!$H$8,всяки!$A$1:$B$12,2,0),16)</f>
        <v>42416</v>
      </c>
      <c r="G19" s="235">
        <f>DATE('Выбери месяц'!$I$8,VLOOKUP('Выбери месяц'!$H$8,всяки!$A$1:$B$12,2,0),16+COLUMN(A:A))</f>
        <v>42417</v>
      </c>
      <c r="H19" s="235">
        <f>DATE('Выбери месяц'!$I$8,VLOOKUP('Выбери месяц'!$H$8,всяки!$A$1:$B$12,2,0),16+COLUMN(B:B))</f>
        <v>42418</v>
      </c>
      <c r="I19" s="235">
        <f>DATE('Выбери месяц'!$I$8,VLOOKUP('Выбери месяц'!$H$8,всяки!$A$1:$B$12,2,0),16+COLUMN(C:C))</f>
        <v>42419</v>
      </c>
      <c r="J19" s="235">
        <f>DATE('Выбери месяц'!$I$8,VLOOKUP('Выбери месяц'!$H$8,всяки!$A$1:$B$12,2,0),16+COLUMN(D:D))</f>
        <v>42420</v>
      </c>
      <c r="K19" s="235">
        <f>DATE('Выбери месяц'!$I$8,VLOOKUP('Выбери месяц'!$H$8,всяки!$A$1:$B$12,2,0),16+COLUMN(E:E))</f>
        <v>42421</v>
      </c>
      <c r="L19" s="235">
        <f>DATE('Выбери месяц'!$I$8,VLOOKUP('Выбери месяц'!$H$8,всяки!$A$1:$B$12,2,0),16+COLUMN(F:F))</f>
        <v>42422</v>
      </c>
      <c r="M19" s="235">
        <f>DATE('Выбери месяц'!$I$8,VLOOKUP('Выбери месяц'!$H$8,всяки!$A$1:$B$12,2,0),16+COLUMN(G:G))</f>
        <v>42423</v>
      </c>
      <c r="N19" s="235">
        <f>DATE('Выбери месяц'!$I$8,VLOOKUP('Выбери месяц'!$H$8,всяки!$A$1:$B$12,2,0),16+COLUMN(H:H))</f>
        <v>42424</v>
      </c>
      <c r="O19" s="235">
        <f>DATE('Выбери месяц'!$I$8,VLOOKUP('Выбери месяц'!$H$8,всяки!$A$1:$B$12,2,0),16+COLUMN(I:I))</f>
        <v>42425</v>
      </c>
      <c r="P19" s="235">
        <f>DATE('Выбери месяц'!$I$8,VLOOKUP('Выбери месяц'!$H$8,всяки!$A$1:$B$12,2,0),16+COLUMN(J:J))</f>
        <v>42426</v>
      </c>
      <c r="Q19" s="235">
        <f>DATE('Выбери месяц'!$I$8,VLOOKUP('Выбери месяц'!$H$8,всяки!$A$1:$B$12,2,0),16+COLUMN(K:K))</f>
        <v>42427</v>
      </c>
      <c r="R19" s="235">
        <f>DATE('Выбери месяц'!$I$8,VLOOKUP('Выбери месяц'!$H$8,всяки!$A$1:$B$12,2,0),16+COLUMN(L:L))</f>
        <v>42428</v>
      </c>
      <c r="S19" s="235">
        <f>IF(DATE('Выбери месяц'!$I$8,VLOOKUP('Выбери месяц'!$H$8,всяки!$A$1:$B$12,2,0),16+COLUMN(M:M))&gt;EOMONTH(DATE('Выбери месяц'!$I$8,VLOOKUP('Выбери месяц'!$H$8,всяки!$A$1:$B$12,2,0),16),0),"",DATE('Выбери месяц'!$I$8,VLOOKUP('Выбери месяц'!$H$8,всяки!$A$1:$B$12,2,0),16+COLUMN(M:M)))</f>
        <v>42429</v>
      </c>
      <c r="T19" s="235" t="str">
        <f>IF(DATE('Выбери месяц'!$I$8,VLOOKUP('Выбери месяц'!$H$8,всяки!$A$1:$B$12,2,0),16+COLUMN(N:N))&gt;EOMONTH(DATE('Выбери месяц'!$I$8,VLOOKUP('Выбери месяц'!$H$8,всяки!$A$1:$B$12,2,0),16),0),"",DATE('Выбери месяц'!$I$8,VLOOKUP('Выбери месяц'!$H$8,всяки!$A$1:$B$12,2,0),16+COLUMN(N:N)))</f>
        <v/>
      </c>
      <c r="U19" s="237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00" t="s">
        <v>22</v>
      </c>
      <c r="W19" s="201"/>
      <c r="X19" s="274" t="s">
        <v>24</v>
      </c>
      <c r="Y19" s="196" t="s">
        <v>25</v>
      </c>
      <c r="Z19" s="282" t="s">
        <v>26</v>
      </c>
      <c r="AA19" s="295" t="s">
        <v>24</v>
      </c>
      <c r="AB19" s="196" t="s">
        <v>25</v>
      </c>
      <c r="AC19" s="198" t="s">
        <v>26</v>
      </c>
      <c r="AD19" s="280"/>
      <c r="AE19" s="283"/>
      <c r="AF19" s="287"/>
      <c r="AG19" s="288"/>
      <c r="AH19" s="199"/>
    </row>
    <row r="20" spans="2:37" ht="19.5" customHeight="1" x14ac:dyDescent="0.2">
      <c r="B20" s="243"/>
      <c r="C20" s="246"/>
      <c r="D20" s="248"/>
      <c r="E20" s="251"/>
      <c r="F20" s="240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8"/>
      <c r="V20" s="200" t="s">
        <v>27</v>
      </c>
      <c r="W20" s="201"/>
      <c r="X20" s="275"/>
      <c r="Y20" s="197"/>
      <c r="Z20" s="283"/>
      <c r="AA20" s="296"/>
      <c r="AB20" s="197"/>
      <c r="AC20" s="199"/>
      <c r="AD20" s="281"/>
      <c r="AE20" s="284"/>
      <c r="AF20" s="289"/>
      <c r="AG20" s="290"/>
      <c r="AH20" s="294"/>
    </row>
    <row r="21" spans="2:37" s="18" customFormat="1" ht="12.75" customHeight="1" thickBot="1" x14ac:dyDescent="0.25">
      <c r="B21" s="107">
        <v>1</v>
      </c>
      <c r="C21" s="108">
        <f>B21+1</f>
        <v>2</v>
      </c>
      <c r="D21" s="107">
        <v>3</v>
      </c>
      <c r="E21" s="103"/>
      <c r="F21" s="268">
        <v>4</v>
      </c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70"/>
      <c r="V21" s="138">
        <v>5</v>
      </c>
      <c r="W21" s="139">
        <v>6</v>
      </c>
      <c r="X21" s="101">
        <v>7</v>
      </c>
      <c r="Y21" s="140">
        <v>8</v>
      </c>
      <c r="Z21" s="102">
        <v>9</v>
      </c>
      <c r="AA21" s="140">
        <v>7</v>
      </c>
      <c r="AB21" s="140">
        <v>8</v>
      </c>
      <c r="AC21" s="139">
        <v>9</v>
      </c>
      <c r="AD21" s="165">
        <v>10</v>
      </c>
      <c r="AE21" s="140">
        <v>11</v>
      </c>
      <c r="AF21" s="272">
        <v>12</v>
      </c>
      <c r="AG21" s="273"/>
      <c r="AH21" s="142">
        <v>13</v>
      </c>
      <c r="AI21" s="89"/>
      <c r="AJ21" s="90"/>
      <c r="AK21" s="90"/>
    </row>
    <row r="22" spans="2:37" ht="18" customHeight="1" thickTop="1" x14ac:dyDescent="0.2">
      <c r="B22" s="224">
        <f>IF(D22&gt;0,COUNTIF($D$22:D22,"&gt;0"),"")</f>
        <v>1</v>
      </c>
      <c r="C22" s="227">
        <f>IFERROR(INDEX(INDEX(Структура!$A$1:$H$30,0,MATCH('Сектор АХО'!$F$8,Структура!$A$1:$G$1,0)+1),TRUNC(ROW(A4)/4)+1,0),"")</f>
        <v>0</v>
      </c>
      <c r="D22" s="229">
        <f>IFERROR(HLOOKUP('Сектор АХО'!$F$8,Структура!$A$1:$H$30,TRUNC(ROW(A4)/4)+1,0),"")</f>
        <v>544</v>
      </c>
      <c r="E22" s="231" t="s">
        <v>65</v>
      </c>
      <c r="F22" s="109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109" t="str">
        <f t="shared" si="0"/>
        <v>Я</v>
      </c>
      <c r="H22" s="109" t="str">
        <f t="shared" si="0"/>
        <v>Я</v>
      </c>
      <c r="I22" s="109" t="str">
        <f t="shared" si="0"/>
        <v>Я</v>
      </c>
      <c r="J22" s="109" t="str">
        <f t="shared" si="0"/>
        <v>Я</v>
      </c>
      <c r="K22" s="109" t="str">
        <f t="shared" si="0"/>
        <v>В</v>
      </c>
      <c r="L22" s="109" t="str">
        <f t="shared" si="0"/>
        <v>В</v>
      </c>
      <c r="M22" s="109" t="str">
        <f t="shared" si="0"/>
        <v>Я</v>
      </c>
      <c r="N22" s="109" t="str">
        <f t="shared" si="0"/>
        <v>Я</v>
      </c>
      <c r="O22" s="109" t="str">
        <f t="shared" si="0"/>
        <v>Я</v>
      </c>
      <c r="P22" s="109" t="str">
        <f t="shared" si="0"/>
        <v>Я</v>
      </c>
      <c r="Q22" s="109" t="str">
        <f t="shared" si="0"/>
        <v>Я</v>
      </c>
      <c r="R22" s="109" t="str">
        <f t="shared" si="0"/>
        <v>В</v>
      </c>
      <c r="S22" s="109" t="str">
        <f t="shared" si="0"/>
        <v>В</v>
      </c>
      <c r="T22" s="109" t="str">
        <f t="shared" si="0"/>
        <v>Я</v>
      </c>
      <c r="U22" s="104" t="s">
        <v>28</v>
      </c>
      <c r="V22" s="127">
        <f>COUNTIF(F22:U22,"Я")*1+COUNTIF(F22:U22,"РВ")*1</f>
        <v>11</v>
      </c>
      <c r="W22" s="323">
        <f>SUM(V24,V22)</f>
        <v>20</v>
      </c>
      <c r="X22" s="136"/>
      <c r="Y22" s="118"/>
      <c r="Z22" s="119"/>
      <c r="AA22" s="119"/>
      <c r="AB22" s="118"/>
      <c r="AC22" s="137"/>
      <c r="AD22" s="166" t="str">
        <f>IF(SUMPRODUCT(--ISNUMBER(SEARCH("НН",F22:U25)))&gt;0,"НН","")</f>
        <v/>
      </c>
      <c r="AE22" s="185" t="str">
        <f t="array" ref="AE22">IF(AD22="","",SUMPRODUCT(($F$22:$U$25=AD22)*(IFERROR(WEEKDAY($F$17:$U$20,2),7)&lt;6)*(ISNA(MATCH($F$17:$U$20,празд,0))))&amp;"("&amp;SUMPRODUCT(($F$22:$U$25=AD22)*(IFERROR(WEEKDAY($F$17:$U$20,2),7)&lt;6)*(ISNA(MATCH($F$17:$U$20,празд,0))))*8&amp;")")</f>
        <v/>
      </c>
      <c r="AF22" s="258" t="str">
        <f>IF(SUMPRODUCT(--ISNUMBER(SEARCH("К",F22:U25)))&gt;0,"К","")</f>
        <v/>
      </c>
      <c r="AG22" s="259"/>
      <c r="AH22" s="184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IF(AF22="","",SUMPRODUCT(($F$22:$U$25=AF22)*(IFERROR(WEEKDAY($F$17:$U$20,2),7)&lt;6)*(ISNA(MATCH($F$17:$U$20,празд,0))))&amp;"("&amp;SUMPRODUCT(($F$22:$U$25=AF22)*(IFERROR(WEEKDAY($F$17:$U$20,2),7)&lt;6)*(ISNA(MATCH($F$17:$U$20,празд,0))))*8&amp;")")</f>
        <v/>
      </c>
      <c r="AI22" s="85"/>
      <c r="AJ22" s="85"/>
    </row>
    <row r="23" spans="2:37" ht="18" customHeight="1" x14ac:dyDescent="0.2">
      <c r="B23" s="225"/>
      <c r="C23" s="228"/>
      <c r="D23" s="230"/>
      <c r="E23" s="232"/>
      <c r="F23" s="112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112">
        <f t="shared" si="1"/>
        <v>8</v>
      </c>
      <c r="H23" s="112">
        <f t="shared" si="1"/>
        <v>8</v>
      </c>
      <c r="I23" s="112">
        <f t="shared" si="1"/>
        <v>8</v>
      </c>
      <c r="J23" s="110">
        <f t="shared" si="1"/>
        <v>8</v>
      </c>
      <c r="K23" s="110" t="str">
        <f t="shared" si="1"/>
        <v/>
      </c>
      <c r="L23" s="110" t="str">
        <f t="shared" si="1"/>
        <v/>
      </c>
      <c r="M23" s="110">
        <f t="shared" si="1"/>
        <v>8</v>
      </c>
      <c r="N23" s="110">
        <f t="shared" si="1"/>
        <v>8</v>
      </c>
      <c r="O23" s="110">
        <f t="shared" si="1"/>
        <v>8</v>
      </c>
      <c r="P23" s="110">
        <f t="shared" si="1"/>
        <v>8</v>
      </c>
      <c r="Q23" s="110">
        <f t="shared" si="1"/>
        <v>8</v>
      </c>
      <c r="R23" s="110" t="str">
        <f t="shared" si="1"/>
        <v/>
      </c>
      <c r="S23" s="110" t="str">
        <f t="shared" si="1"/>
        <v/>
      </c>
      <c r="T23" s="110">
        <f t="shared" si="1"/>
        <v>8</v>
      </c>
      <c r="U23" s="105" t="s">
        <v>28</v>
      </c>
      <c r="V23" s="123">
        <f>SUM(F23:U23)</f>
        <v>88</v>
      </c>
      <c r="W23" s="324"/>
      <c r="X23" s="128"/>
      <c r="Y23" s="8"/>
      <c r="Z23" s="9"/>
      <c r="AA23" s="8"/>
      <c r="AB23" s="8"/>
      <c r="AC23" s="129"/>
      <c r="AD23" s="169" t="str">
        <f>IF(SUMPRODUCT(--ISNUMBER(SEARCH("ОТ",F22:U25)))&gt;0,"ОТ","")</f>
        <v/>
      </c>
      <c r="AE23" s="185" t="str">
        <f t="array" ref="AE23">IF(AD23="","",SUMPRODUCT(($F$22:$U$25=AD23)*(IFERROR(WEEKDAY($F$17:$U$20,2),7)&lt;6)*(ISNA(MATCH($F$17:$U$20,празд,0))))&amp;"("&amp;SUMPRODUCT(($F$22:$U$25=AD23)*(IFERROR(WEEKDAY($F$17:$U$20,2),7)&lt;6)*(ISNA(MATCH($F$17:$U$20,празд,0))))*8&amp;")")</f>
        <v/>
      </c>
      <c r="AF23" s="260"/>
      <c r="AG23" s="261"/>
      <c r="AH23" s="183"/>
      <c r="AI23" s="91"/>
      <c r="AJ23" s="91"/>
    </row>
    <row r="24" spans="2:37" ht="18" customHeight="1" x14ac:dyDescent="0.2">
      <c r="B24" s="225"/>
      <c r="C24" s="228"/>
      <c r="D24" s="230"/>
      <c r="E24" s="232"/>
      <c r="F24" s="112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112" t="str">
        <f t="shared" si="2"/>
        <v>Я</v>
      </c>
      <c r="H24" s="112" t="str">
        <f t="shared" si="2"/>
        <v>Я</v>
      </c>
      <c r="I24" s="112" t="str">
        <f t="shared" si="2"/>
        <v>Я</v>
      </c>
      <c r="J24" s="112" t="str">
        <f t="shared" si="2"/>
        <v>Я</v>
      </c>
      <c r="K24" s="112" t="str">
        <f t="shared" si="2"/>
        <v>В</v>
      </c>
      <c r="L24" s="112" t="str">
        <f t="shared" si="2"/>
        <v>В</v>
      </c>
      <c r="M24" s="112" t="str">
        <f t="shared" si="2"/>
        <v>В</v>
      </c>
      <c r="N24" s="112" t="str">
        <f t="shared" si="2"/>
        <v>Я</v>
      </c>
      <c r="O24" s="112" t="str">
        <f t="shared" si="2"/>
        <v>Я</v>
      </c>
      <c r="P24" s="112" t="str">
        <f t="shared" si="2"/>
        <v>Я</v>
      </c>
      <c r="Q24" s="112" t="str">
        <f t="shared" si="2"/>
        <v>В</v>
      </c>
      <c r="R24" s="112" t="str">
        <f t="shared" si="2"/>
        <v>В</v>
      </c>
      <c r="S24" s="112" t="str">
        <f t="shared" si="2"/>
        <v>Я</v>
      </c>
      <c r="T24" s="112" t="str">
        <f t="shared" si="2"/>
        <v/>
      </c>
      <c r="U24" s="106" t="str">
        <f t="shared" si="2"/>
        <v/>
      </c>
      <c r="V24" s="124">
        <f>COUNTIF(F24:U24,"Я")*1+COUNTIF(F24:U24,"РВ")*1</f>
        <v>9</v>
      </c>
      <c r="W24" s="325">
        <f>SUM(V25,V23)</f>
        <v>159</v>
      </c>
      <c r="X24" s="128"/>
      <c r="Y24" s="8"/>
      <c r="Z24" s="9"/>
      <c r="AA24" s="8"/>
      <c r="AB24" s="8"/>
      <c r="AC24" s="129"/>
      <c r="AD24" s="169" t="str">
        <f>IF(SUMPRODUCT(--ISNUMBER(SEARCH("б",F22:U25)))&gt;0,"Б","")</f>
        <v/>
      </c>
      <c r="AE24" s="185" t="str">
        <f t="array" ref="AE24">IF(AD24="","",SUMPRODUCT(($F$22:$U$25=AD24)*(IFERROR(WEEKDAY($F$17:$U$20,2),7)&lt;6)*(ISNA(MATCH($F$17:$U$20,празд,0))))&amp;"("&amp;SUMPRODUCT(($F$22:$U$25=AD24)*(IFERROR(WEEKDAY($F$17:$U$20,2),7)&lt;6)*(ISNA(MATCH($F$17:$U$20,празд,0))))*8&amp;")")</f>
        <v/>
      </c>
      <c r="AF24" s="264"/>
      <c r="AG24" s="265"/>
      <c r="AH24" s="173"/>
      <c r="AI24" s="91"/>
      <c r="AJ24" s="91"/>
    </row>
    <row r="25" spans="2:37" ht="18" customHeight="1" thickBot="1" x14ac:dyDescent="0.25">
      <c r="B25" s="226"/>
      <c r="C25" s="228"/>
      <c r="D25" s="230"/>
      <c r="E25" s="232"/>
      <c r="F25" s="113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113">
        <f t="shared" si="3"/>
        <v>8</v>
      </c>
      <c r="H25" s="113">
        <f t="shared" si="3"/>
        <v>8</v>
      </c>
      <c r="I25" s="113">
        <f t="shared" si="3"/>
        <v>8</v>
      </c>
      <c r="J25" s="114">
        <f t="shared" si="3"/>
        <v>7</v>
      </c>
      <c r="K25" s="114" t="str">
        <f t="shared" si="3"/>
        <v/>
      </c>
      <c r="L25" s="114" t="str">
        <f t="shared" si="3"/>
        <v/>
      </c>
      <c r="M25" s="114" t="str">
        <f t="shared" si="3"/>
        <v/>
      </c>
      <c r="N25" s="114">
        <f t="shared" si="3"/>
        <v>8</v>
      </c>
      <c r="O25" s="114">
        <f t="shared" si="3"/>
        <v>8</v>
      </c>
      <c r="P25" s="114">
        <f t="shared" si="3"/>
        <v>8</v>
      </c>
      <c r="Q25" s="114" t="str">
        <f t="shared" si="3"/>
        <v/>
      </c>
      <c r="R25" s="114" t="str">
        <f t="shared" si="3"/>
        <v/>
      </c>
      <c r="S25" s="114">
        <f t="shared" si="3"/>
        <v>8</v>
      </c>
      <c r="T25" s="114" t="str">
        <f t="shared" si="3"/>
        <v/>
      </c>
      <c r="U25" s="115" t="str">
        <f t="shared" si="3"/>
        <v/>
      </c>
      <c r="V25" s="123">
        <f>SUM(F25:U25)</f>
        <v>71</v>
      </c>
      <c r="W25" s="328"/>
      <c r="X25" s="130"/>
      <c r="Y25" s="116"/>
      <c r="Z25" s="117"/>
      <c r="AA25" s="116"/>
      <c r="AB25" s="116"/>
      <c r="AC25" s="131"/>
      <c r="AD25" s="169" t="str">
        <f>IF(SUMPRODUCT(--ISNUMBER(SEARCH("ОД",F22:U25)))&gt;0,"ОД","")</f>
        <v/>
      </c>
      <c r="AE25" s="185" t="str">
        <f t="array" ref="AE25">IF(AD25="","",SUMPRODUCT(($F$22:$U$25=AD25)*(IFERROR(WEEKDAY($F$17:$U$20,2),7)&lt;6)*(ISNA(MATCH($F$17:$U$20,празд,0))))&amp;"("&amp;SUMPRODUCT(($F$22:$U$25=AD25)*(IFERROR(WEEKDAY($F$17:$U$20,2),7)&lt;6)*(ISNA(MATCH($F$17:$U$20,празд,0))))*8&amp;")")</f>
        <v/>
      </c>
      <c r="AF25" s="266"/>
      <c r="AG25" s="267"/>
      <c r="AH25" s="174"/>
      <c r="AI25" s="91"/>
      <c r="AJ25" s="91"/>
    </row>
    <row r="26" spans="2:37" ht="18" customHeight="1" thickTop="1" x14ac:dyDescent="0.2">
      <c r="B26" s="224" t="str">
        <f>IF(D26&gt;0,COUNTIF($D$22:D26,"&gt;0"),"")</f>
        <v/>
      </c>
      <c r="C26" s="227">
        <f>IFERROR(INDEX(INDEX(Структура!$A$1:$H$30,0,MATCH('Сектор АХО'!$F$8,Структура!$A$1:$G$1,0)+1),TRUNC(ROW(A8)/4)+1,0),"")</f>
        <v>0</v>
      </c>
      <c r="D26" s="229">
        <f>IFERROR(HLOOKUP('Сектор АХО'!$F$8,Структура!$A$1:$H$30,TRUNC(ROW(A8)/4)+1,0),"")</f>
        <v>0</v>
      </c>
      <c r="E26" s="297" t="s">
        <v>65</v>
      </c>
      <c r="F26" s="120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109" t="str">
        <f t="shared" si="4"/>
        <v>Я</v>
      </c>
      <c r="H26" s="109" t="str">
        <f t="shared" si="4"/>
        <v>Я</v>
      </c>
      <c r="I26" s="109" t="str">
        <f t="shared" si="4"/>
        <v>Я</v>
      </c>
      <c r="J26" s="109" t="str">
        <f t="shared" si="4"/>
        <v>Я</v>
      </c>
      <c r="K26" s="109" t="str">
        <f t="shared" si="4"/>
        <v>В</v>
      </c>
      <c r="L26" s="109" t="str">
        <f t="shared" si="4"/>
        <v>В</v>
      </c>
      <c r="M26" s="109" t="str">
        <f t="shared" si="4"/>
        <v>Я</v>
      </c>
      <c r="N26" s="109" t="str">
        <f t="shared" si="4"/>
        <v>Я</v>
      </c>
      <c r="O26" s="109" t="str">
        <f t="shared" si="4"/>
        <v>Я</v>
      </c>
      <c r="P26" s="109" t="str">
        <f t="shared" si="4"/>
        <v>Я</v>
      </c>
      <c r="Q26" s="109" t="str">
        <f t="shared" si="4"/>
        <v>Я</v>
      </c>
      <c r="R26" s="109" t="str">
        <f t="shared" si="4"/>
        <v>В</v>
      </c>
      <c r="S26" s="109" t="str">
        <f t="shared" si="4"/>
        <v>В</v>
      </c>
      <c r="T26" s="109" t="str">
        <f t="shared" si="4"/>
        <v>Я</v>
      </c>
      <c r="U26" s="104" t="s">
        <v>28</v>
      </c>
      <c r="V26" s="125">
        <f>COUNTIF(F26:U26,"Я")*1+COUNTIF(F26:U26,"РВ")*1</f>
        <v>11</v>
      </c>
      <c r="W26" s="327">
        <f>SUM(V28,V26)</f>
        <v>20</v>
      </c>
      <c r="X26" s="132"/>
      <c r="Y26" s="121"/>
      <c r="Z26" s="122"/>
      <c r="AA26" s="122"/>
      <c r="AB26" s="121"/>
      <c r="AC26" s="133"/>
      <c r="AD26" s="168" t="str">
        <f>IF(SUMPRODUCT(--ISNUMBER(SEARCH("НН",F26:U29)))&gt;0,"НН","")</f>
        <v/>
      </c>
      <c r="AE26" s="180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IF(AD26="","",SUMPRODUCT(($F$26:$U$29=AD26)*(IFERROR(WEEKDAY($F$17:$U$20,2),7)&lt;6)*(ISNA(MATCH($F$17:$U$20,празд,0))))&amp;"("&amp;SUMPRODUCT(($F$26:$U$29=AD26)*(IFERROR(WEEKDAY($F$17:$U$20,2),7)&lt;6)*(ISNA(MATCH($F$17:$U$20,празд,0))))*8&amp;")")</f>
        <v/>
      </c>
      <c r="AF26" s="313" t="str">
        <f>IF(SUMPRODUCT(--ISNUMBER(SEARCH("К",F26:U29)))&gt;0,"К","")</f>
        <v/>
      </c>
      <c r="AG26" s="314"/>
      <c r="AH26" s="175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IF(AF26="","",SUMPRODUCT(($F$26:$U$29=AF26)*(IFERROR(WEEKDAY($F$17:$U$20,2),7)&lt;6)*(ISNA(MATCH($F$17:$U$20,празд,0))))&amp;"("&amp;SUMPRODUCT(($F$26:$U$29=AF26)*(IFERROR(WEEKDAY($F$17:$U$20,2),7)&lt;6)*(ISNA(MATCH($F$17:$U$20,празд,0))))*8&amp;")")</f>
        <v/>
      </c>
      <c r="AI26" s="91"/>
      <c r="AJ26" s="91"/>
    </row>
    <row r="27" spans="2:37" ht="18" customHeight="1" x14ac:dyDescent="0.2">
      <c r="B27" s="225"/>
      <c r="C27" s="228"/>
      <c r="D27" s="230"/>
      <c r="E27" s="298"/>
      <c r="F27" s="78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112">
        <f t="shared" si="5"/>
        <v>8</v>
      </c>
      <c r="H27" s="112">
        <f t="shared" si="5"/>
        <v>8</v>
      </c>
      <c r="I27" s="112">
        <f t="shared" si="5"/>
        <v>8</v>
      </c>
      <c r="J27" s="112">
        <f t="shared" si="5"/>
        <v>8</v>
      </c>
      <c r="K27" s="112" t="str">
        <f t="shared" si="5"/>
        <v/>
      </c>
      <c r="L27" s="112" t="str">
        <f t="shared" si="5"/>
        <v/>
      </c>
      <c r="M27" s="112">
        <f t="shared" si="5"/>
        <v>8</v>
      </c>
      <c r="N27" s="112">
        <f t="shared" si="5"/>
        <v>8</v>
      </c>
      <c r="O27" s="112">
        <f t="shared" si="5"/>
        <v>8</v>
      </c>
      <c r="P27" s="112">
        <f t="shared" si="5"/>
        <v>8</v>
      </c>
      <c r="Q27" s="112">
        <f t="shared" si="5"/>
        <v>8</v>
      </c>
      <c r="R27" s="112" t="str">
        <f t="shared" si="5"/>
        <v/>
      </c>
      <c r="S27" s="112" t="str">
        <f t="shared" si="5"/>
        <v/>
      </c>
      <c r="T27" s="112">
        <f t="shared" si="5"/>
        <v>8</v>
      </c>
      <c r="U27" s="105" t="s">
        <v>28</v>
      </c>
      <c r="V27" s="123">
        <f>SUM(F27:U27)</f>
        <v>88</v>
      </c>
      <c r="W27" s="324"/>
      <c r="X27" s="128"/>
      <c r="Y27" s="8"/>
      <c r="Z27" s="9"/>
      <c r="AA27" s="8"/>
      <c r="AB27" s="8"/>
      <c r="AC27" s="129"/>
      <c r="AD27" s="169" t="str">
        <f>IF(SUMPRODUCT(--ISNUMBER(SEARCH("ОТ",F26:U29)))&gt;0,"ОТ","")</f>
        <v/>
      </c>
      <c r="AE27" s="181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IF(AD27="","",SUMPRODUCT(($F$26:$U$29=AD27)*(IFERROR(WEEKDAY($F$17:$U$20,2),7)&lt;6)*(ISNA(MATCH($F$17:$U$20,празд,0))))&amp;"("&amp;SUMPRODUCT(($F$26:$U$29=AD27)*(IFERROR(WEEKDAY($F$17:$U$20,2),7)&lt;6)*(ISNA(MATCH($F$17:$U$20,празд,0))))*8&amp;")")</f>
        <v/>
      </c>
      <c r="AF27" s="260"/>
      <c r="AG27" s="261"/>
      <c r="AH27" s="183"/>
      <c r="AI27" s="91"/>
      <c r="AJ27" s="91"/>
    </row>
    <row r="28" spans="2:37" ht="18" customHeight="1" x14ac:dyDescent="0.2">
      <c r="B28" s="225"/>
      <c r="C28" s="228"/>
      <c r="D28" s="230"/>
      <c r="E28" s="298"/>
      <c r="F28" s="78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112" t="str">
        <f t="shared" si="6"/>
        <v>Я</v>
      </c>
      <c r="H28" s="112" t="str">
        <f t="shared" si="6"/>
        <v>Я</v>
      </c>
      <c r="I28" s="112" t="str">
        <f t="shared" si="6"/>
        <v>Я</v>
      </c>
      <c r="J28" s="112" t="str">
        <f t="shared" si="6"/>
        <v>Я</v>
      </c>
      <c r="K28" s="112" t="str">
        <f t="shared" si="6"/>
        <v>В</v>
      </c>
      <c r="L28" s="112" t="str">
        <f t="shared" si="6"/>
        <v>В</v>
      </c>
      <c r="M28" s="112" t="str">
        <f t="shared" si="6"/>
        <v>В</v>
      </c>
      <c r="N28" s="112" t="str">
        <f t="shared" si="6"/>
        <v>Я</v>
      </c>
      <c r="O28" s="112" t="str">
        <f t="shared" si="6"/>
        <v>Я</v>
      </c>
      <c r="P28" s="112" t="str">
        <f t="shared" si="6"/>
        <v>Я</v>
      </c>
      <c r="Q28" s="112" t="str">
        <f t="shared" si="6"/>
        <v>В</v>
      </c>
      <c r="R28" s="112" t="str">
        <f t="shared" si="6"/>
        <v>В</v>
      </c>
      <c r="S28" s="112" t="str">
        <f t="shared" si="6"/>
        <v>Я</v>
      </c>
      <c r="T28" s="112" t="str">
        <f t="shared" si="6"/>
        <v/>
      </c>
      <c r="U28" s="106" t="str">
        <f t="shared" si="6"/>
        <v/>
      </c>
      <c r="V28" s="124">
        <f>COUNTIF(F28:U28,"Я")*1+COUNTIF(F28:U28,"РВ")*1</f>
        <v>9</v>
      </c>
      <c r="W28" s="325">
        <f>SUM(V29,V27)</f>
        <v>159</v>
      </c>
      <c r="X28" s="128"/>
      <c r="Y28" s="8"/>
      <c r="Z28" s="9"/>
      <c r="AA28" s="8"/>
      <c r="AB28" s="8"/>
      <c r="AC28" s="129"/>
      <c r="AD28" s="169" t="str">
        <f>IF(SUMPRODUCT(--ISNUMBER(SEARCH("б",F26:U29)))&gt;0,"Б","")</f>
        <v/>
      </c>
      <c r="AE28" s="181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IF(AD28="","",SUMPRODUCT(($F$26:$U$29=AD28)*(IFERROR(WEEKDAY($F$17:$U$20,2),7)&lt;6)*(ISNA(MATCH($F$17:$U$20,празд,0))))&amp;"("&amp;SUMPRODUCT(($F$26:$U$29=AD28)*(IFERROR(WEEKDAY($F$17:$U$20,2),7)&lt;6)*(ISNA(MATCH($F$17:$U$20,празд,0))))*8&amp;")")</f>
        <v/>
      </c>
      <c r="AF28" s="264"/>
      <c r="AG28" s="265"/>
      <c r="AH28" s="173"/>
      <c r="AI28" s="91"/>
      <c r="AJ28" s="91"/>
    </row>
    <row r="29" spans="2:37" ht="18" customHeight="1" thickBot="1" x14ac:dyDescent="0.25">
      <c r="B29" s="226"/>
      <c r="C29" s="228"/>
      <c r="D29" s="230"/>
      <c r="E29" s="299"/>
      <c r="F29" s="97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98">
        <f t="shared" si="7"/>
        <v>8</v>
      </c>
      <c r="H29" s="98">
        <f t="shared" si="7"/>
        <v>8</v>
      </c>
      <c r="I29" s="98">
        <f t="shared" si="7"/>
        <v>8</v>
      </c>
      <c r="J29" s="98">
        <f t="shared" si="7"/>
        <v>7</v>
      </c>
      <c r="K29" s="98" t="str">
        <f t="shared" si="7"/>
        <v/>
      </c>
      <c r="L29" s="98" t="str">
        <f t="shared" si="7"/>
        <v/>
      </c>
      <c r="M29" s="98" t="str">
        <f t="shared" si="7"/>
        <v/>
      </c>
      <c r="N29" s="98">
        <f t="shared" si="7"/>
        <v>8</v>
      </c>
      <c r="O29" s="98">
        <f t="shared" si="7"/>
        <v>8</v>
      </c>
      <c r="P29" s="98">
        <f t="shared" si="7"/>
        <v>8</v>
      </c>
      <c r="Q29" s="98" t="str">
        <f t="shared" si="7"/>
        <v/>
      </c>
      <c r="R29" s="98" t="str">
        <f t="shared" si="7"/>
        <v/>
      </c>
      <c r="S29" s="98">
        <f t="shared" si="7"/>
        <v>8</v>
      </c>
      <c r="T29" s="98" t="str">
        <f t="shared" si="7"/>
        <v/>
      </c>
      <c r="U29" s="111" t="str">
        <f t="shared" si="7"/>
        <v/>
      </c>
      <c r="V29" s="126">
        <f>SUM(F29:U29)</f>
        <v>71</v>
      </c>
      <c r="W29" s="326"/>
      <c r="X29" s="134"/>
      <c r="Y29" s="99"/>
      <c r="Z29" s="100"/>
      <c r="AA29" s="99"/>
      <c r="AB29" s="99"/>
      <c r="AC29" s="135"/>
      <c r="AD29" s="170" t="str">
        <f>IF(SUMPRODUCT(--ISNUMBER(SEARCH("ОД",F26:U29)))&gt;0,"ОД","")</f>
        <v/>
      </c>
      <c r="AE29" s="185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IF(AD29="","",SUMPRODUCT(($F$26:$U$29=AD29)*(IFERROR(WEEKDAY($F$17:$U$20,2),7)&lt;6)*(ISNA(MATCH($F$17:$U$20,празд,0))))&amp;"("&amp;SUMPRODUCT(($F$26:$U$29=AD29)*(IFERROR(WEEKDAY($F$17:$U$20,2),7)&lt;6)*(ISNA(MATCH($F$17:$U$20,празд,0))))*8&amp;")")</f>
        <v/>
      </c>
      <c r="AF29" s="315"/>
      <c r="AG29" s="316"/>
      <c r="AH29" s="176"/>
    </row>
    <row r="30" spans="2:37" ht="18" customHeight="1" thickTop="1" x14ac:dyDescent="0.2">
      <c r="B30" s="224" t="str">
        <f>IF(D30&gt;0,COUNTIF($D$22:D30,"&gt;0"),"")</f>
        <v/>
      </c>
      <c r="C30" s="227">
        <f>IFERROR(INDEX(INDEX(Структура!$A$1:$H$30,0,MATCH('Сектор АХО'!$F$8,Структура!$A$1:$G$1,0)+1),TRUNC(ROW(A12)/4)+1,0),"")</f>
        <v>0</v>
      </c>
      <c r="D30" s="229">
        <f>IFERROR(HLOOKUP('Сектор АХО'!$F$8,Структура!$A$1:$H$30,TRUNC(ROW(A12)/4)+1,0),"")</f>
        <v>0</v>
      </c>
      <c r="E30" s="298" t="s">
        <v>65</v>
      </c>
      <c r="F30" s="120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109" t="str">
        <f t="shared" si="8"/>
        <v>Я</v>
      </c>
      <c r="H30" s="109" t="str">
        <f t="shared" si="8"/>
        <v>Я</v>
      </c>
      <c r="I30" s="109" t="str">
        <f t="shared" si="8"/>
        <v>Я</v>
      </c>
      <c r="J30" s="109" t="str">
        <f t="shared" si="8"/>
        <v>Я</v>
      </c>
      <c r="K30" s="109" t="str">
        <f t="shared" si="8"/>
        <v>В</v>
      </c>
      <c r="L30" s="109" t="str">
        <f t="shared" si="8"/>
        <v>В</v>
      </c>
      <c r="M30" s="109" t="str">
        <f t="shared" si="8"/>
        <v>Я</v>
      </c>
      <c r="N30" s="109" t="str">
        <f t="shared" si="8"/>
        <v>Я</v>
      </c>
      <c r="O30" s="109" t="str">
        <f t="shared" si="8"/>
        <v>Я</v>
      </c>
      <c r="P30" s="109" t="str">
        <f t="shared" si="8"/>
        <v>Я</v>
      </c>
      <c r="Q30" s="109" t="str">
        <f t="shared" si="8"/>
        <v>Я</v>
      </c>
      <c r="R30" s="109" t="str">
        <f t="shared" si="8"/>
        <v>В</v>
      </c>
      <c r="S30" s="109" t="str">
        <f t="shared" si="8"/>
        <v>В</v>
      </c>
      <c r="T30" s="109" t="str">
        <f t="shared" si="8"/>
        <v>Я</v>
      </c>
      <c r="U30" s="104" t="s">
        <v>28</v>
      </c>
      <c r="V30" s="125">
        <f>COUNTIF(F30:U30,"Я")*1+COUNTIF(F30:U30,"РВ")*1</f>
        <v>11</v>
      </c>
      <c r="W30" s="327">
        <f>SUM(V32,V30)</f>
        <v>20</v>
      </c>
      <c r="X30" s="132"/>
      <c r="Y30" s="121"/>
      <c r="Z30" s="122"/>
      <c r="AA30" s="122"/>
      <c r="AB30" s="121"/>
      <c r="AC30" s="133"/>
      <c r="AD30" s="168" t="str">
        <f>IF(SUMPRODUCT(--ISNUMBER(SEARCH("НН",F30:U33)))&gt;0,"НН","")</f>
        <v/>
      </c>
      <c r="AE30" s="180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IF(AD30="","",SUMPRODUCT(($F$30:$U$33=AD30)*(IFERROR(WEEKDAY($F$17:$U$20,2),7)&lt;6)*(ISNA(MATCH($F$17:$U$20,празд,0))))&amp;"("&amp;SUMPRODUCT(($F$30:$U$33=AD30)*(IFERROR(WEEKDAY($F$17:$U$20,2),7)&lt;6)*(ISNA(MATCH($F$17:$U$20,празд,0))))*8&amp;")")</f>
        <v/>
      </c>
      <c r="AF30" s="313" t="str">
        <f>IF(SUMPRODUCT(--ISNUMBER(SEARCH("К",F30:U33)))&gt;0,"К","")</f>
        <v/>
      </c>
      <c r="AG30" s="314"/>
      <c r="AH30" s="175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IF(AF30="","",SUMPRODUCT(($F$30:$U$33=AF30)*(IFERROR(WEEKDAY($F$17:$U$20,2),7)&lt;6)*(ISNA(MATCH($F$17:$U$20,празд,0))))&amp;"("&amp;SUMPRODUCT(($F$30:$U$33=AF30)*(IFERROR(WEEKDAY($F$17:$U$20,2),7)&lt;6)*(ISNA(MATCH($F$17:$U$20,празд,0))))*8&amp;")")</f>
        <v/>
      </c>
      <c r="AI30" s="91"/>
      <c r="AJ30" s="91"/>
    </row>
    <row r="31" spans="2:37" ht="18" customHeight="1" x14ac:dyDescent="0.2">
      <c r="B31" s="225"/>
      <c r="C31" s="228"/>
      <c r="D31" s="230"/>
      <c r="E31" s="298"/>
      <c r="F31" s="78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112">
        <f t="shared" si="9"/>
        <v>8</v>
      </c>
      <c r="H31" s="112">
        <f t="shared" si="9"/>
        <v>8</v>
      </c>
      <c r="I31" s="112">
        <f t="shared" si="9"/>
        <v>8</v>
      </c>
      <c r="J31" s="112">
        <f t="shared" si="9"/>
        <v>8</v>
      </c>
      <c r="K31" s="112" t="str">
        <f t="shared" si="9"/>
        <v/>
      </c>
      <c r="L31" s="112" t="str">
        <f t="shared" si="9"/>
        <v/>
      </c>
      <c r="M31" s="112">
        <f t="shared" si="9"/>
        <v>8</v>
      </c>
      <c r="N31" s="112">
        <f t="shared" si="9"/>
        <v>8</v>
      </c>
      <c r="O31" s="112">
        <f t="shared" si="9"/>
        <v>8</v>
      </c>
      <c r="P31" s="112">
        <f t="shared" si="9"/>
        <v>8</v>
      </c>
      <c r="Q31" s="112">
        <f t="shared" si="9"/>
        <v>8</v>
      </c>
      <c r="R31" s="112" t="str">
        <f t="shared" si="9"/>
        <v/>
      </c>
      <c r="S31" s="112" t="str">
        <f t="shared" si="9"/>
        <v/>
      </c>
      <c r="T31" s="112">
        <f t="shared" si="9"/>
        <v>8</v>
      </c>
      <c r="U31" s="105" t="s">
        <v>28</v>
      </c>
      <c r="V31" s="123">
        <f>SUM(F31:U31)</f>
        <v>88</v>
      </c>
      <c r="W31" s="324"/>
      <c r="X31" s="128"/>
      <c r="Y31" s="8"/>
      <c r="Z31" s="9"/>
      <c r="AA31" s="8"/>
      <c r="AB31" s="8"/>
      <c r="AC31" s="129"/>
      <c r="AD31" s="169" t="str">
        <f>IF(SUMPRODUCT(--ISNUMBER(SEARCH("ОТ",F30:U33)))&gt;0,"ОТ","")</f>
        <v/>
      </c>
      <c r="AE31" s="181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IF(AD31="","",SUMPRODUCT(($F$30:$U$33=AD31)*(IFERROR(WEEKDAY($F$17:$U$20,2),7)&lt;6)*(ISNA(MATCH($F$17:$U$20,празд,0))))&amp;"("&amp;SUMPRODUCT(($F$30:$U$33=AD31)*(IFERROR(WEEKDAY($F$17:$U$20,2),7)&lt;6)*(ISNA(MATCH($F$17:$U$20,празд,0))))*8&amp;")")</f>
        <v/>
      </c>
      <c r="AF31" s="260"/>
      <c r="AG31" s="261"/>
      <c r="AH31" s="183"/>
      <c r="AI31" s="91"/>
      <c r="AJ31" s="91"/>
    </row>
    <row r="32" spans="2:37" ht="18" customHeight="1" x14ac:dyDescent="0.2">
      <c r="B32" s="225"/>
      <c r="C32" s="228"/>
      <c r="D32" s="230"/>
      <c r="E32" s="298"/>
      <c r="F32" s="78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112" t="str">
        <f t="shared" si="10"/>
        <v>Я</v>
      </c>
      <c r="H32" s="112" t="str">
        <f t="shared" si="10"/>
        <v>Я</v>
      </c>
      <c r="I32" s="112" t="str">
        <f t="shared" si="10"/>
        <v>Я</v>
      </c>
      <c r="J32" s="112" t="str">
        <f t="shared" si="10"/>
        <v>Я</v>
      </c>
      <c r="K32" s="112" t="str">
        <f t="shared" si="10"/>
        <v>В</v>
      </c>
      <c r="L32" s="112" t="str">
        <f t="shared" si="10"/>
        <v>В</v>
      </c>
      <c r="M32" s="112" t="str">
        <f t="shared" si="10"/>
        <v>В</v>
      </c>
      <c r="N32" s="112" t="str">
        <f t="shared" si="10"/>
        <v>Я</v>
      </c>
      <c r="O32" s="112" t="str">
        <f t="shared" si="10"/>
        <v>Я</v>
      </c>
      <c r="P32" s="112" t="str">
        <f t="shared" si="10"/>
        <v>Я</v>
      </c>
      <c r="Q32" s="112" t="str">
        <f t="shared" si="10"/>
        <v>В</v>
      </c>
      <c r="R32" s="112" t="str">
        <f t="shared" si="10"/>
        <v>В</v>
      </c>
      <c r="S32" s="112" t="str">
        <f t="shared" si="10"/>
        <v>Я</v>
      </c>
      <c r="T32" s="112" t="str">
        <f t="shared" si="10"/>
        <v/>
      </c>
      <c r="U32" s="106" t="str">
        <f t="shared" si="10"/>
        <v/>
      </c>
      <c r="V32" s="124">
        <f>COUNTIF(F32:U32,"Я")*1+COUNTIF(F32:U32,"РВ")*1</f>
        <v>9</v>
      </c>
      <c r="W32" s="325">
        <f>SUM(V33,V31)</f>
        <v>159</v>
      </c>
      <c r="X32" s="128"/>
      <c r="Y32" s="8"/>
      <c r="Z32" s="9"/>
      <c r="AA32" s="8"/>
      <c r="AB32" s="8"/>
      <c r="AC32" s="129"/>
      <c r="AD32" s="169" t="str">
        <f>IF(SUMPRODUCT(--ISNUMBER(SEARCH("б",F30:U33)))&gt;0,"Б","")</f>
        <v/>
      </c>
      <c r="AE32" s="181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IF(AD32="","",SUMPRODUCT(($F$30:$U$33=AD32)*(IFERROR(WEEKDAY($F$17:$U$20,2),7)&lt;6)*(ISNA(MATCH($F$17:$U$20,празд,0))))&amp;"("&amp;SUMPRODUCT(($F$30:$U$33=AD32)*(IFERROR(WEEKDAY($F$17:$U$20,2),7)&lt;6)*(ISNA(MATCH($F$17:$U$20,празд,0))))*8&amp;")")</f>
        <v/>
      </c>
      <c r="AF32" s="264"/>
      <c r="AG32" s="265"/>
      <c r="AH32" s="173"/>
      <c r="AI32" s="91"/>
      <c r="AJ32" s="91"/>
    </row>
    <row r="33" spans="2:36" ht="18" customHeight="1" thickBot="1" x14ac:dyDescent="0.25">
      <c r="B33" s="226"/>
      <c r="C33" s="228"/>
      <c r="D33" s="230"/>
      <c r="E33" s="307"/>
      <c r="F33" s="97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98">
        <f t="shared" si="11"/>
        <v>8</v>
      </c>
      <c r="H33" s="98">
        <f t="shared" si="11"/>
        <v>8</v>
      </c>
      <c r="I33" s="98">
        <f t="shared" si="11"/>
        <v>8</v>
      </c>
      <c r="J33" s="98">
        <f t="shared" si="11"/>
        <v>7</v>
      </c>
      <c r="K33" s="98" t="str">
        <f t="shared" si="11"/>
        <v/>
      </c>
      <c r="L33" s="98" t="str">
        <f t="shared" si="11"/>
        <v/>
      </c>
      <c r="M33" s="98" t="str">
        <f t="shared" si="11"/>
        <v/>
      </c>
      <c r="N33" s="98">
        <f t="shared" si="11"/>
        <v>8</v>
      </c>
      <c r="O33" s="98">
        <f t="shared" si="11"/>
        <v>8</v>
      </c>
      <c r="P33" s="98">
        <f t="shared" si="11"/>
        <v>8</v>
      </c>
      <c r="Q33" s="98" t="str">
        <f t="shared" si="11"/>
        <v/>
      </c>
      <c r="R33" s="98" t="str">
        <f t="shared" si="11"/>
        <v/>
      </c>
      <c r="S33" s="98">
        <f t="shared" si="11"/>
        <v>8</v>
      </c>
      <c r="T33" s="98" t="str">
        <f t="shared" si="11"/>
        <v/>
      </c>
      <c r="U33" s="111" t="str">
        <f t="shared" si="11"/>
        <v/>
      </c>
      <c r="V33" s="126">
        <f>SUM(F33:U33)</f>
        <v>71</v>
      </c>
      <c r="W33" s="326"/>
      <c r="X33" s="134"/>
      <c r="Y33" s="99"/>
      <c r="Z33" s="100"/>
      <c r="AA33" s="99"/>
      <c r="AB33" s="99"/>
      <c r="AC33" s="135"/>
      <c r="AD33" s="170" t="str">
        <f>IF(SUMPRODUCT(--ISNUMBER(SEARCH("ОД",F30:U33)))&gt;0,"ОД","")</f>
        <v/>
      </c>
      <c r="AE33" s="182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IF(AD33="","",SUMPRODUCT(($F$30:$U$33=AD33)*(IFERROR(WEEKDAY($F$17:$U$20,2),7)&lt;6)*(ISNA(MATCH($F$17:$U$20,празд,0))))&amp;"("&amp;SUMPRODUCT(($F$30:$U$33=AD33)*(IFERROR(WEEKDAY($F$17:$U$20,2),7)&lt;6)*(ISNA(MATCH($F$17:$U$20,празд,0))))*8&amp;")")</f>
        <v/>
      </c>
      <c r="AF33" s="315"/>
      <c r="AG33" s="316"/>
      <c r="AH33" s="176"/>
    </row>
    <row r="34" spans="2:36" ht="18" customHeight="1" thickTop="1" x14ac:dyDescent="0.2">
      <c r="B34" s="224" t="str">
        <f>IF(D34&gt;0,COUNTIF($D$22:D34,"&gt;0"),"")</f>
        <v/>
      </c>
      <c r="C34" s="227">
        <f>IFERROR(INDEX(INDEX(Структура!$A$1:$H$30,0,MATCH('Сектор АХО'!$F$8,Структура!$A$1:$G$1,0)+1),TRUNC(ROW(A16)/4)+1,0),"")</f>
        <v>0</v>
      </c>
      <c r="D34" s="229">
        <f>IFERROR(HLOOKUP('Сектор АХО'!$F$8,Структура!$A$1:$H$30,TRUNC(ROW(A16)/4)+1,0),"")</f>
        <v>0</v>
      </c>
      <c r="E34" s="312" t="s">
        <v>65</v>
      </c>
      <c r="F34" s="120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109" t="str">
        <f t="shared" si="12"/>
        <v>Я</v>
      </c>
      <c r="H34" s="109" t="str">
        <f t="shared" si="12"/>
        <v>Я</v>
      </c>
      <c r="I34" s="109" t="str">
        <f t="shared" si="12"/>
        <v>Я</v>
      </c>
      <c r="J34" s="109" t="str">
        <f t="shared" si="12"/>
        <v>Я</v>
      </c>
      <c r="K34" s="109" t="str">
        <f t="shared" si="12"/>
        <v>В</v>
      </c>
      <c r="L34" s="109" t="str">
        <f t="shared" si="12"/>
        <v>В</v>
      </c>
      <c r="M34" s="109" t="str">
        <f t="shared" si="12"/>
        <v>Я</v>
      </c>
      <c r="N34" s="109" t="str">
        <f t="shared" si="12"/>
        <v>Я</v>
      </c>
      <c r="O34" s="109" t="str">
        <f t="shared" si="12"/>
        <v>Я</v>
      </c>
      <c r="P34" s="109" t="str">
        <f t="shared" si="12"/>
        <v>Я</v>
      </c>
      <c r="Q34" s="109" t="str">
        <f t="shared" si="12"/>
        <v>Я</v>
      </c>
      <c r="R34" s="109" t="str">
        <f t="shared" si="12"/>
        <v>В</v>
      </c>
      <c r="S34" s="109" t="str">
        <f t="shared" si="12"/>
        <v>В</v>
      </c>
      <c r="T34" s="109" t="str">
        <f t="shared" si="12"/>
        <v>Я</v>
      </c>
      <c r="U34" s="104" t="s">
        <v>28</v>
      </c>
      <c r="V34" s="127">
        <f>COUNTIF(F34:U34,"Я")*1+COUNTIF(F34:U34,"РВ")*1</f>
        <v>11</v>
      </c>
      <c r="W34" s="323">
        <f>SUM(V36,V34)</f>
        <v>20</v>
      </c>
      <c r="X34" s="136"/>
      <c r="Y34" s="118"/>
      <c r="Z34" s="119"/>
      <c r="AA34" s="119"/>
      <c r="AB34" s="118"/>
      <c r="AC34" s="137"/>
      <c r="AD34" s="166" t="str">
        <f>IF(SUMPRODUCT(--ISNUMBER(SEARCH("НН",F34:U37)))&gt;0,"НН","")</f>
        <v/>
      </c>
      <c r="AE34" s="185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IF(AD34="","",SUMPRODUCT(($F$34:$U$37=AD34)*(IFERROR(WEEKDAY($F$17:$U$20,2),7)&lt;6)*(ISNA(MATCH($F$17:$U$20,празд,0))))&amp;"("&amp;SUMPRODUCT(($F$34:$U$37=AD34)*(IFERROR(WEEKDAY($F$17:$U$20,2),7)&lt;6)*(ISNA(MATCH($F$17:$U$20,празд,0))))*8&amp;")")</f>
        <v/>
      </c>
      <c r="AF34" s="258" t="str">
        <f>IF(SUMPRODUCT(--ISNUMBER(SEARCH("К",F34:U37)))&gt;0,"К","")</f>
        <v/>
      </c>
      <c r="AG34" s="259"/>
      <c r="AH34" s="184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IF(AF34="","",SUMPRODUCT(($F$34:$U$37=AF34)*(IFERROR(WEEKDAY($F$17:$U$20,2),7)&lt;6)*(ISNA(MATCH($F$17:$U$20,празд,0))))&amp;"("&amp;SUMPRODUCT(($F$34:$U$37=AF34)*(IFERROR(WEEKDAY($F$17:$U$20,2),7)&lt;6)*(ISNA(MATCH($F$17:$U$20,празд,0))))*8&amp;")")</f>
        <v/>
      </c>
      <c r="AI34" s="91"/>
      <c r="AJ34" s="91"/>
    </row>
    <row r="35" spans="2:36" ht="18" customHeight="1" x14ac:dyDescent="0.2">
      <c r="B35" s="225"/>
      <c r="C35" s="228"/>
      <c r="D35" s="230"/>
      <c r="E35" s="298"/>
      <c r="F35" s="78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112">
        <f t="shared" si="13"/>
        <v>8</v>
      </c>
      <c r="H35" s="112">
        <f t="shared" si="13"/>
        <v>8</v>
      </c>
      <c r="I35" s="112">
        <f t="shared" si="13"/>
        <v>8</v>
      </c>
      <c r="J35" s="112">
        <f t="shared" si="13"/>
        <v>8</v>
      </c>
      <c r="K35" s="112" t="str">
        <f t="shared" si="13"/>
        <v/>
      </c>
      <c r="L35" s="112" t="str">
        <f t="shared" si="13"/>
        <v/>
      </c>
      <c r="M35" s="112">
        <f t="shared" si="13"/>
        <v>8</v>
      </c>
      <c r="N35" s="112">
        <f t="shared" si="13"/>
        <v>8</v>
      </c>
      <c r="O35" s="112">
        <f t="shared" si="13"/>
        <v>8</v>
      </c>
      <c r="P35" s="112">
        <f t="shared" si="13"/>
        <v>8</v>
      </c>
      <c r="Q35" s="112">
        <f t="shared" si="13"/>
        <v>8</v>
      </c>
      <c r="R35" s="112" t="str">
        <f t="shared" si="13"/>
        <v/>
      </c>
      <c r="S35" s="112" t="str">
        <f t="shared" si="13"/>
        <v/>
      </c>
      <c r="T35" s="112">
        <f t="shared" si="13"/>
        <v>8</v>
      </c>
      <c r="U35" s="105" t="s">
        <v>28</v>
      </c>
      <c r="V35" s="123">
        <f>SUM(F35:U35)</f>
        <v>88</v>
      </c>
      <c r="W35" s="324"/>
      <c r="X35" s="128"/>
      <c r="Y35" s="8"/>
      <c r="Z35" s="9"/>
      <c r="AA35" s="8"/>
      <c r="AB35" s="8"/>
      <c r="AC35" s="129"/>
      <c r="AD35" s="169" t="str">
        <f>IF(SUMPRODUCT(--ISNUMBER(SEARCH("ОТ",F34:U37)))&gt;0,"ОТ","")</f>
        <v/>
      </c>
      <c r="AE35" s="185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IF(AD35="","",SUMPRODUCT(($F$34:$U$37=AD35)*(IFERROR(WEEKDAY($F$17:$U$20,2),7)&lt;6)*(ISNA(MATCH($F$17:$U$20,празд,0))))&amp;"("&amp;SUMPRODUCT(($F$34:$U$37=AD35)*(IFERROR(WEEKDAY($F$17:$U$20,2),7)&lt;6)*(ISNA(MATCH($F$17:$U$20,празд,0))))*8&amp;")")</f>
        <v/>
      </c>
      <c r="AF35" s="260"/>
      <c r="AG35" s="261"/>
      <c r="AH35" s="183"/>
      <c r="AI35" s="91"/>
      <c r="AJ35" s="91"/>
    </row>
    <row r="36" spans="2:36" ht="18" customHeight="1" x14ac:dyDescent="0.2">
      <c r="B36" s="225"/>
      <c r="C36" s="228"/>
      <c r="D36" s="230"/>
      <c r="E36" s="298"/>
      <c r="F36" s="78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112" t="str">
        <f t="shared" si="14"/>
        <v>Я</v>
      </c>
      <c r="H36" s="112" t="str">
        <f t="shared" si="14"/>
        <v>Я</v>
      </c>
      <c r="I36" s="112" t="str">
        <f t="shared" si="14"/>
        <v>Я</v>
      </c>
      <c r="J36" s="112" t="str">
        <f t="shared" si="14"/>
        <v>Я</v>
      </c>
      <c r="K36" s="112" t="str">
        <f t="shared" si="14"/>
        <v>В</v>
      </c>
      <c r="L36" s="112" t="str">
        <f t="shared" si="14"/>
        <v>В</v>
      </c>
      <c r="M36" s="112" t="str">
        <f t="shared" si="14"/>
        <v>В</v>
      </c>
      <c r="N36" s="112" t="str">
        <f t="shared" si="14"/>
        <v>Я</v>
      </c>
      <c r="O36" s="112" t="str">
        <f t="shared" si="14"/>
        <v>Я</v>
      </c>
      <c r="P36" s="112" t="str">
        <f t="shared" si="14"/>
        <v>Я</v>
      </c>
      <c r="Q36" s="112" t="str">
        <f t="shared" si="14"/>
        <v>В</v>
      </c>
      <c r="R36" s="112" t="str">
        <f t="shared" si="14"/>
        <v>В</v>
      </c>
      <c r="S36" s="112" t="str">
        <f t="shared" si="14"/>
        <v>Я</v>
      </c>
      <c r="T36" s="112" t="str">
        <f t="shared" si="14"/>
        <v/>
      </c>
      <c r="U36" s="106" t="str">
        <f t="shared" si="14"/>
        <v/>
      </c>
      <c r="V36" s="124">
        <f>COUNTIF(F36:U36,"Я")*1+COUNTIF(F36:U36,"РВ")*1</f>
        <v>9</v>
      </c>
      <c r="W36" s="325">
        <f>SUM(V37,V35)</f>
        <v>159</v>
      </c>
      <c r="X36" s="128"/>
      <c r="Y36" s="8"/>
      <c r="Z36" s="9"/>
      <c r="AA36" s="8"/>
      <c r="AB36" s="8"/>
      <c r="AC36" s="129"/>
      <c r="AD36" s="169" t="str">
        <f>IF(SUMPRODUCT(--ISNUMBER(SEARCH("б",F34:U37)))&gt;0,"Б","")</f>
        <v/>
      </c>
      <c r="AE36" s="185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IF(AD36="","",SUMPRODUCT(($F$34:$U$37=AD36)*(IFERROR(WEEKDAY($F$17:$U$20,2),7)&lt;6)*(ISNA(MATCH($F$17:$U$20,празд,0))))&amp;"("&amp;SUMPRODUCT(($F$34:$U$37=AD36)*(IFERROR(WEEKDAY($F$17:$U$20,2),7)&lt;6)*(ISNA(MATCH($F$17:$U$20,празд,0))))*8&amp;")")</f>
        <v/>
      </c>
      <c r="AF36" s="264"/>
      <c r="AG36" s="265"/>
      <c r="AH36" s="173"/>
      <c r="AI36" s="91"/>
      <c r="AJ36" s="91"/>
    </row>
    <row r="37" spans="2:36" ht="22.5" customHeight="1" thickBot="1" x14ac:dyDescent="0.25">
      <c r="B37" s="309"/>
      <c r="C37" s="310"/>
      <c r="D37" s="311"/>
      <c r="E37" s="299"/>
      <c r="F37" s="97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98">
        <f t="shared" si="15"/>
        <v>8</v>
      </c>
      <c r="H37" s="98">
        <f t="shared" si="15"/>
        <v>8</v>
      </c>
      <c r="I37" s="98">
        <f t="shared" si="15"/>
        <v>8</v>
      </c>
      <c r="J37" s="98">
        <f t="shared" si="15"/>
        <v>7</v>
      </c>
      <c r="K37" s="98" t="str">
        <f t="shared" si="15"/>
        <v/>
      </c>
      <c r="L37" s="98" t="str">
        <f t="shared" si="15"/>
        <v/>
      </c>
      <c r="M37" s="98" t="str">
        <f t="shared" si="15"/>
        <v/>
      </c>
      <c r="N37" s="98">
        <f t="shared" si="15"/>
        <v>8</v>
      </c>
      <c r="O37" s="98">
        <f t="shared" si="15"/>
        <v>8</v>
      </c>
      <c r="P37" s="98">
        <f t="shared" si="15"/>
        <v>8</v>
      </c>
      <c r="Q37" s="98" t="str">
        <f t="shared" si="15"/>
        <v/>
      </c>
      <c r="R37" s="98" t="str">
        <f t="shared" si="15"/>
        <v/>
      </c>
      <c r="S37" s="98">
        <f t="shared" si="15"/>
        <v>8</v>
      </c>
      <c r="T37" s="98" t="str">
        <f t="shared" si="15"/>
        <v/>
      </c>
      <c r="U37" s="111" t="str">
        <f t="shared" si="15"/>
        <v/>
      </c>
      <c r="V37" s="126">
        <f>SUM(F37:U37)</f>
        <v>71</v>
      </c>
      <c r="W37" s="326"/>
      <c r="X37" s="134"/>
      <c r="Y37" s="99"/>
      <c r="Z37" s="100"/>
      <c r="AA37" s="99"/>
      <c r="AB37" s="99"/>
      <c r="AC37" s="135"/>
      <c r="AD37" s="170" t="str">
        <f>IF(SUMPRODUCT(--ISNUMBER(SEARCH("ОД",F34:U37)))&gt;0,"ОД","")</f>
        <v/>
      </c>
      <c r="AE37" s="182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IF(AD37="","",SUMPRODUCT(($F$34:$U$37=AD37)*(IFERROR(WEEKDAY($F$17:$U$20,2),7)&lt;6)*(ISNA(MATCH($F$17:$U$20,празд,0))))&amp;"("&amp;SUMPRODUCT(($F$34:$U$37=AD37)*(IFERROR(WEEKDAY($F$17:$U$20,2),7)&lt;6)*(ISNA(MATCH($F$17:$U$20,празд,0))))*8&amp;")")</f>
        <v/>
      </c>
      <c r="AF37" s="315"/>
      <c r="AG37" s="316"/>
      <c r="AH37" s="176"/>
    </row>
    <row r="38" spans="2:36" ht="12.75" customHeight="1" thickTop="1" x14ac:dyDescent="0.2">
      <c r="B38" s="79"/>
      <c r="C38" s="80"/>
      <c r="D38" s="80"/>
      <c r="E38" s="164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3"/>
      <c r="W38" s="83"/>
      <c r="X38" s="84"/>
      <c r="Y38" s="85"/>
      <c r="Z38" s="84"/>
      <c r="AA38" s="85"/>
      <c r="AB38" s="85"/>
      <c r="AC38" s="85"/>
      <c r="AD38" s="83"/>
      <c r="AE38" s="83"/>
      <c r="AF38" s="84"/>
      <c r="AG38" s="84"/>
      <c r="AH38" s="84"/>
    </row>
    <row r="39" spans="2:36" ht="12.75" customHeight="1" x14ac:dyDescent="0.2">
      <c r="D39" s="301"/>
      <c r="E39" s="301"/>
      <c r="F39" s="301"/>
      <c r="G39" s="301"/>
      <c r="H39" s="301"/>
    </row>
    <row r="40" spans="2:36" x14ac:dyDescent="0.2">
      <c r="C40" s="86" t="s">
        <v>31</v>
      </c>
      <c r="D40" s="302"/>
      <c r="E40" s="302"/>
      <c r="F40" s="302"/>
      <c r="G40" s="302"/>
      <c r="H40" s="302"/>
      <c r="I40" s="33"/>
      <c r="J40" s="303"/>
      <c r="K40" s="303"/>
      <c r="L40" s="303"/>
      <c r="M40" s="33"/>
      <c r="N40" s="304"/>
      <c r="O40" s="304"/>
      <c r="P40" s="304"/>
      <c r="Q40" s="304"/>
      <c r="S40" s="33" t="s">
        <v>36</v>
      </c>
      <c r="W40" s="305"/>
      <c r="X40" s="305"/>
      <c r="Y40" s="305"/>
    </row>
    <row r="41" spans="2:36" ht="14.25" x14ac:dyDescent="0.2">
      <c r="D41" s="306" t="s">
        <v>32</v>
      </c>
      <c r="E41" s="306"/>
      <c r="F41" s="306"/>
      <c r="G41" s="306"/>
      <c r="H41" s="306"/>
      <c r="J41" s="317" t="s">
        <v>33</v>
      </c>
      <c r="K41" s="317"/>
      <c r="L41" s="317"/>
      <c r="N41" s="306" t="s">
        <v>34</v>
      </c>
      <c r="O41" s="318"/>
      <c r="P41" s="318"/>
      <c r="Q41" s="318"/>
      <c r="S41" s="33" t="s">
        <v>37</v>
      </c>
      <c r="T41" s="33"/>
      <c r="U41" s="33"/>
      <c r="V41" s="87"/>
      <c r="W41" s="304"/>
      <c r="X41" s="304"/>
      <c r="Y41" s="304"/>
      <c r="Z41" s="34"/>
      <c r="AA41" s="303"/>
      <c r="AB41" s="303"/>
      <c r="AC41" s="87"/>
      <c r="AD41" s="304"/>
      <c r="AE41" s="304"/>
      <c r="AF41" s="304"/>
      <c r="AG41" s="319">
        <f>N42</f>
        <v>42430</v>
      </c>
      <c r="AH41" s="319"/>
    </row>
    <row r="42" spans="2:36" ht="14.25" customHeight="1" x14ac:dyDescent="0.2">
      <c r="N42" s="320">
        <f>WORKDAY(EOMONTH(DATE('Выбери месяц'!$I$8,VLOOKUP('Выбери месяц'!$H$8,всяки!$A$1:$B$12,2,0),1),0),1,всяки!$G$3:$G$18)</f>
        <v>42430</v>
      </c>
      <c r="O42" s="320"/>
      <c r="P42" s="320"/>
      <c r="Q42" s="320"/>
      <c r="S42" s="88"/>
      <c r="T42" s="88"/>
      <c r="U42" s="88"/>
      <c r="V42" s="317" t="s">
        <v>32</v>
      </c>
      <c r="W42" s="318"/>
      <c r="X42" s="318"/>
      <c r="Y42" s="318"/>
      <c r="AA42" s="306" t="s">
        <v>33</v>
      </c>
      <c r="AB42" s="318"/>
      <c r="AD42" s="317" t="s">
        <v>34</v>
      </c>
      <c r="AE42" s="317"/>
      <c r="AF42" s="317"/>
    </row>
    <row r="43" spans="2:36" ht="19.5" customHeight="1" x14ac:dyDescent="0.2">
      <c r="S43" s="322" t="s">
        <v>35</v>
      </c>
      <c r="T43" s="322"/>
      <c r="U43" s="322"/>
      <c r="V43" s="322"/>
      <c r="W43" s="304"/>
      <c r="X43" s="304"/>
      <c r="Y43" s="304"/>
      <c r="Z43" s="34"/>
      <c r="AA43" s="303"/>
      <c r="AB43" s="303"/>
      <c r="AC43" s="33"/>
      <c r="AD43" s="304"/>
      <c r="AE43" s="304"/>
      <c r="AF43" s="304"/>
      <c r="AG43" s="319">
        <f>N42</f>
        <v>42430</v>
      </c>
      <c r="AH43" s="319"/>
    </row>
    <row r="44" spans="2:36" ht="14.25" x14ac:dyDescent="0.2">
      <c r="V44" s="317" t="s">
        <v>32</v>
      </c>
      <c r="W44" s="318"/>
      <c r="X44" s="318"/>
      <c r="Y44" s="318"/>
      <c r="AA44" s="306" t="s">
        <v>33</v>
      </c>
      <c r="AB44" s="318"/>
      <c r="AD44" s="317" t="s">
        <v>34</v>
      </c>
      <c r="AE44" s="317"/>
      <c r="AF44" s="317"/>
    </row>
    <row r="45" spans="2:36" x14ac:dyDescent="0.2">
      <c r="C45" s="55"/>
      <c r="D45" s="55"/>
    </row>
    <row r="47" spans="2:36" x14ac:dyDescent="0.2">
      <c r="E47" s="48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</row>
    <row r="48" spans="2:36" x14ac:dyDescent="0.2">
      <c r="E48" s="48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  <c r="AH48" s="321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x14ac:dyDescent="0.2">
      <c r="E50" s="48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x14ac:dyDescent="0.2">
      <c r="E51" s="4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7"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34:B37"/>
    <mergeCell ref="C34:C37"/>
    <mergeCell ref="D34:D37"/>
    <mergeCell ref="E34:E37"/>
    <mergeCell ref="W34:W35"/>
    <mergeCell ref="AF34:AG34"/>
    <mergeCell ref="AF35:AG35"/>
    <mergeCell ref="W36:W37"/>
    <mergeCell ref="AD41:AF41"/>
    <mergeCell ref="AG41:AH41"/>
    <mergeCell ref="N42:Q42"/>
    <mergeCell ref="V42:Y42"/>
    <mergeCell ref="AA42:AB42"/>
    <mergeCell ref="AD42:AF42"/>
    <mergeCell ref="AF36:AG36"/>
    <mergeCell ref="AF37:AG37"/>
    <mergeCell ref="D39:H40"/>
    <mergeCell ref="J40:L40"/>
    <mergeCell ref="N40:Q40"/>
    <mergeCell ref="W40:Y41"/>
    <mergeCell ref="D41:H41"/>
    <mergeCell ref="J41:L41"/>
    <mergeCell ref="N41:Q41"/>
    <mergeCell ref="AA41:AB41"/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</mergeCells>
  <conditionalFormatting sqref="F38:U38 F22:U29">
    <cfRule type="cellIs" dxfId="22" priority="15" operator="equal">
      <formula>"ДО"</formula>
    </cfRule>
    <cfRule type="cellIs" dxfId="21" priority="16" operator="equal">
      <formula>"К"</formula>
    </cfRule>
    <cfRule type="cellIs" dxfId="20" priority="17" operator="equal">
      <formula>"ОД"</formula>
    </cfRule>
    <cfRule type="cellIs" dxfId="19" priority="18" operator="equal">
      <formula>"ОТ"</formula>
    </cfRule>
    <cfRule type="cellIs" dxfId="18" priority="19" operator="equal">
      <formula>"Б"</formula>
    </cfRule>
    <cfRule type="cellIs" dxfId="17" priority="20" operator="equal">
      <formula>"В"</formula>
    </cfRule>
  </conditionalFormatting>
  <conditionalFormatting sqref="F17:U20">
    <cfRule type="expression" dxfId="16" priority="13">
      <formula>OR(WEEKDAY(F17,2)&gt;5,ISNUMBER(MATCH(F17,празд,0)))</formula>
    </cfRule>
    <cfRule type="expression" dxfId="15" priority="14">
      <formula>ISNUMBER(MATCH(F17,допнер,0))</formula>
    </cfRule>
  </conditionalFormatting>
  <conditionalFormatting sqref="F30:U33">
    <cfRule type="cellIs" dxfId="14" priority="7" operator="equal">
      <formula>"ДО"</formula>
    </cfRule>
    <cfRule type="cellIs" dxfId="13" priority="8" operator="equal">
      <formula>"К"</formula>
    </cfRule>
    <cfRule type="cellIs" dxfId="12" priority="9" operator="equal">
      <formula>"ОД"</formula>
    </cfRule>
    <cfRule type="cellIs" dxfId="11" priority="10" operator="equal">
      <formula>"ОТ"</formula>
    </cfRule>
    <cfRule type="cellIs" dxfId="10" priority="11" operator="equal">
      <formula>"Б"</formula>
    </cfRule>
    <cfRule type="cellIs" dxfId="9" priority="12" operator="equal">
      <formula>"В"</formula>
    </cfRule>
  </conditionalFormatting>
  <conditionalFormatting sqref="F34:U37">
    <cfRule type="cellIs" dxfId="8" priority="1" operator="equal">
      <formula>"ДО"</formula>
    </cfRule>
    <cfRule type="cellIs" dxfId="7" priority="2" operator="equal">
      <formula>"К"</formula>
    </cfRule>
    <cfRule type="cellIs" dxfId="6" priority="3" operator="equal">
      <formula>"ОД"</formula>
    </cfRule>
    <cfRule type="cellIs" dxfId="5" priority="4" operator="equal">
      <formula>"ОТ"</formula>
    </cfRule>
    <cfRule type="cellIs" dxfId="4" priority="5" operator="equal">
      <formula>"Б"</formula>
    </cfRule>
    <cfRule type="cellIs" dxfId="3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1"/>
  </sheetPr>
  <dimension ref="A1:I23"/>
  <sheetViews>
    <sheetView workbookViewId="0">
      <selection sqref="A1:I23"/>
    </sheetView>
  </sheetViews>
  <sheetFormatPr defaultRowHeight="12.75" x14ac:dyDescent="0.2"/>
  <cols>
    <col min="5" max="5" width="18.5703125" customWidth="1"/>
    <col min="6" max="6" width="14.85546875" customWidth="1"/>
    <col min="7" max="7" width="18.42578125" customWidth="1"/>
    <col min="8" max="8" width="14.85546875" customWidth="1"/>
    <col min="9" max="9" width="13" customWidth="1"/>
  </cols>
  <sheetData>
    <row r="1" spans="1:9" ht="63.75" x14ac:dyDescent="0.2">
      <c r="A1" s="59" t="s">
        <v>40</v>
      </c>
      <c r="B1" s="59">
        <v>1</v>
      </c>
      <c r="C1" s="59">
        <v>2010</v>
      </c>
      <c r="E1" s="59" t="s">
        <v>41</v>
      </c>
      <c r="F1" s="59" t="s">
        <v>42</v>
      </c>
      <c r="G1" s="59" t="s">
        <v>43</v>
      </c>
      <c r="H1" s="59" t="s">
        <v>44</v>
      </c>
      <c r="I1" s="60" t="s">
        <v>45</v>
      </c>
    </row>
    <row r="2" spans="1:9" ht="13.5" x14ac:dyDescent="0.25">
      <c r="A2" s="59" t="s">
        <v>46</v>
      </c>
      <c r="B2" s="59">
        <v>2</v>
      </c>
      <c r="C2" s="59">
        <v>2011</v>
      </c>
      <c r="E2" s="61"/>
      <c r="F2" s="62"/>
      <c r="G2" s="62"/>
      <c r="H2" s="62"/>
      <c r="I2" s="63"/>
    </row>
    <row r="3" spans="1:9" ht="15.75" x14ac:dyDescent="0.2">
      <c r="A3" s="59" t="s">
        <v>47</v>
      </c>
      <c r="B3" s="59">
        <v>3</v>
      </c>
      <c r="C3" s="59">
        <v>2012</v>
      </c>
      <c r="E3" s="64" t="s">
        <v>48</v>
      </c>
      <c r="F3" s="65"/>
      <c r="G3" s="66">
        <v>42370</v>
      </c>
      <c r="H3" s="67">
        <v>42422</v>
      </c>
      <c r="I3" s="190">
        <v>42420</v>
      </c>
    </row>
    <row r="4" spans="1:9" ht="15.75" x14ac:dyDescent="0.2">
      <c r="A4" s="59" t="s">
        <v>49</v>
      </c>
      <c r="B4" s="59">
        <v>4</v>
      </c>
      <c r="C4" s="59">
        <v>2013</v>
      </c>
      <c r="E4" s="64" t="s">
        <v>48</v>
      </c>
      <c r="F4" s="65"/>
      <c r="G4" s="66">
        <v>42371</v>
      </c>
      <c r="H4" s="67">
        <v>42436</v>
      </c>
      <c r="I4" s="68"/>
    </row>
    <row r="5" spans="1:9" ht="15.75" x14ac:dyDescent="0.2">
      <c r="A5" s="59" t="s">
        <v>50</v>
      </c>
      <c r="B5" s="59">
        <v>5</v>
      </c>
      <c r="C5" s="59">
        <v>2014</v>
      </c>
      <c r="E5" s="64" t="s">
        <v>48</v>
      </c>
      <c r="F5" s="65"/>
      <c r="G5" s="66">
        <v>42372</v>
      </c>
      <c r="H5" s="67">
        <v>42493</v>
      </c>
      <c r="I5" s="68"/>
    </row>
    <row r="6" spans="1:9" ht="15.75" x14ac:dyDescent="0.25">
      <c r="A6" s="59" t="s">
        <v>51</v>
      </c>
      <c r="B6" s="59">
        <v>6</v>
      </c>
      <c r="C6" s="59">
        <v>2015</v>
      </c>
      <c r="E6" s="64" t="s">
        <v>48</v>
      </c>
      <c r="F6" s="65"/>
      <c r="G6" s="66">
        <v>42373</v>
      </c>
      <c r="H6" s="77"/>
      <c r="I6" s="68"/>
    </row>
    <row r="7" spans="1:9" ht="15.75" x14ac:dyDescent="0.2">
      <c r="A7" s="59" t="s">
        <v>52</v>
      </c>
      <c r="B7" s="59">
        <v>7</v>
      </c>
      <c r="C7" s="59">
        <v>2016</v>
      </c>
      <c r="E7" s="64" t="s">
        <v>48</v>
      </c>
      <c r="F7" s="65"/>
      <c r="G7" s="66">
        <v>42374</v>
      </c>
      <c r="H7" s="64"/>
      <c r="I7" s="69"/>
    </row>
    <row r="8" spans="1:9" ht="15.75" x14ac:dyDescent="0.2">
      <c r="A8" s="59" t="s">
        <v>53</v>
      </c>
      <c r="B8" s="59">
        <v>8</v>
      </c>
      <c r="C8" s="59">
        <v>2017</v>
      </c>
      <c r="E8" s="64" t="s">
        <v>48</v>
      </c>
      <c r="F8" s="65"/>
      <c r="G8" s="66">
        <v>42375</v>
      </c>
      <c r="H8" s="64"/>
      <c r="I8" s="70"/>
    </row>
    <row r="9" spans="1:9" ht="15.75" x14ac:dyDescent="0.2">
      <c r="A9" s="59" t="s">
        <v>54</v>
      </c>
      <c r="B9" s="59">
        <v>9</v>
      </c>
      <c r="C9" s="59">
        <v>2018</v>
      </c>
      <c r="E9" s="64" t="s">
        <v>55</v>
      </c>
      <c r="F9" s="65"/>
      <c r="G9" s="66">
        <v>42376</v>
      </c>
      <c r="H9" s="67"/>
      <c r="I9" s="70"/>
    </row>
    <row r="10" spans="1:9" ht="15.75" x14ac:dyDescent="0.2">
      <c r="A10" s="59" t="s">
        <v>56</v>
      </c>
      <c r="B10" s="59">
        <v>10</v>
      </c>
      <c r="C10" s="59">
        <v>2019</v>
      </c>
      <c r="E10" s="64" t="s">
        <v>48</v>
      </c>
      <c r="F10" s="65"/>
      <c r="G10" s="66">
        <v>42377</v>
      </c>
      <c r="H10" s="64"/>
      <c r="I10" s="71"/>
    </row>
    <row r="11" spans="1:9" ht="15.75" x14ac:dyDescent="0.2">
      <c r="A11" s="59" t="s">
        <v>57</v>
      </c>
      <c r="B11" s="59">
        <v>11</v>
      </c>
      <c r="C11" s="59">
        <v>2020</v>
      </c>
      <c r="E11" s="64"/>
      <c r="F11" s="65"/>
      <c r="G11" s="66"/>
      <c r="H11" s="64"/>
      <c r="I11" s="71"/>
    </row>
    <row r="12" spans="1:9" ht="15.75" x14ac:dyDescent="0.2">
      <c r="A12" s="59" t="s">
        <v>58</v>
      </c>
      <c r="B12" s="59">
        <v>12</v>
      </c>
      <c r="C12" s="59">
        <v>2021</v>
      </c>
      <c r="E12" s="64" t="s">
        <v>59</v>
      </c>
      <c r="F12" s="65">
        <v>42420</v>
      </c>
      <c r="G12" s="66">
        <v>42423</v>
      </c>
      <c r="H12" s="64"/>
      <c r="I12" s="71"/>
    </row>
    <row r="13" spans="1:9" ht="15.75" x14ac:dyDescent="0.2">
      <c r="E13" s="64" t="s">
        <v>60</v>
      </c>
      <c r="F13" s="65"/>
      <c r="G13" s="66">
        <v>42437</v>
      </c>
      <c r="H13" s="64"/>
      <c r="I13" s="71"/>
    </row>
    <row r="14" spans="1:9" ht="15.75" x14ac:dyDescent="0.2">
      <c r="E14" s="64" t="s">
        <v>61</v>
      </c>
      <c r="F14" s="65"/>
      <c r="G14" s="66">
        <v>42491</v>
      </c>
      <c r="H14" s="64"/>
      <c r="I14" s="71"/>
    </row>
    <row r="15" spans="1:9" ht="15.75" x14ac:dyDescent="0.2">
      <c r="E15" s="64" t="s">
        <v>62</v>
      </c>
      <c r="F15" s="65"/>
      <c r="G15" s="66">
        <v>42499</v>
      </c>
      <c r="H15" s="64"/>
      <c r="I15" s="72"/>
    </row>
    <row r="16" spans="1:9" ht="15.75" x14ac:dyDescent="0.2">
      <c r="E16" s="64" t="s">
        <v>63</v>
      </c>
      <c r="F16" s="65"/>
      <c r="G16" s="66">
        <v>42533</v>
      </c>
      <c r="H16" s="64"/>
      <c r="I16" s="72"/>
    </row>
    <row r="17" spans="5:9" ht="15.75" x14ac:dyDescent="0.2">
      <c r="E17" s="64" t="s">
        <v>64</v>
      </c>
      <c r="F17" s="65">
        <f t="shared" ref="F17" si="0">G17-1</f>
        <v>42677</v>
      </c>
      <c r="G17" s="66">
        <v>42678</v>
      </c>
      <c r="H17" s="64"/>
      <c r="I17" s="72"/>
    </row>
    <row r="18" spans="5:9" ht="15.75" x14ac:dyDescent="0.25">
      <c r="E18" s="73"/>
      <c r="F18" s="65"/>
      <c r="G18" s="66">
        <v>42736</v>
      </c>
      <c r="H18" s="74"/>
      <c r="I18" s="72"/>
    </row>
    <row r="19" spans="5:9" ht="13.5" x14ac:dyDescent="0.25">
      <c r="E19" s="73"/>
      <c r="F19" s="73"/>
      <c r="G19" s="73"/>
      <c r="H19" s="76"/>
      <c r="I19" s="75"/>
    </row>
    <row r="20" spans="5:9" ht="13.5" x14ac:dyDescent="0.25">
      <c r="E20" s="73"/>
      <c r="F20" s="73"/>
      <c r="G20" s="73"/>
      <c r="H20" s="74"/>
      <c r="I20" s="72"/>
    </row>
    <row r="21" spans="5:9" ht="13.5" x14ac:dyDescent="0.25">
      <c r="E21" s="73"/>
      <c r="F21" s="73"/>
      <c r="G21" s="73"/>
      <c r="H21" s="74"/>
      <c r="I21" s="72"/>
    </row>
    <row r="22" spans="5:9" ht="13.5" x14ac:dyDescent="0.25">
      <c r="E22" s="73"/>
      <c r="F22" s="73"/>
      <c r="G22" s="73"/>
      <c r="H22" s="74"/>
      <c r="I22" s="72"/>
    </row>
    <row r="23" spans="5:9" ht="13.5" x14ac:dyDescent="0.25">
      <c r="E23" s="73"/>
      <c r="F23" s="73"/>
      <c r="G23" s="73"/>
      <c r="H23" s="74"/>
      <c r="I23" s="72"/>
    </row>
  </sheetData>
  <phoneticPr fontId="21" type="noConversion"/>
  <conditionalFormatting sqref="G3:G17">
    <cfRule type="cellIs" dxfId="2" priority="2" stopIfTrue="1" operator="equal">
      <formula>0</formula>
    </cfRule>
  </conditionalFormatting>
  <conditionalFormatting sqref="F3:F18">
    <cfRule type="cellIs" dxfId="1" priority="3" stopIfTrue="1" operator="lessThanOrEqual">
      <formula>0</formula>
    </cfRule>
  </conditionalFormatting>
  <conditionalFormatting sqref="G18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2" tint="-0.499984740745262"/>
  </sheetPr>
  <dimension ref="A1:H18"/>
  <sheetViews>
    <sheetView zoomScale="85" zoomScaleNormal="85" workbookViewId="0">
      <selection activeCell="G7" sqref="G7"/>
    </sheetView>
  </sheetViews>
  <sheetFormatPr defaultRowHeight="12.75" x14ac:dyDescent="0.2"/>
  <cols>
    <col min="1" max="1" width="12.7109375" customWidth="1"/>
    <col min="2" max="2" width="38.42578125" customWidth="1"/>
    <col min="3" max="3" width="19" customWidth="1"/>
    <col min="4" max="4" width="17.7109375" customWidth="1"/>
    <col min="5" max="5" width="15.140625" customWidth="1"/>
    <col min="6" max="6" width="24.28515625" customWidth="1"/>
    <col min="7" max="7" width="14.7109375" customWidth="1"/>
    <col min="8" max="8" width="20.5703125" customWidth="1"/>
  </cols>
  <sheetData>
    <row r="1" spans="1:8" ht="66.75" customHeight="1" x14ac:dyDescent="0.2">
      <c r="A1" s="329" t="s">
        <v>75</v>
      </c>
      <c r="B1" s="329"/>
      <c r="C1" s="330" t="s">
        <v>74</v>
      </c>
      <c r="D1" s="331"/>
      <c r="E1" s="334" t="s">
        <v>72</v>
      </c>
      <c r="F1" s="335"/>
      <c r="G1" s="332" t="s">
        <v>73</v>
      </c>
      <c r="H1" s="333"/>
    </row>
    <row r="2" spans="1:8" ht="68.25" customHeight="1" x14ac:dyDescent="0.2">
      <c r="A2" s="154">
        <v>498</v>
      </c>
      <c r="B2" s="94"/>
      <c r="C2" s="155">
        <v>521</v>
      </c>
      <c r="D2" s="155"/>
      <c r="E2" s="155">
        <v>431</v>
      </c>
      <c r="F2" s="156"/>
      <c r="G2" s="155">
        <v>544</v>
      </c>
      <c r="H2" s="155"/>
    </row>
    <row r="3" spans="1:8" ht="15.75" x14ac:dyDescent="0.2">
      <c r="A3" s="154">
        <v>273</v>
      </c>
      <c r="B3" s="94"/>
      <c r="C3" s="155">
        <v>572</v>
      </c>
      <c r="D3" s="155"/>
      <c r="E3" s="157">
        <v>384</v>
      </c>
      <c r="F3" s="156"/>
      <c r="G3" s="155"/>
      <c r="H3" s="155"/>
    </row>
    <row r="4" spans="1:8" ht="102" customHeight="1" x14ac:dyDescent="0.2">
      <c r="A4" s="154">
        <v>347</v>
      </c>
      <c r="B4" s="94"/>
      <c r="C4" s="155">
        <v>591</v>
      </c>
      <c r="D4" s="155"/>
      <c r="E4" s="158"/>
      <c r="F4" s="158"/>
      <c r="G4" s="155"/>
      <c r="H4" s="155"/>
    </row>
    <row r="5" spans="1:8" ht="93" customHeight="1" x14ac:dyDescent="0.2">
      <c r="A5" s="154">
        <v>536</v>
      </c>
      <c r="B5" s="95"/>
      <c r="C5" s="155">
        <v>584</v>
      </c>
      <c r="D5" s="155"/>
      <c r="E5" s="158"/>
      <c r="F5" s="158"/>
      <c r="G5" s="155"/>
      <c r="H5" s="155"/>
    </row>
    <row r="6" spans="1:8" s="148" customFormat="1" ht="19.5" customHeight="1" x14ac:dyDescent="0.2">
      <c r="A6" s="162"/>
      <c r="B6" s="162"/>
      <c r="C6" s="162"/>
      <c r="D6" s="162"/>
      <c r="E6" s="162"/>
      <c r="F6" s="162"/>
      <c r="G6" s="162"/>
      <c r="H6" s="162"/>
    </row>
    <row r="7" spans="1:8" s="148" customFormat="1" ht="18.75" x14ac:dyDescent="0.2">
      <c r="A7" s="162"/>
      <c r="B7" s="162"/>
      <c r="C7" s="162"/>
      <c r="D7" s="162"/>
      <c r="E7" s="162"/>
      <c r="F7" s="162"/>
      <c r="G7" s="162"/>
      <c r="H7" s="162"/>
    </row>
    <row r="8" spans="1:8" s="148" customFormat="1" ht="18.75" x14ac:dyDescent="0.2">
      <c r="A8" s="162"/>
      <c r="B8" s="162"/>
      <c r="C8" s="162"/>
      <c r="D8" s="162"/>
      <c r="E8" s="162"/>
      <c r="F8" s="162"/>
      <c r="G8" s="162"/>
      <c r="H8" s="162"/>
    </row>
    <row r="9" spans="1:8" s="148" customFormat="1" ht="13.5" customHeight="1" x14ac:dyDescent="0.2">
      <c r="B9" s="163"/>
      <c r="C9" s="163"/>
      <c r="D9" s="163"/>
      <c r="E9" s="163"/>
      <c r="F9" s="163"/>
      <c r="G9" s="163"/>
      <c r="H9" s="163"/>
    </row>
    <row r="10" spans="1:8" s="148" customFormat="1" ht="19.5" customHeight="1" x14ac:dyDescent="0.2">
      <c r="A10" s="163"/>
      <c r="B10" s="163"/>
      <c r="C10" s="163"/>
      <c r="D10" s="163"/>
      <c r="E10" s="163"/>
      <c r="F10" s="163"/>
      <c r="G10" s="163"/>
      <c r="H10" s="163"/>
    </row>
    <row r="11" spans="1:8" s="148" customFormat="1" ht="18.75" x14ac:dyDescent="0.2">
      <c r="A11" s="163"/>
      <c r="B11" s="163"/>
      <c r="C11" s="163"/>
      <c r="D11" s="163"/>
      <c r="E11" s="163"/>
      <c r="F11" s="163"/>
      <c r="G11" s="163"/>
      <c r="H11" s="163"/>
    </row>
    <row r="12" spans="1:8" s="148" customFormat="1" ht="18.75" x14ac:dyDescent="0.2">
      <c r="A12" s="163"/>
      <c r="B12" s="163"/>
      <c r="C12" s="163"/>
      <c r="D12" s="163"/>
      <c r="E12" s="163"/>
      <c r="F12" s="163"/>
      <c r="G12" s="163"/>
      <c r="H12" s="163"/>
    </row>
    <row r="13" spans="1:8" s="148" customFormat="1" ht="18.75" x14ac:dyDescent="0.2">
      <c r="A13" s="163"/>
      <c r="B13" s="163"/>
      <c r="C13" s="163"/>
      <c r="D13" s="163"/>
      <c r="E13" s="163"/>
      <c r="F13" s="163"/>
      <c r="G13" s="163"/>
      <c r="H13" s="163"/>
    </row>
    <row r="14" spans="1:8" s="148" customFormat="1" ht="19.5" customHeight="1" x14ac:dyDescent="0.2">
      <c r="A14" s="163"/>
      <c r="B14" s="163"/>
      <c r="C14" s="163"/>
      <c r="D14" s="163"/>
      <c r="E14" s="163"/>
      <c r="F14" s="163"/>
      <c r="G14" s="163"/>
      <c r="H14" s="163"/>
    </row>
    <row r="15" spans="1:8" s="148" customFormat="1" ht="18.75" x14ac:dyDescent="0.2">
      <c r="A15" s="163"/>
      <c r="B15" s="163"/>
      <c r="C15" s="163"/>
      <c r="D15" s="163"/>
      <c r="E15" s="163"/>
      <c r="F15" s="163"/>
      <c r="G15" s="163"/>
      <c r="H15" s="163"/>
    </row>
    <row r="16" spans="1:8" s="148" customFormat="1" ht="18.75" x14ac:dyDescent="0.2">
      <c r="A16" s="163"/>
      <c r="B16" s="163"/>
      <c r="C16" s="163"/>
      <c r="D16" s="163"/>
      <c r="E16" s="163"/>
      <c r="F16" s="163"/>
      <c r="G16" s="163"/>
      <c r="H16" s="163"/>
    </row>
    <row r="17" spans="1:8" s="148" customFormat="1" ht="18.75" x14ac:dyDescent="0.2">
      <c r="A17" s="163"/>
      <c r="B17" s="163"/>
      <c r="C17" s="163"/>
      <c r="D17" s="163"/>
      <c r="E17" s="163"/>
      <c r="F17" s="163"/>
      <c r="G17" s="163"/>
      <c r="H17" s="163"/>
    </row>
    <row r="18" spans="1:8" s="148" customFormat="1" x14ac:dyDescent="0.2"/>
  </sheetData>
  <mergeCells count="4">
    <mergeCell ref="A1:B1"/>
    <mergeCell ref="C1:D1"/>
    <mergeCell ref="G1:H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Выбери месяц</vt:lpstr>
      <vt:lpstr>Отдел МТО</vt:lpstr>
      <vt:lpstr>Сектор МТО</vt:lpstr>
      <vt:lpstr>Сектор ТО</vt:lpstr>
      <vt:lpstr>Сектор АХО</vt:lpstr>
      <vt:lpstr>всяки</vt:lpstr>
      <vt:lpstr>Структура</vt:lpstr>
      <vt:lpstr>выхрабд</vt:lpstr>
      <vt:lpstr>год</vt:lpstr>
      <vt:lpstr>допнер</vt:lpstr>
      <vt:lpstr>'Отдел МТО'!Заголовки_для_печати</vt:lpstr>
      <vt:lpstr>'Сектор АХО'!Заголовки_для_печати</vt:lpstr>
      <vt:lpstr>'Сектор МТО'!Заголовки_для_печати</vt:lpstr>
      <vt:lpstr>'Сектор ТО'!Заголовки_для_печати</vt:lpstr>
      <vt:lpstr>месяц</vt:lpstr>
      <vt:lpstr>празд</vt:lpstr>
      <vt:lpstr>предпр</vt:lpstr>
    </vt:vector>
  </TitlesOfParts>
  <Company>UN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Гусев Александр Валентинович</cp:lastModifiedBy>
  <cp:lastPrinted>2015-10-05T11:19:59Z</cp:lastPrinted>
  <dcterms:created xsi:type="dcterms:W3CDTF">2009-01-14T08:47:39Z</dcterms:created>
  <dcterms:modified xsi:type="dcterms:W3CDTF">2016-02-25T10:54:25Z</dcterms:modified>
</cp:coreProperties>
</file>