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AGusev\Моя\Стереть\"/>
    </mc:Choice>
  </mc:AlternateContent>
  <bookViews>
    <workbookView xWindow="0" yWindow="0" windowWidth="28800" windowHeight="12915"/>
  </bookViews>
  <sheets>
    <sheet name="график" sheetId="1" r:id="rId1"/>
    <sheet name="пример" sheetId="2" r:id="rId2"/>
  </sheets>
  <definedNames>
    <definedName name="_xlnm._FilterDatabase" localSheetId="0">график!$A$6:$M$15</definedName>
    <definedName name="_xlnm.Print_Titles" localSheetId="0">график!$4:$5</definedName>
    <definedName name="_xlnm.Print_Area" localSheetId="0">график!$A$1:$M$24</definedName>
  </definedNames>
  <calcPr calcId="152511"/>
</workbook>
</file>

<file path=xl/calcChain.xml><?xml version="1.0" encoding="utf-8"?>
<calcChain xmlns="http://schemas.openxmlformats.org/spreadsheetml/2006/main">
  <c r="C7" i="1" l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6" i="1"/>
  <c r="E83" i="1" l="1"/>
  <c r="F119" i="1" l="1"/>
  <c r="F118" i="1" s="1"/>
  <c r="D119" i="1"/>
  <c r="D118" i="1"/>
  <c r="F111" i="1"/>
  <c r="D111" i="1"/>
  <c r="F108" i="1"/>
  <c r="D108" i="1"/>
  <c r="F104" i="1"/>
  <c r="D104" i="1"/>
  <c r="F99" i="1"/>
  <c r="D99" i="1"/>
  <c r="F92" i="1"/>
  <c r="D92" i="1"/>
  <c r="F88" i="1"/>
  <c r="D88" i="1"/>
  <c r="D87" i="1"/>
  <c r="G83" i="1"/>
  <c r="E84" i="1"/>
  <c r="E86" i="1"/>
  <c r="F82" i="1"/>
  <c r="D82" i="1"/>
  <c r="E82" i="1" s="1"/>
  <c r="F73" i="1"/>
  <c r="F72" i="1" s="1"/>
  <c r="D73" i="1"/>
  <c r="D72" i="1" s="1"/>
  <c r="F61" i="1"/>
  <c r="D61" i="1"/>
  <c r="F54" i="1"/>
  <c r="D54" i="1"/>
  <c r="F29" i="1"/>
  <c r="D29" i="1"/>
  <c r="F21" i="1"/>
  <c r="D21" i="1"/>
  <c r="F13" i="1"/>
  <c r="F10" i="1" s="1"/>
  <c r="D13" i="1"/>
  <c r="D10" i="1" s="1"/>
  <c r="F38" i="1"/>
  <c r="D38" i="1"/>
  <c r="G23" i="1"/>
  <c r="G24" i="1"/>
  <c r="G25" i="1"/>
  <c r="G26" i="1"/>
  <c r="J26" i="1" s="1"/>
  <c r="G22" i="1"/>
  <c r="E22" i="1"/>
  <c r="E23" i="1"/>
  <c r="E24" i="1"/>
  <c r="E25" i="1"/>
  <c r="E26" i="1"/>
  <c r="E110" i="1"/>
  <c r="E112" i="1"/>
  <c r="E111" i="1" s="1"/>
  <c r="E113" i="1"/>
  <c r="E114" i="1"/>
  <c r="E115" i="1"/>
  <c r="E116" i="1"/>
  <c r="E117" i="1"/>
  <c r="D53" i="1" l="1"/>
  <c r="D52" i="1" s="1"/>
  <c r="F87" i="1"/>
  <c r="D81" i="1"/>
  <c r="E81" i="1" s="1"/>
  <c r="F81" i="1"/>
  <c r="F53" i="1"/>
  <c r="F52" i="1" s="1"/>
  <c r="E85" i="1"/>
  <c r="J25" i="1" l="1"/>
  <c r="L113" i="1"/>
  <c r="M119" i="1"/>
  <c r="L119" i="1"/>
  <c r="E67" i="1"/>
  <c r="E68" i="1"/>
  <c r="E69" i="1"/>
  <c r="E70" i="1"/>
  <c r="E71" i="1"/>
  <c r="M61" i="1"/>
  <c r="L61" i="1"/>
  <c r="L54" i="1"/>
  <c r="M54" i="1"/>
  <c r="H84" i="1"/>
  <c r="L73" i="1"/>
  <c r="M73" i="1"/>
  <c r="M111" i="1"/>
  <c r="L111" i="1"/>
  <c r="M108" i="1"/>
  <c r="L108" i="1"/>
  <c r="M99" i="1"/>
  <c r="L99" i="1"/>
  <c r="M92" i="1"/>
  <c r="L92" i="1"/>
  <c r="M104" i="1"/>
  <c r="L104" i="1"/>
  <c r="M88" i="1"/>
  <c r="L88" i="1"/>
  <c r="M53" i="1" l="1"/>
  <c r="L53" i="1"/>
  <c r="G84" i="1"/>
  <c r="K84" i="1"/>
  <c r="M82" i="1"/>
  <c r="L82" i="1"/>
  <c r="M87" i="1"/>
  <c r="L87" i="1"/>
  <c r="I84" i="1" l="1"/>
  <c r="J84" i="1"/>
  <c r="E8" i="1"/>
  <c r="E31" i="1"/>
  <c r="E32" i="1"/>
  <c r="E33" i="1"/>
  <c r="E34" i="1"/>
  <c r="E35" i="1"/>
  <c r="E36" i="1"/>
  <c r="E37" i="1"/>
  <c r="E39" i="1"/>
  <c r="E27" i="1"/>
  <c r="E21" i="1" s="1"/>
  <c r="E28" i="1"/>
  <c r="E30" i="1"/>
  <c r="E124" i="1"/>
  <c r="E123" i="1"/>
  <c r="E122" i="1"/>
  <c r="E121" i="1"/>
  <c r="E120" i="1"/>
  <c r="E119" i="1" s="1"/>
  <c r="E118" i="1" s="1"/>
  <c r="E109" i="1"/>
  <c r="E108" i="1" s="1"/>
  <c r="E107" i="1"/>
  <c r="E106" i="1"/>
  <c r="E105" i="1"/>
  <c r="E104" i="1" s="1"/>
  <c r="E103" i="1"/>
  <c r="E102" i="1"/>
  <c r="E101" i="1"/>
  <c r="E100" i="1"/>
  <c r="E99" i="1" s="1"/>
  <c r="E98" i="1"/>
  <c r="E97" i="1"/>
  <c r="E96" i="1"/>
  <c r="E95" i="1"/>
  <c r="E94" i="1"/>
  <c r="E93" i="1"/>
  <c r="E91" i="1"/>
  <c r="E90" i="1"/>
  <c r="E89" i="1"/>
  <c r="E80" i="1"/>
  <c r="E79" i="1"/>
  <c r="E78" i="1"/>
  <c r="E77" i="1"/>
  <c r="E76" i="1"/>
  <c r="E75" i="1"/>
  <c r="E74" i="1"/>
  <c r="E66" i="1"/>
  <c r="E65" i="1"/>
  <c r="E64" i="1"/>
  <c r="E63" i="1"/>
  <c r="E62" i="1"/>
  <c r="E60" i="1"/>
  <c r="E59" i="1"/>
  <c r="E58" i="1"/>
  <c r="E57" i="1"/>
  <c r="E56" i="1"/>
  <c r="E55" i="1"/>
  <c r="E51" i="1"/>
  <c r="E50" i="1"/>
  <c r="E49" i="1"/>
  <c r="E48" i="1"/>
  <c r="E47" i="1"/>
  <c r="E46" i="1"/>
  <c r="E45" i="1"/>
  <c r="E44" i="1"/>
  <c r="E43" i="1"/>
  <c r="E42" i="1"/>
  <c r="E41" i="1"/>
  <c r="E40" i="1"/>
  <c r="E20" i="1"/>
  <c r="E19" i="1"/>
  <c r="E18" i="1"/>
  <c r="E17" i="1"/>
  <c r="E16" i="1"/>
  <c r="E15" i="1"/>
  <c r="E14" i="1"/>
  <c r="E11" i="1"/>
  <c r="E7" i="1"/>
  <c r="K37" i="1"/>
  <c r="K50" i="1"/>
  <c r="K51" i="1"/>
  <c r="H104" i="1"/>
  <c r="H105" i="1"/>
  <c r="K105" i="1"/>
  <c r="H106" i="1"/>
  <c r="K106" i="1"/>
  <c r="H107" i="1"/>
  <c r="K107" i="1"/>
  <c r="H108" i="1"/>
  <c r="H109" i="1"/>
  <c r="K109" i="1"/>
  <c r="H110" i="1"/>
  <c r="K110" i="1"/>
  <c r="H111" i="1"/>
  <c r="K111" i="1"/>
  <c r="K108" i="1" s="1"/>
  <c r="K104" i="1" s="1"/>
  <c r="H112" i="1"/>
  <c r="G112" i="1" s="1"/>
  <c r="K112" i="1"/>
  <c r="H113" i="1"/>
  <c r="K113" i="1"/>
  <c r="H114" i="1"/>
  <c r="K114" i="1"/>
  <c r="H115" i="1"/>
  <c r="K115" i="1"/>
  <c r="H116" i="1"/>
  <c r="G116" i="1" s="1"/>
  <c r="J116" i="1" s="1"/>
  <c r="K116" i="1"/>
  <c r="H117" i="1"/>
  <c r="K117" i="1"/>
  <c r="H118" i="1"/>
  <c r="H119" i="1"/>
  <c r="K119" i="1"/>
  <c r="H120" i="1"/>
  <c r="K120" i="1"/>
  <c r="H121" i="1"/>
  <c r="K121" i="1"/>
  <c r="H122" i="1"/>
  <c r="K122" i="1"/>
  <c r="H123" i="1"/>
  <c r="K123" i="1"/>
  <c r="H124" i="1"/>
  <c r="K124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G67" i="1" s="1"/>
  <c r="H68" i="1"/>
  <c r="H69" i="1"/>
  <c r="H70" i="1"/>
  <c r="H71" i="1"/>
  <c r="G71" i="1" s="1"/>
  <c r="H72" i="1"/>
  <c r="H73" i="1"/>
  <c r="H74" i="1"/>
  <c r="H75" i="1"/>
  <c r="H76" i="1"/>
  <c r="H77" i="1"/>
  <c r="H78" i="1"/>
  <c r="H79" i="1"/>
  <c r="H80" i="1"/>
  <c r="H81" i="1"/>
  <c r="H82" i="1"/>
  <c r="H83" i="1"/>
  <c r="H85" i="1"/>
  <c r="G85" i="1" s="1"/>
  <c r="J85" i="1" s="1"/>
  <c r="H86" i="1"/>
  <c r="G86" i="1" s="1"/>
  <c r="J86" i="1" s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32" i="1"/>
  <c r="H33" i="1"/>
  <c r="H34" i="1"/>
  <c r="H35" i="1"/>
  <c r="H36" i="1"/>
  <c r="H37" i="1"/>
  <c r="H39" i="1"/>
  <c r="H40" i="1"/>
  <c r="H41" i="1"/>
  <c r="H42" i="1"/>
  <c r="H43" i="1"/>
  <c r="H44" i="1"/>
  <c r="H45" i="1"/>
  <c r="H46" i="1"/>
  <c r="H47" i="1"/>
  <c r="H48" i="1"/>
  <c r="H49" i="1"/>
  <c r="G39" i="1" l="1"/>
  <c r="J112" i="1"/>
  <c r="E13" i="1"/>
  <c r="E92" i="1"/>
  <c r="E38" i="1"/>
  <c r="E29" i="1"/>
  <c r="E88" i="1"/>
  <c r="E87" i="1" s="1"/>
  <c r="G82" i="1"/>
  <c r="E61" i="1"/>
  <c r="E73" i="1"/>
  <c r="E72" i="1" s="1"/>
  <c r="E54" i="1"/>
  <c r="I83" i="1"/>
  <c r="J83" i="1"/>
  <c r="I71" i="1"/>
  <c r="J71" i="1"/>
  <c r="I67" i="1"/>
  <c r="J67" i="1"/>
  <c r="G51" i="1"/>
  <c r="G107" i="1"/>
  <c r="J107" i="1" s="1"/>
  <c r="F6" i="1"/>
  <c r="G37" i="1"/>
  <c r="G33" i="1"/>
  <c r="G55" i="1"/>
  <c r="G120" i="1"/>
  <c r="G124" i="1"/>
  <c r="J124" i="1" s="1"/>
  <c r="G42" i="1"/>
  <c r="G46" i="1"/>
  <c r="G59" i="1"/>
  <c r="G63" i="1"/>
  <c r="G75" i="1"/>
  <c r="G79" i="1"/>
  <c r="G96" i="1"/>
  <c r="G100" i="1"/>
  <c r="H38" i="1"/>
  <c r="G43" i="1"/>
  <c r="G47" i="1"/>
  <c r="D6" i="1"/>
  <c r="G115" i="1"/>
  <c r="J115" i="1" s="1"/>
  <c r="K118" i="1"/>
  <c r="I112" i="1"/>
  <c r="I116" i="1"/>
  <c r="I124" i="1"/>
  <c r="G50" i="1"/>
  <c r="G62" i="1"/>
  <c r="G78" i="1"/>
  <c r="G91" i="1"/>
  <c r="G36" i="1"/>
  <c r="G32" i="1"/>
  <c r="I39" i="1"/>
  <c r="G66" i="1"/>
  <c r="G74" i="1"/>
  <c r="G123" i="1"/>
  <c r="J123" i="1" s="1"/>
  <c r="G40" i="1"/>
  <c r="G44" i="1"/>
  <c r="G48" i="1"/>
  <c r="G56" i="1"/>
  <c r="G60" i="1"/>
  <c r="G64" i="1"/>
  <c r="G68" i="1"/>
  <c r="G76" i="1"/>
  <c r="G80" i="1"/>
  <c r="I85" i="1"/>
  <c r="G89" i="1"/>
  <c r="G93" i="1"/>
  <c r="G97" i="1"/>
  <c r="G101" i="1"/>
  <c r="G105" i="1"/>
  <c r="G109" i="1"/>
  <c r="G113" i="1"/>
  <c r="J113" i="1" s="1"/>
  <c r="G117" i="1"/>
  <c r="J117" i="1" s="1"/>
  <c r="G121" i="1"/>
  <c r="J121" i="1" s="1"/>
  <c r="G35" i="1"/>
  <c r="G58" i="1"/>
  <c r="G70" i="1"/>
  <c r="G95" i="1"/>
  <c r="G103" i="1"/>
  <c r="G41" i="1"/>
  <c r="G45" i="1"/>
  <c r="G49" i="1"/>
  <c r="G57" i="1"/>
  <c r="G65" i="1"/>
  <c r="G69" i="1"/>
  <c r="G77" i="1"/>
  <c r="I86" i="1"/>
  <c r="G90" i="1"/>
  <c r="G94" i="1"/>
  <c r="G98" i="1"/>
  <c r="G102" i="1"/>
  <c r="G106" i="1"/>
  <c r="J106" i="1" s="1"/>
  <c r="G114" i="1"/>
  <c r="J114" i="1" s="1"/>
  <c r="G122" i="1"/>
  <c r="J122" i="1" s="1"/>
  <c r="G34" i="1"/>
  <c r="H26" i="1"/>
  <c r="I26" i="1" s="1"/>
  <c r="H27" i="1"/>
  <c r="G27" i="1" s="1"/>
  <c r="H28" i="1"/>
  <c r="G28" i="1" s="1"/>
  <c r="H29" i="1"/>
  <c r="H30" i="1"/>
  <c r="G30" i="1" s="1"/>
  <c r="H31" i="1"/>
  <c r="G31" i="1" s="1"/>
  <c r="H16" i="1"/>
  <c r="G16" i="1" s="1"/>
  <c r="H17" i="1"/>
  <c r="G17" i="1" s="1"/>
  <c r="H18" i="1"/>
  <c r="G18" i="1" s="1"/>
  <c r="H19" i="1"/>
  <c r="G19" i="1" s="1"/>
  <c r="H20" i="1"/>
  <c r="G20" i="1" s="1"/>
  <c r="H21" i="1"/>
  <c r="H22" i="1"/>
  <c r="H23" i="1"/>
  <c r="H24" i="1"/>
  <c r="H25" i="1"/>
  <c r="I25" i="1" s="1"/>
  <c r="J30" i="1" l="1"/>
  <c r="G29" i="1"/>
  <c r="G92" i="1"/>
  <c r="J92" i="1" s="1"/>
  <c r="E53" i="1"/>
  <c r="E52" i="1" s="1"/>
  <c r="G21" i="1"/>
  <c r="J105" i="1"/>
  <c r="G104" i="1"/>
  <c r="G88" i="1"/>
  <c r="G87" i="1" s="1"/>
  <c r="I107" i="1"/>
  <c r="G99" i="1"/>
  <c r="I99" i="1" s="1"/>
  <c r="G111" i="1"/>
  <c r="J120" i="1"/>
  <c r="G119" i="1"/>
  <c r="G73" i="1"/>
  <c r="G72" i="1" s="1"/>
  <c r="I72" i="1" s="1"/>
  <c r="J39" i="1"/>
  <c r="G38" i="1"/>
  <c r="G61" i="1"/>
  <c r="J61" i="1" s="1"/>
  <c r="G54" i="1"/>
  <c r="H6" i="1"/>
  <c r="I40" i="1"/>
  <c r="J40" i="1"/>
  <c r="I50" i="1"/>
  <c r="J50" i="1"/>
  <c r="I51" i="1"/>
  <c r="J51" i="1"/>
  <c r="I65" i="1"/>
  <c r="J65" i="1"/>
  <c r="I82" i="1"/>
  <c r="J82" i="1"/>
  <c r="I89" i="1"/>
  <c r="J89" i="1"/>
  <c r="I56" i="1"/>
  <c r="J56" i="1"/>
  <c r="J99" i="1"/>
  <c r="I16" i="1"/>
  <c r="J16" i="1"/>
  <c r="I94" i="1"/>
  <c r="J94" i="1"/>
  <c r="I68" i="1"/>
  <c r="J68" i="1"/>
  <c r="J87" i="1"/>
  <c r="I91" i="1"/>
  <c r="J91" i="1"/>
  <c r="I47" i="1"/>
  <c r="J47" i="1"/>
  <c r="I100" i="1"/>
  <c r="J100" i="1"/>
  <c r="I75" i="1"/>
  <c r="J75" i="1"/>
  <c r="I46" i="1"/>
  <c r="J46" i="1"/>
  <c r="I55" i="1"/>
  <c r="J55" i="1"/>
  <c r="J88" i="1"/>
  <c r="I17" i="1"/>
  <c r="J17" i="1"/>
  <c r="I98" i="1"/>
  <c r="J98" i="1"/>
  <c r="I45" i="1"/>
  <c r="J45" i="1"/>
  <c r="J72" i="1"/>
  <c r="I79" i="1"/>
  <c r="J79" i="1"/>
  <c r="I20" i="1"/>
  <c r="J20" i="1"/>
  <c r="I28" i="1"/>
  <c r="J28" i="1"/>
  <c r="I70" i="1"/>
  <c r="J70" i="1"/>
  <c r="I23" i="1"/>
  <c r="J23" i="1"/>
  <c r="I31" i="1"/>
  <c r="J31" i="1"/>
  <c r="I34" i="1"/>
  <c r="J34" i="1"/>
  <c r="I90" i="1"/>
  <c r="J90" i="1"/>
  <c r="I73" i="1"/>
  <c r="I57" i="1"/>
  <c r="J57" i="1"/>
  <c r="I103" i="1"/>
  <c r="J103" i="1"/>
  <c r="I58" i="1"/>
  <c r="J58" i="1"/>
  <c r="I97" i="1"/>
  <c r="J97" i="1"/>
  <c r="I80" i="1"/>
  <c r="J80" i="1"/>
  <c r="I64" i="1"/>
  <c r="J64" i="1"/>
  <c r="I48" i="1"/>
  <c r="J48" i="1"/>
  <c r="I74" i="1"/>
  <c r="J74" i="1"/>
  <c r="I32" i="1"/>
  <c r="J32" i="1"/>
  <c r="I78" i="1"/>
  <c r="J78" i="1"/>
  <c r="I43" i="1"/>
  <c r="J43" i="1"/>
  <c r="I96" i="1"/>
  <c r="J96" i="1"/>
  <c r="I63" i="1"/>
  <c r="J63" i="1"/>
  <c r="I42" i="1"/>
  <c r="J42" i="1"/>
  <c r="I33" i="1"/>
  <c r="J33" i="1"/>
  <c r="I24" i="1"/>
  <c r="J24" i="1"/>
  <c r="I77" i="1"/>
  <c r="J77" i="1"/>
  <c r="I41" i="1"/>
  <c r="J41" i="1"/>
  <c r="I101" i="1"/>
  <c r="J101" i="1"/>
  <c r="I19" i="1"/>
  <c r="J19" i="1"/>
  <c r="I27" i="1"/>
  <c r="J27" i="1"/>
  <c r="I18" i="1"/>
  <c r="J18" i="1"/>
  <c r="I102" i="1"/>
  <c r="J102" i="1"/>
  <c r="I69" i="1"/>
  <c r="J69" i="1"/>
  <c r="I49" i="1"/>
  <c r="J49" i="1"/>
  <c r="I95" i="1"/>
  <c r="J95" i="1"/>
  <c r="I35" i="1"/>
  <c r="J35" i="1"/>
  <c r="G110" i="1"/>
  <c r="J110" i="1" s="1"/>
  <c r="J109" i="1"/>
  <c r="I93" i="1"/>
  <c r="J93" i="1"/>
  <c r="I76" i="1"/>
  <c r="J76" i="1"/>
  <c r="I60" i="1"/>
  <c r="J60" i="1"/>
  <c r="I44" i="1"/>
  <c r="J44" i="1"/>
  <c r="I66" i="1"/>
  <c r="J66" i="1"/>
  <c r="I36" i="1"/>
  <c r="J36" i="1"/>
  <c r="I62" i="1"/>
  <c r="J62" i="1"/>
  <c r="I92" i="1"/>
  <c r="I59" i="1"/>
  <c r="J59" i="1"/>
  <c r="I37" i="1"/>
  <c r="J37" i="1"/>
  <c r="I120" i="1"/>
  <c r="I115" i="1"/>
  <c r="I114" i="1"/>
  <c r="I121" i="1"/>
  <c r="I123" i="1"/>
  <c r="I110" i="1"/>
  <c r="I119" i="1"/>
  <c r="I122" i="1"/>
  <c r="I106" i="1"/>
  <c r="I113" i="1"/>
  <c r="I117" i="1"/>
  <c r="I30" i="1"/>
  <c r="I109" i="1"/>
  <c r="I105" i="1"/>
  <c r="I87" i="1" l="1"/>
  <c r="G118" i="1"/>
  <c r="J119" i="1"/>
  <c r="G108" i="1"/>
  <c r="J73" i="1"/>
  <c r="I61" i="1"/>
  <c r="I88" i="1"/>
  <c r="J111" i="1"/>
  <c r="I111" i="1"/>
  <c r="J104" i="1"/>
  <c r="I104" i="1"/>
  <c r="G53" i="1"/>
  <c r="G52" i="1" s="1"/>
  <c r="I38" i="1"/>
  <c r="J38" i="1"/>
  <c r="I29" i="1"/>
  <c r="J29" i="1"/>
  <c r="I54" i="1"/>
  <c r="J54" i="1"/>
  <c r="H15" i="1"/>
  <c r="G15" i="1" s="1"/>
  <c r="J118" i="1" l="1"/>
  <c r="I118" i="1"/>
  <c r="J108" i="1"/>
  <c r="I108" i="1"/>
  <c r="G81" i="1"/>
  <c r="J52" i="1"/>
  <c r="I52" i="1"/>
  <c r="I15" i="1"/>
  <c r="J15" i="1"/>
  <c r="I53" i="1"/>
  <c r="J53" i="1"/>
  <c r="K25" i="1"/>
  <c r="K26" i="1"/>
  <c r="K27" i="1"/>
  <c r="K28" i="1"/>
  <c r="K30" i="1"/>
  <c r="K31" i="1"/>
  <c r="K32" i="1"/>
  <c r="K33" i="1"/>
  <c r="K34" i="1"/>
  <c r="K35" i="1"/>
  <c r="K36" i="1"/>
  <c r="K39" i="1"/>
  <c r="K40" i="1"/>
  <c r="K41" i="1"/>
  <c r="K42" i="1"/>
  <c r="K43" i="1"/>
  <c r="K44" i="1"/>
  <c r="K45" i="1"/>
  <c r="K46" i="1"/>
  <c r="K47" i="1"/>
  <c r="K48" i="1"/>
  <c r="K49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3" i="1"/>
  <c r="K74" i="1"/>
  <c r="K75" i="1"/>
  <c r="K76" i="1"/>
  <c r="K77" i="1"/>
  <c r="K78" i="1"/>
  <c r="K79" i="1"/>
  <c r="K80" i="1"/>
  <c r="K82" i="1"/>
  <c r="K83" i="1"/>
  <c r="K85" i="1"/>
  <c r="K86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24" i="1"/>
  <c r="K23" i="1"/>
  <c r="I81" i="1" l="1"/>
  <c r="J81" i="1"/>
  <c r="K38" i="1"/>
  <c r="K72" i="1"/>
  <c r="K87" i="1"/>
  <c r="K81" i="1"/>
  <c r="K29" i="1"/>
  <c r="K52" i="1"/>
  <c r="K22" i="1" l="1"/>
  <c r="K20" i="1"/>
  <c r="K19" i="1"/>
  <c r="K18" i="1"/>
  <c r="K17" i="1"/>
  <c r="K16" i="1"/>
  <c r="K15" i="1"/>
  <c r="K14" i="1"/>
  <c r="K13" i="1"/>
  <c r="K12" i="1"/>
  <c r="K11" i="1"/>
  <c r="H11" i="1"/>
  <c r="G11" i="1" s="1"/>
  <c r="K9" i="1"/>
  <c r="H9" i="1"/>
  <c r="K8" i="1"/>
  <c r="H8" i="1"/>
  <c r="G8" i="1" s="1"/>
  <c r="J8" i="1" s="1"/>
  <c r="K7" i="1"/>
  <c r="H7" i="1"/>
  <c r="G7" i="1" s="1"/>
  <c r="J7" i="1" s="1"/>
  <c r="A1" i="1"/>
  <c r="J11" i="1" l="1"/>
  <c r="I7" i="1"/>
  <c r="E9" i="1"/>
  <c r="G9" i="1" s="1"/>
  <c r="J9" i="1" s="1"/>
  <c r="K21" i="1"/>
  <c r="I8" i="1"/>
  <c r="E12" i="1"/>
  <c r="E10" i="1" s="1"/>
  <c r="I11" i="1"/>
  <c r="K10" i="1"/>
  <c r="H10" i="1"/>
  <c r="I9" i="1" l="1"/>
  <c r="K6" i="1"/>
  <c r="H12" i="1"/>
  <c r="G12" i="1" s="1"/>
  <c r="I12" i="1" l="1"/>
  <c r="J12" i="1"/>
  <c r="H13" i="1"/>
  <c r="H14" i="1" l="1"/>
  <c r="G14" i="1" s="1"/>
  <c r="J14" i="1" l="1"/>
  <c r="G13" i="1"/>
  <c r="G10" i="1" s="1"/>
  <c r="I14" i="1"/>
  <c r="J13" i="1" l="1"/>
  <c r="J22" i="1"/>
  <c r="E6" i="1"/>
  <c r="J10" i="1"/>
  <c r="I13" i="1"/>
  <c r="I22" i="1" l="1"/>
  <c r="I10" i="1"/>
  <c r="G6" i="1" l="1"/>
  <c r="J6" i="1" s="1"/>
  <c r="J21" i="1"/>
  <c r="I21" i="1"/>
  <c r="I6" i="1" l="1"/>
</calcChain>
</file>

<file path=xl/sharedStrings.xml><?xml version="1.0" encoding="utf-8"?>
<sst xmlns="http://schemas.openxmlformats.org/spreadsheetml/2006/main" count="266" uniqueCount="263">
  <si>
    <t>Позиция</t>
  </si>
  <si>
    <t>Физ.показатели</t>
  </si>
  <si>
    <t>статус</t>
  </si>
  <si>
    <t>начало</t>
  </si>
  <si>
    <t>окончание</t>
  </si>
  <si>
    <t>∆</t>
  </si>
  <si>
    <t>%</t>
  </si>
  <si>
    <t>Всего</t>
  </si>
  <si>
    <t>факт</t>
  </si>
  <si>
    <t>длит</t>
  </si>
  <si>
    <r>
      <t>дата</t>
    </r>
    <r>
      <rPr>
        <sz val="11"/>
        <rFont val="Calibri"/>
        <family val="2"/>
        <charset val="204"/>
        <scheme val="minor"/>
      </rPr>
      <t/>
    </r>
  </si>
  <si>
    <t>Ввод объекта в эксплуатацию и регистрация права собственности, формирование полной стоимости</t>
  </si>
  <si>
    <t>1.1</t>
  </si>
  <si>
    <t>1.2</t>
  </si>
  <si>
    <t>1.3</t>
  </si>
  <si>
    <t>1.4</t>
  </si>
  <si>
    <t>1.4.1</t>
  </si>
  <si>
    <t>1.4.2</t>
  </si>
  <si>
    <t>1.4.3</t>
  </si>
  <si>
    <t>1.4.3.1</t>
  </si>
  <si>
    <t>1.4.3.2</t>
  </si>
  <si>
    <t>1.4.3.3</t>
  </si>
  <si>
    <t>1.4.3.4</t>
  </si>
  <si>
    <t>1.4.3.5</t>
  </si>
  <si>
    <t>1.4.3.6</t>
  </si>
  <si>
    <t>1.4.3.7</t>
  </si>
  <si>
    <t>1.5</t>
  </si>
  <si>
    <t>1.5.1</t>
  </si>
  <si>
    <t>1.5.2</t>
  </si>
  <si>
    <t>1.5.3</t>
  </si>
  <si>
    <t>1.5.4</t>
  </si>
  <si>
    <t>1.5.5</t>
  </si>
  <si>
    <t>1.5.6</t>
  </si>
  <si>
    <t>1.5.7</t>
  </si>
  <si>
    <t>1.6</t>
  </si>
  <si>
    <t>1.6.1</t>
  </si>
  <si>
    <t>1.6.2</t>
  </si>
  <si>
    <t>1.6.3</t>
  </si>
  <si>
    <t>1.6.4</t>
  </si>
  <si>
    <t>1.6.5</t>
  </si>
  <si>
    <t>1.6.6</t>
  </si>
  <si>
    <t>1.6.7</t>
  </si>
  <si>
    <t>1.7</t>
  </si>
  <si>
    <t>1.8</t>
  </si>
  <si>
    <t>1.8.1</t>
  </si>
  <si>
    <t>1.8.2</t>
  </si>
  <si>
    <t>1.8.3</t>
  </si>
  <si>
    <t>1.8.4</t>
  </si>
  <si>
    <t>1.8.5</t>
  </si>
  <si>
    <t>1.8.6</t>
  </si>
  <si>
    <t>1.8.7</t>
  </si>
  <si>
    <t>1.8.8</t>
  </si>
  <si>
    <t>1.8.9</t>
  </si>
  <si>
    <t>1.8.10</t>
  </si>
  <si>
    <t>1.8.11</t>
  </si>
  <si>
    <t>1.9</t>
  </si>
  <si>
    <t>1.10</t>
  </si>
  <si>
    <t>1.11</t>
  </si>
  <si>
    <t>1.11.1</t>
  </si>
  <si>
    <t>1.11.1.1</t>
  </si>
  <si>
    <t>1.11.1.1.1</t>
  </si>
  <si>
    <t>1.11.1.1.2</t>
  </si>
  <si>
    <t>1.11.1.1.3</t>
  </si>
  <si>
    <t>1.11.1.1.4</t>
  </si>
  <si>
    <t>1.11.1.1.5</t>
  </si>
  <si>
    <t>1.11.1.1.6</t>
  </si>
  <si>
    <t>1.11.1.2</t>
  </si>
  <si>
    <t>1.11.1.2.1</t>
  </si>
  <si>
    <t>1.11.1.2.2</t>
  </si>
  <si>
    <t>1.11.1.2.3</t>
  </si>
  <si>
    <t>1.11.1.2.4</t>
  </si>
  <si>
    <t>1.11.1.2.5</t>
  </si>
  <si>
    <t>1.11.1.2.6</t>
  </si>
  <si>
    <t>1.11.1.2.7</t>
  </si>
  <si>
    <t>1.11.1.2.8</t>
  </si>
  <si>
    <t>1.11.1.2.9</t>
  </si>
  <si>
    <t>1.11.1.2.10</t>
  </si>
  <si>
    <t>1.12</t>
  </si>
  <si>
    <t>1.12.1</t>
  </si>
  <si>
    <t>1.12.1.1</t>
  </si>
  <si>
    <t>1.12.1.2</t>
  </si>
  <si>
    <t>1.12.1.3</t>
  </si>
  <si>
    <t>1.12.1.4</t>
  </si>
  <si>
    <t>1.12.1.5</t>
  </si>
  <si>
    <t>1.13</t>
  </si>
  <si>
    <t>1.14</t>
  </si>
  <si>
    <t>1.15</t>
  </si>
  <si>
    <t>1.15.1</t>
  </si>
  <si>
    <t>1.15.1.1</t>
  </si>
  <si>
    <t>1.15.1.2</t>
  </si>
  <si>
    <t>1.15.1.3</t>
  </si>
  <si>
    <t>1.15.2</t>
  </si>
  <si>
    <t>1.15.2.1</t>
  </si>
  <si>
    <t>1.15.2.1.1</t>
  </si>
  <si>
    <t>1.15.2.1.2</t>
  </si>
  <si>
    <t>1.15.2.1.3</t>
  </si>
  <si>
    <t>1.15.2.2</t>
  </si>
  <si>
    <t>1.15.2.2.1</t>
  </si>
  <si>
    <t>1.15.2.2.2</t>
  </si>
  <si>
    <t>1.15.2.2.3</t>
  </si>
  <si>
    <t>1.15.2.2.4</t>
  </si>
  <si>
    <t>1.15.2.2.5</t>
  </si>
  <si>
    <t>1.15.2.2.6</t>
  </si>
  <si>
    <t>1.15.2.3</t>
  </si>
  <si>
    <t>1.15.2.3.1</t>
  </si>
  <si>
    <t>1.15.2.3.2</t>
  </si>
  <si>
    <t>1.15.2.3.3</t>
  </si>
  <si>
    <t>1.15.2.3.4</t>
  </si>
  <si>
    <t>1.15.3</t>
  </si>
  <si>
    <t>1.15.3.1</t>
  </si>
  <si>
    <t>1.15.3.2</t>
  </si>
  <si>
    <t>1.15.3.3</t>
  </si>
  <si>
    <t>1.15.4</t>
  </si>
  <si>
    <t>1.15.4.1</t>
  </si>
  <si>
    <t>1.15.4.2</t>
  </si>
  <si>
    <t>1.15.5</t>
  </si>
  <si>
    <t>1.15.5.1</t>
  </si>
  <si>
    <t>1.15.5.2</t>
  </si>
  <si>
    <t>1.15.5.3</t>
  </si>
  <si>
    <t>1.15.5.4</t>
  </si>
  <si>
    <t>1.15.5.5</t>
  </si>
  <si>
    <t>1.15.5.6</t>
  </si>
  <si>
    <t>1.16</t>
  </si>
  <si>
    <t>1.16.1</t>
  </si>
  <si>
    <t>1.16.1.1</t>
  </si>
  <si>
    <t>1.16.1.2</t>
  </si>
  <si>
    <t>1.16.1.3</t>
  </si>
  <si>
    <t>1.16.1.4</t>
  </si>
  <si>
    <t>1.16.1.5</t>
  </si>
  <si>
    <t>ожид./ факт</t>
  </si>
  <si>
    <t>№</t>
  </si>
  <si>
    <t>Подготовка и проведение ТС Компании</t>
  </si>
  <si>
    <t>Утверждение протокола ТС Компании</t>
  </si>
  <si>
    <t>Разработка задания на проектирование, согласование стоимости, заключение договора ПИР</t>
  </si>
  <si>
    <t>Инженерные изыскания</t>
  </si>
  <si>
    <t xml:space="preserve">   Согласование ТЗ на ИИ</t>
  </si>
  <si>
    <t xml:space="preserve">   Согласование программы ИИ</t>
  </si>
  <si>
    <t xml:space="preserve">   Стадия ИИ</t>
  </si>
  <si>
    <t xml:space="preserve">      Полевые ИИ топография</t>
  </si>
  <si>
    <t xml:space="preserve">      Полевые ИИ геология</t>
  </si>
  <si>
    <t xml:space="preserve">      Полевые ИИ гидрология</t>
  </si>
  <si>
    <t xml:space="preserve">      Полевые ИИ экология</t>
  </si>
  <si>
    <t xml:space="preserve">      Камеральная обработка, выдача материалов в проектирование</t>
  </si>
  <si>
    <t xml:space="preserve">      Отчёт об ИИ</t>
  </si>
  <si>
    <t xml:space="preserve">      Представление Историко-культурной экспертизы</t>
  </si>
  <si>
    <t>Землеустроительная документация</t>
  </si>
  <si>
    <t xml:space="preserve">   Выдача Заказчику предварительных границ ЗУ</t>
  </si>
  <si>
    <t xml:space="preserve">   Разработка ППТ</t>
  </si>
  <si>
    <t xml:space="preserve">   Утверждение ППТ</t>
  </si>
  <si>
    <t xml:space="preserve">   Получение от Заказчика ЗУД (ПЛУ, акты НТО, договоры аренды и т.д.)</t>
  </si>
  <si>
    <t xml:space="preserve">   Разработка и согласование лесоустроительной документации</t>
  </si>
  <si>
    <t xml:space="preserve">   Выдача Заказчику проектных границ ЗУ</t>
  </si>
  <si>
    <t xml:space="preserve">   Уточнение границ по проектным решениям</t>
  </si>
  <si>
    <t>Стадия ПД</t>
  </si>
  <si>
    <t xml:space="preserve">   Проектная документация</t>
  </si>
  <si>
    <t xml:space="preserve">   Экспертиза ПД, устранение замечаний Заказчика</t>
  </si>
  <si>
    <t xml:space="preserve">   Передача исходных данных по стоимости оборудования и материалов</t>
  </si>
  <si>
    <t xml:space="preserve">   Выдача сметной документации на стадии ПД</t>
  </si>
  <si>
    <t xml:space="preserve">   Экспертиза СД, устранение замечаний Заказчика</t>
  </si>
  <si>
    <t xml:space="preserve">   Согласование ФАР</t>
  </si>
  <si>
    <t>ПРОХОЖДЕНИЕ ГГЭ</t>
  </si>
  <si>
    <t>Стадия РД</t>
  </si>
  <si>
    <t xml:space="preserve">   Ведомости объемов работ по автомобильным дорогам (участок 13км. - 23км.)</t>
  </si>
  <si>
    <t xml:space="preserve">   Документация по автомобильным дорогам (участок 13км. - 23км.)</t>
  </si>
  <si>
    <t xml:space="preserve">   Ведомость объемов работ по мостовому переходу р. Ломовая</t>
  </si>
  <si>
    <t xml:space="preserve">   Документация по мостовому переходу р. Ломовая</t>
  </si>
  <si>
    <t xml:space="preserve">   Ведомость объемов работ по временному мостовому переходу р. Ярка</t>
  </si>
  <si>
    <t xml:space="preserve">   Выдача спецификаций на свайную продукцию по временному мостовому переходу р. Ярка</t>
  </si>
  <si>
    <t xml:space="preserve">   Документация по временному мостовому переходу р. Ярка</t>
  </si>
  <si>
    <t xml:space="preserve">   Ведомости объемов работ по автомобильным дорогам (участок 0км. - 13км.)</t>
  </si>
  <si>
    <t xml:space="preserve">   Документация по автомобильным дорогам (участок 0км. - 13км.)</t>
  </si>
  <si>
    <t xml:space="preserve">   Ведомость объемов работ по постоянному мостовому переходу р. Ярка</t>
  </si>
  <si>
    <t xml:space="preserve">   Документация по постоянному мостовому переходу р. Ярка</t>
  </si>
  <si>
    <t>Выдача сметной документации на стадии РД</t>
  </si>
  <si>
    <t>Экспертиза сметной документации на стадии РД. Устранение замечаний Заказчика</t>
  </si>
  <si>
    <t>Материалы</t>
  </si>
  <si>
    <t xml:space="preserve">   МТР по рабочей документации</t>
  </si>
  <si>
    <t xml:space="preserve">      Комплектация МТР по рабочей документации</t>
  </si>
  <si>
    <t xml:space="preserve">  ЗАЯВОЧНАЯ КАМПАНИЯ ПО МТР ЗАКОНЧЕНА</t>
  </si>
  <si>
    <t xml:space="preserve">      Поставка МТР по рабочей документации</t>
  </si>
  <si>
    <t xml:space="preserve">  Поставка свайной продукции</t>
  </si>
  <si>
    <t xml:space="preserve">  Поставка МТР необходмых к завозу в 2015 г.</t>
  </si>
  <si>
    <t xml:space="preserve">  Изготовление и поставка металлоконструкций мостового (временного) перехода через р. Ярка</t>
  </si>
  <si>
    <t xml:space="preserve">  Изготовление и поставка металлоконструкций мостового (временного) перехода через р. Ломовая</t>
  </si>
  <si>
    <t xml:space="preserve">  Поставка МТР по рабочей документации</t>
  </si>
  <si>
    <t>Выбор Подрядных организаций, мобилизация</t>
  </si>
  <si>
    <t xml:space="preserve">   Обустройство объектов</t>
  </si>
  <si>
    <t xml:space="preserve">      Подготовка ТЗ Заказчика, Коммерческого предложения на выполнение работ</t>
  </si>
  <si>
    <t xml:space="preserve">      Выбор Подрядной организации, Согласование стоимости работ, проверка претендентов.</t>
  </si>
  <si>
    <t xml:space="preserve">      Утверждение Подрядной организации на выполнение СМР</t>
  </si>
  <si>
    <t xml:space="preserve">      Заключение договора на выполнение работ</t>
  </si>
  <si>
    <t xml:space="preserve">      Мобилизация Подрядчика </t>
  </si>
  <si>
    <t>Выполнение СМР</t>
  </si>
  <si>
    <t xml:space="preserve">   Выполнение работ по подготовке трассы и устройству насыпи</t>
  </si>
  <si>
    <t xml:space="preserve">   Строительно-монтажные работы</t>
  </si>
  <si>
    <t xml:space="preserve">      Строительно-монтажные работы Мост р. Ломовая</t>
  </si>
  <si>
    <t xml:space="preserve">  Забивка свай</t>
  </si>
  <si>
    <t xml:space="preserve">  Устройство мостового перехода гофрированного </t>
  </si>
  <si>
    <t xml:space="preserve">  Отсыпка, укрепление участка мостового перехода</t>
  </si>
  <si>
    <t xml:space="preserve">      Строительно - монтажные работы. Мост (временный) р. Ярка</t>
  </si>
  <si>
    <t xml:space="preserve">  Устройство оголовков</t>
  </si>
  <si>
    <t xml:space="preserve">  Монтаж опорных конструкций</t>
  </si>
  <si>
    <t xml:space="preserve">  Монтаж пролетных строений</t>
  </si>
  <si>
    <t xml:space="preserve">  Устройство проезда, монтаж плит</t>
  </si>
  <si>
    <t xml:space="preserve">  Обустройство моста, отсыпка, укрепление мостового перехода</t>
  </si>
  <si>
    <t xml:space="preserve">      Строительство автодороги</t>
  </si>
  <si>
    <t xml:space="preserve">  Вертикальная планировка насыпи автодороги, км 0-25</t>
  </si>
  <si>
    <t xml:space="preserve">  Устройство дорожной одежды </t>
  </si>
  <si>
    <t xml:space="preserve">  Устройство водопропусков</t>
  </si>
  <si>
    <t xml:space="preserve">  Укрепление откосов насыпи</t>
  </si>
  <si>
    <t xml:space="preserve">   Благоустройство, вкл.устройство внутренних проездов, рекультивация</t>
  </si>
  <si>
    <t xml:space="preserve">      Восстановление полотна автодороги по окончанию СМР</t>
  </si>
  <si>
    <t xml:space="preserve">      Техническая рекультивация</t>
  </si>
  <si>
    <t xml:space="preserve">      Биологическая рекультивация</t>
  </si>
  <si>
    <t xml:space="preserve">   Приемка законченного строительством объекта</t>
  </si>
  <si>
    <t xml:space="preserve">      Проведение рабочей комиссии</t>
  </si>
  <si>
    <t xml:space="preserve">      Оформление акта по форме КС-11</t>
  </si>
  <si>
    <t xml:space="preserve">   Строительно - монтажные работы. Мост (постоянный) р. Ярка</t>
  </si>
  <si>
    <t xml:space="preserve">      Забивка свай</t>
  </si>
  <si>
    <t xml:space="preserve">      Устройство оголовков</t>
  </si>
  <si>
    <t xml:space="preserve">      Монтаж опорных конструкций</t>
  </si>
  <si>
    <t xml:space="preserve">      Монтаж пролетных строений</t>
  </si>
  <si>
    <t xml:space="preserve">      Устройство проезда, монтаж плит</t>
  </si>
  <si>
    <t xml:space="preserve">      Обустройство моста, отсыпка, укрепление мостового перехода</t>
  </si>
  <si>
    <t xml:space="preserve">   Ввод и регистрация объекта</t>
  </si>
  <si>
    <t xml:space="preserve">      Получение ЗОС</t>
  </si>
  <si>
    <t xml:space="preserve">      Изготовление техпланов в БТИ</t>
  </si>
  <si>
    <t xml:space="preserve">      Получение разрешения на ввод в эксплуатацию и формирование полной стоимости</t>
  </si>
  <si>
    <t xml:space="preserve">      Оформление Кадастрового паспорта на объект недвижимости</t>
  </si>
  <si>
    <t xml:space="preserve">      Регистрация права собственности на объект капстроительства</t>
  </si>
  <si>
    <t xml:space="preserve">  Заявки на свайную продукцию под временный мост Ярка</t>
  </si>
  <si>
    <t xml:space="preserve">  Предварительная заявка на МТР к завозу в 2015 г. (щебень, бутовый камень, геосетка, геотекстиль)</t>
  </si>
  <si>
    <t xml:space="preserve">  РВ, заявка на поставку металлоконструкций моста через р. Ярка </t>
  </si>
  <si>
    <t xml:space="preserve">  РВ, заявка на поставку металлоконструкций моста через р. Ломовая</t>
  </si>
  <si>
    <t xml:space="preserve">  РВ, заявка на поставку МТР по Рабочей документации</t>
  </si>
  <si>
    <t xml:space="preserve">  Тендер, договор на поставку свайной продукции</t>
  </si>
  <si>
    <t xml:space="preserve">  Тендер, договор на поставку по МТР к завозу в 2015 г.</t>
  </si>
  <si>
    <t xml:space="preserve">  Тендер, договор на поставку материалов моста через р. Ярку</t>
  </si>
  <si>
    <t xml:space="preserve">  Тендер, договор на поставку материалов моста через р. Ломовая</t>
  </si>
  <si>
    <t xml:space="preserve">  Тендер, договор на поставку материалов и оборудования по рабочей документации</t>
  </si>
  <si>
    <t>выполнено, срок не наступил</t>
  </si>
  <si>
    <t>В работе, в сроках</t>
  </si>
  <si>
    <t>просрочено, в работе с опозданием</t>
  </si>
  <si>
    <t xml:space="preserve">      Выполнение работ по отсыпке насыпи.Участок "Пункт разгрузки Цингалы-р. Ярка"</t>
  </si>
  <si>
    <t>1.15.1.+</t>
  </si>
  <si>
    <t xml:space="preserve">      Выполнение работ по отсыпке насыпи. "р. Ярка - ОБП"</t>
  </si>
  <si>
    <t>поставка - через 30 дней после окончания договора (1.11.1.2.1)</t>
  </si>
  <si>
    <t>Автодорога "причал Цингалы - ОБП Кондинское" L=24,507 км</t>
  </si>
  <si>
    <t>4 договора:</t>
  </si>
  <si>
    <t>1. ООО "РСК", участок 0-1 км</t>
  </si>
  <si>
    <t>2. ООО "ТСС" 1-13 км</t>
  </si>
  <si>
    <t>4. ООО "Мостострой", 2 мостовых перехода</t>
  </si>
  <si>
    <t>5 участков земель</t>
  </si>
  <si>
    <t>3. ООО "ТСС" 13-24 км</t>
  </si>
  <si>
    <t>примечание</t>
  </si>
  <si>
    <t xml:space="preserve">   Предварительные ведомости объемов работ по автомобильным дорогам</t>
  </si>
  <si>
    <t>…</t>
  </si>
  <si>
    <t>Риски:</t>
  </si>
  <si>
    <t>Получение разрешения на водопользование</t>
  </si>
  <si>
    <t>Получение разрешения на строительство</t>
  </si>
  <si>
    <t xml:space="preserve">      Вырубка леса, устройство проезда, захоронка остатков "Пункт разгрузки Цингалы-р. Ярка" (0-13 км)</t>
  </si>
  <si>
    <t xml:space="preserve">      Вырубка леса, устройство проезда, захоронка остатков "р. Ярка - ОБП" (13-24 км)</t>
  </si>
  <si>
    <t xml:space="preserve">Сделать статус по состоянию проекта. По каждой позиции установить автоматический «светофор»:
Зеленый – выполнено или срок начала не подошел
Желтый - в работе и срок окончания не наступил
Красный – срок окончания прошел (в работе или не в работе – неважно).
(использовать формулу и условное форматирование ячейки)
Выглядеть должно примерно так: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</si>
</sst>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2" tint="-0.89999084444715716"/>
      <name val="Segoe UI Symbol"/>
      <family val="2"/>
    </font>
    <font>
      <sz val="11"/>
      <name val="Calibri"/>
      <family val="2"/>
      <charset val="204"/>
      <scheme val="minor"/>
    </font>
    <font>
      <sz val="11"/>
      <color rgb="FF0000FF"/>
      <name val="Calibri"/>
      <family val="2"/>
      <charset val="204"/>
      <scheme val="minor"/>
    </font>
    <font>
      <sz val="11"/>
      <color theme="9" tint="-0.499984740745262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color rgb="FF0000FF"/>
      <name val="Calibri"/>
      <family val="2"/>
      <charset val="204"/>
      <scheme val="minor"/>
    </font>
    <font>
      <sz val="10"/>
      <color rgb="FF000000"/>
      <name val="Franklin Gothic Book"/>
      <family val="2"/>
      <charset val="204"/>
    </font>
    <font>
      <b/>
      <sz val="10"/>
      <color rgb="FF000000"/>
      <name val="Franklin Gothic Book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Franklin Gothic Book"/>
      <family val="2"/>
      <charset val="204"/>
    </font>
    <font>
      <b/>
      <sz val="11"/>
      <name val="Calibri"/>
      <family val="2"/>
      <charset val="204"/>
      <scheme val="minor"/>
    </font>
    <font>
      <b/>
      <sz val="11"/>
      <color theme="9" tint="-0.499984740745262"/>
      <name val="Calibri"/>
      <family val="2"/>
      <charset val="204"/>
      <scheme val="minor"/>
    </font>
    <font>
      <b/>
      <sz val="10"/>
      <color theme="1"/>
      <name val="Franklin Gothic Book"/>
      <family val="2"/>
      <charset val="204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indexed="64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indexed="64"/>
      </bottom>
      <diagonal/>
    </border>
    <border>
      <left style="thin">
        <color indexed="64"/>
      </left>
      <right style="thin">
        <color theme="1" tint="0.499984740745262"/>
      </right>
      <top style="thin">
        <color theme="1" tint="0.499984740745262"/>
      </top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 style="thin">
        <color theme="1" tint="0.499984740745262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theme="1"/>
      </top>
      <bottom style="thin">
        <color theme="1" tint="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1"/>
      </top>
      <bottom style="thin">
        <color theme="1" tint="0.499984740745262"/>
      </bottom>
      <diagonal/>
    </border>
    <border>
      <left style="thin">
        <color theme="0" tint="-0.499984740745262"/>
      </left>
      <right/>
      <top style="thin">
        <color theme="1"/>
      </top>
      <bottom style="thin">
        <color theme="1" tint="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1"/>
      </top>
      <bottom style="thin">
        <color theme="1" tint="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theme="1" tint="0.499984740745262"/>
      </top>
      <bottom style="thin">
        <color theme="1"/>
      </bottom>
      <diagonal/>
    </border>
    <border>
      <left style="thin">
        <color indexed="64"/>
      </left>
      <right style="thin">
        <color theme="0" tint="-0.499984740745262"/>
      </right>
      <top style="thin">
        <color theme="1" tint="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1" tint="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theme="1" tint="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 tint="0.499984740745262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 tint="0.499984740745262"/>
      </bottom>
      <diagonal/>
    </border>
    <border>
      <left style="thin">
        <color theme="1"/>
      </left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rgb="FFB1BBCC"/>
      </left>
      <right style="thin">
        <color rgb="FFB1BBCC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/>
      </left>
      <right/>
      <top style="thin">
        <color theme="1" tint="0.499984740745262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/>
      <right/>
      <top style="thin">
        <color indexed="64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rgb="FFB1BBCC"/>
      </left>
      <right/>
      <top style="thin">
        <color theme="1"/>
      </top>
      <bottom style="thin">
        <color theme="1" tint="0.499984740745262"/>
      </bottom>
      <diagonal/>
    </border>
    <border>
      <left style="thin">
        <color rgb="FFB1BBCC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2">
    <xf numFmtId="0" fontId="0" fillId="0" borderId="0" xfId="0"/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11" fillId="0" borderId="5" xfId="0" applyFont="1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9" fontId="0" fillId="0" borderId="24" xfId="1" applyFont="1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3" fontId="10" fillId="0" borderId="11" xfId="0" applyNumberFormat="1" applyFont="1" applyFill="1" applyBorder="1" applyAlignment="1">
      <alignment horizontal="center"/>
    </xf>
    <xf numFmtId="0" fontId="0" fillId="0" borderId="37" xfId="0" applyFill="1" applyBorder="1" applyAlignment="1">
      <alignment horizontal="left" vertical="center" shrinkToFit="1"/>
    </xf>
    <xf numFmtId="164" fontId="7" fillId="0" borderId="14" xfId="0" applyNumberFormat="1" applyFont="1" applyFill="1" applyBorder="1" applyAlignment="1">
      <alignment horizontal="center" vertical="center"/>
    </xf>
    <xf numFmtId="164" fontId="9" fillId="0" borderId="12" xfId="0" applyNumberFormat="1" applyFont="1" applyFill="1" applyBorder="1" applyAlignment="1">
      <alignment horizontal="center" vertical="center"/>
    </xf>
    <xf numFmtId="164" fontId="7" fillId="0" borderId="12" xfId="0" applyNumberFormat="1" applyFont="1" applyFill="1" applyBorder="1" applyAlignment="1">
      <alignment horizontal="center" vertical="center"/>
    </xf>
    <xf numFmtId="1" fontId="0" fillId="0" borderId="12" xfId="0" applyNumberFormat="1" applyFill="1" applyBorder="1" applyAlignment="1">
      <alignment horizontal="center" vertical="center"/>
    </xf>
    <xf numFmtId="1" fontId="9" fillId="0" borderId="13" xfId="0" applyNumberFormat="1" applyFont="1" applyFill="1" applyBorder="1" applyAlignment="1">
      <alignment horizontal="center" vertical="center"/>
    </xf>
    <xf numFmtId="164" fontId="0" fillId="0" borderId="12" xfId="0" applyNumberFormat="1" applyFont="1" applyFill="1" applyBorder="1" applyAlignment="1">
      <alignment horizontal="center" vertical="center"/>
    </xf>
    <xf numFmtId="164" fontId="0" fillId="0" borderId="14" xfId="0" applyNumberFormat="1" applyFont="1" applyFill="1" applyBorder="1" applyAlignment="1">
      <alignment horizontal="center" vertical="center"/>
    </xf>
    <xf numFmtId="1" fontId="0" fillId="0" borderId="12" xfId="0" applyNumberFormat="1" applyFont="1" applyFill="1" applyBorder="1" applyAlignment="1">
      <alignment horizontal="center" vertical="center"/>
    </xf>
    <xf numFmtId="9" fontId="1" fillId="0" borderId="24" xfId="1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164" fontId="16" fillId="0" borderId="20" xfId="0" applyNumberFormat="1" applyFont="1" applyFill="1" applyBorder="1" applyAlignment="1">
      <alignment horizontal="center" vertical="center"/>
    </xf>
    <xf numFmtId="164" fontId="17" fillId="0" borderId="22" xfId="0" applyNumberFormat="1" applyFont="1" applyFill="1" applyBorder="1" applyAlignment="1">
      <alignment horizontal="center" vertical="center"/>
    </xf>
    <xf numFmtId="164" fontId="16" fillId="0" borderId="21" xfId="0" applyNumberFormat="1" applyFont="1" applyFill="1" applyBorder="1" applyAlignment="1">
      <alignment horizontal="center" vertical="center"/>
    </xf>
    <xf numFmtId="0" fontId="14" fillId="0" borderId="21" xfId="0" applyFont="1" applyFill="1" applyBorder="1" applyAlignment="1">
      <alignment horizontal="center" vertical="center"/>
    </xf>
    <xf numFmtId="1" fontId="17" fillId="0" borderId="26" xfId="0" applyNumberFormat="1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/>
    </xf>
    <xf numFmtId="164" fontId="14" fillId="0" borderId="14" xfId="0" applyNumberFormat="1" applyFont="1" applyFill="1" applyBorder="1" applyAlignment="1">
      <alignment horizontal="center" vertical="center"/>
    </xf>
    <xf numFmtId="164" fontId="17" fillId="0" borderId="12" xfId="0" applyNumberFormat="1" applyFont="1" applyFill="1" applyBorder="1" applyAlignment="1">
      <alignment horizontal="center" vertical="center"/>
    </xf>
    <xf numFmtId="164" fontId="14" fillId="0" borderId="12" xfId="0" applyNumberFormat="1" applyFont="1" applyFill="1" applyBorder="1" applyAlignment="1">
      <alignment horizontal="center" vertical="center"/>
    </xf>
    <xf numFmtId="1" fontId="14" fillId="0" borderId="12" xfId="0" applyNumberFormat="1" applyFont="1" applyFill="1" applyBorder="1" applyAlignment="1">
      <alignment horizontal="center" vertical="center"/>
    </xf>
    <xf numFmtId="1" fontId="17" fillId="0" borderId="13" xfId="0" applyNumberFormat="1" applyFont="1" applyFill="1" applyBorder="1" applyAlignment="1">
      <alignment horizontal="center" vertical="center"/>
    </xf>
    <xf numFmtId="1" fontId="14" fillId="0" borderId="15" xfId="0" applyNumberFormat="1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1" fontId="0" fillId="0" borderId="15" xfId="0" applyNumberFormat="1" applyFont="1" applyFill="1" applyBorder="1" applyAlignment="1">
      <alignment horizontal="center" vertical="center"/>
    </xf>
    <xf numFmtId="3" fontId="3" fillId="0" borderId="0" xfId="0" applyNumberFormat="1" applyFont="1" applyFill="1" applyAlignment="1"/>
    <xf numFmtId="0" fontId="3" fillId="0" borderId="0" xfId="0" applyFont="1" applyFill="1" applyAlignment="1"/>
    <xf numFmtId="0" fontId="2" fillId="0" borderId="0" xfId="0" applyFont="1" applyFill="1"/>
    <xf numFmtId="0" fontId="0" fillId="0" borderId="0" xfId="0" applyFill="1"/>
    <xf numFmtId="0" fontId="0" fillId="0" borderId="0" xfId="0" applyFill="1" applyAlignment="1">
      <alignment vertical="center" textRotation="90"/>
    </xf>
    <xf numFmtId="0" fontId="4" fillId="0" borderId="0" xfId="0" applyFont="1" applyFill="1" applyAlignment="1">
      <alignment horizontal="right"/>
    </xf>
    <xf numFmtId="0" fontId="5" fillId="0" borderId="0" xfId="0" applyFont="1" applyFill="1" applyAlignment="1">
      <alignment shrinkToFit="1"/>
    </xf>
    <xf numFmtId="0" fontId="4" fillId="0" borderId="0" xfId="0" applyFont="1" applyFill="1"/>
    <xf numFmtId="0" fontId="0" fillId="0" borderId="0" xfId="0" applyFill="1" applyAlignment="1">
      <alignment horizontal="center"/>
    </xf>
    <xf numFmtId="14" fontId="6" fillId="0" borderId="0" xfId="0" applyNumberFormat="1" applyFont="1" applyFill="1" applyAlignment="1">
      <alignment horizontal="center" vertical="center"/>
    </xf>
    <xf numFmtId="0" fontId="0" fillId="0" borderId="0" xfId="0" applyFont="1" applyFill="1"/>
    <xf numFmtId="0" fontId="0" fillId="0" borderId="6" xfId="0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12" fillId="0" borderId="30" xfId="0" applyFont="1" applyFill="1" applyBorder="1" applyAlignment="1">
      <alignment horizontal="center" vertical="center" wrapText="1"/>
    </xf>
    <xf numFmtId="0" fontId="0" fillId="0" borderId="37" xfId="0" applyFont="1" applyFill="1" applyBorder="1" applyAlignment="1">
      <alignment horizontal="left" vertical="center" shrinkToFit="1"/>
    </xf>
    <xf numFmtId="0" fontId="15" fillId="0" borderId="46" xfId="0" applyFont="1" applyFill="1" applyBorder="1" applyAlignment="1">
      <alignment vertical="center"/>
    </xf>
    <xf numFmtId="0" fontId="0" fillId="0" borderId="0" xfId="0" applyFill="1" applyBorder="1"/>
    <xf numFmtId="0" fontId="15" fillId="0" borderId="38" xfId="0" applyFont="1" applyFill="1" applyBorder="1" applyAlignment="1">
      <alignment vertical="center"/>
    </xf>
    <xf numFmtId="0" fontId="12" fillId="0" borderId="38" xfId="0" applyFont="1" applyFill="1" applyBorder="1" applyAlignment="1">
      <alignment vertical="center"/>
    </xf>
    <xf numFmtId="0" fontId="0" fillId="0" borderId="37" xfId="0" applyFill="1" applyBorder="1" applyAlignment="1">
      <alignment horizontal="left" shrinkToFit="1"/>
    </xf>
    <xf numFmtId="0" fontId="0" fillId="0" borderId="37" xfId="0" applyFont="1" applyFill="1" applyBorder="1" applyAlignment="1">
      <alignment horizontal="left" shrinkToFit="1"/>
    </xf>
    <xf numFmtId="0" fontId="15" fillId="0" borderId="38" xfId="0" applyFont="1" applyFill="1" applyBorder="1" applyAlignment="1">
      <alignment horizontal="left" vertical="center" indent="2"/>
    </xf>
    <xf numFmtId="0" fontId="14" fillId="0" borderId="37" xfId="0" applyFont="1" applyFill="1" applyBorder="1" applyAlignment="1">
      <alignment horizontal="left" shrinkToFit="1"/>
    </xf>
    <xf numFmtId="0" fontId="18" fillId="0" borderId="38" xfId="0" applyFont="1" applyFill="1" applyBorder="1" applyAlignment="1">
      <alignment vertical="center"/>
    </xf>
    <xf numFmtId="1" fontId="0" fillId="0" borderId="25" xfId="0" applyNumberFormat="1" applyFill="1" applyBorder="1" applyAlignment="1">
      <alignment horizontal="center" vertical="center" shrinkToFit="1"/>
    </xf>
    <xf numFmtId="0" fontId="0" fillId="0" borderId="27" xfId="0" applyFill="1" applyBorder="1" applyAlignment="1">
      <alignment horizontal="center" vertical="center" shrinkToFit="1"/>
    </xf>
    <xf numFmtId="0" fontId="0" fillId="0" borderId="25" xfId="0" applyFill="1" applyBorder="1" applyAlignment="1">
      <alignment horizontal="center" vertical="center" shrinkToFit="1"/>
    </xf>
    <xf numFmtId="0" fontId="0" fillId="0" borderId="39" xfId="0" applyFont="1" applyFill="1" applyBorder="1" applyAlignment="1">
      <alignment horizontal="left" shrinkToFit="1"/>
    </xf>
    <xf numFmtId="0" fontId="15" fillId="0" borderId="30" xfId="0" applyFont="1" applyFill="1" applyBorder="1" applyAlignment="1">
      <alignment horizontal="left" vertical="center" indent="2"/>
    </xf>
    <xf numFmtId="0" fontId="15" fillId="0" borderId="30" xfId="0" applyFont="1" applyFill="1" applyBorder="1" applyAlignment="1">
      <alignment vertical="center"/>
    </xf>
    <xf numFmtId="0" fontId="0" fillId="0" borderId="39" xfId="0" applyFill="1" applyBorder="1" applyAlignment="1">
      <alignment horizontal="left" shrinkToFit="1"/>
    </xf>
    <xf numFmtId="0" fontId="12" fillId="0" borderId="30" xfId="0" applyFont="1" applyFill="1" applyBorder="1" applyAlignment="1">
      <alignment vertical="center"/>
    </xf>
    <xf numFmtId="0" fontId="0" fillId="0" borderId="40" xfId="0" applyFill="1" applyBorder="1" applyAlignment="1">
      <alignment horizontal="left" shrinkToFit="1"/>
    </xf>
    <xf numFmtId="0" fontId="12" fillId="0" borderId="31" xfId="0" applyFont="1" applyFill="1" applyBorder="1" applyAlignment="1">
      <alignment vertical="center"/>
    </xf>
    <xf numFmtId="164" fontId="7" fillId="0" borderId="18" xfId="0" applyNumberFormat="1" applyFont="1" applyFill="1" applyBorder="1" applyAlignment="1">
      <alignment horizontal="center" vertical="center"/>
    </xf>
    <xf numFmtId="164" fontId="9" fillId="0" borderId="16" xfId="0" applyNumberFormat="1" applyFont="1" applyFill="1" applyBorder="1" applyAlignment="1">
      <alignment horizontal="center" vertical="center"/>
    </xf>
    <xf numFmtId="164" fontId="7" fillId="0" borderId="16" xfId="0" applyNumberFormat="1" applyFont="1" applyFill="1" applyBorder="1" applyAlignment="1">
      <alignment horizontal="center" vertical="center"/>
    </xf>
    <xf numFmtId="1" fontId="0" fillId="0" borderId="16" xfId="0" applyNumberFormat="1" applyFill="1" applyBorder="1" applyAlignment="1">
      <alignment horizontal="center" vertical="center"/>
    </xf>
    <xf numFmtId="1" fontId="9" fillId="0" borderId="17" xfId="0" applyNumberFormat="1" applyFont="1" applyFill="1" applyBorder="1" applyAlignment="1">
      <alignment horizontal="center" vertical="center"/>
    </xf>
    <xf numFmtId="1" fontId="0" fillId="0" borderId="19" xfId="0" applyNumberFormat="1" applyFont="1" applyFill="1" applyBorder="1" applyAlignment="1">
      <alignment horizontal="center" vertical="center"/>
    </xf>
    <xf numFmtId="9" fontId="0" fillId="0" borderId="32" xfId="1" applyFont="1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15" fillId="0" borderId="35" xfId="0" applyFont="1" applyFill="1" applyBorder="1" applyAlignment="1">
      <alignment vertical="center"/>
    </xf>
    <xf numFmtId="0" fontId="14" fillId="0" borderId="47" xfId="0" applyFont="1" applyFill="1" applyBorder="1"/>
    <xf numFmtId="0" fontId="12" fillId="0" borderId="0" xfId="0" applyFont="1" applyFill="1" applyBorder="1" applyAlignment="1">
      <alignment horizontal="center" vertical="center" wrapText="1"/>
    </xf>
    <xf numFmtId="0" fontId="14" fillId="0" borderId="39" xfId="0" applyFont="1" applyFill="1" applyBorder="1" applyAlignment="1">
      <alignment horizontal="left" shrinkToFit="1"/>
    </xf>
    <xf numFmtId="0" fontId="13" fillId="0" borderId="30" xfId="0" applyFont="1" applyFill="1" applyBorder="1" applyAlignment="1">
      <alignment vertical="center"/>
    </xf>
    <xf numFmtId="164" fontId="16" fillId="0" borderId="14" xfId="0" applyNumberFormat="1" applyFont="1" applyFill="1" applyBorder="1" applyAlignment="1">
      <alignment horizontal="center" vertical="center"/>
    </xf>
    <xf numFmtId="164" fontId="16" fillId="0" borderId="12" xfId="0" applyNumberFormat="1" applyFont="1" applyFill="1" applyBorder="1" applyAlignment="1">
      <alignment horizontal="center" vertical="center"/>
    </xf>
    <xf numFmtId="0" fontId="14" fillId="0" borderId="0" xfId="0" applyFont="1" applyFill="1"/>
    <xf numFmtId="9" fontId="14" fillId="0" borderId="24" xfId="1" applyFont="1" applyFill="1" applyBorder="1" applyAlignment="1">
      <alignment horizontal="center" vertical="center"/>
    </xf>
    <xf numFmtId="0" fontId="14" fillId="0" borderId="25" xfId="0" applyFont="1" applyFill="1" applyBorder="1" applyAlignment="1">
      <alignment horizontal="center" vertical="center"/>
    </xf>
    <xf numFmtId="0" fontId="14" fillId="0" borderId="27" xfId="0" applyFont="1" applyFill="1" applyBorder="1" applyAlignment="1">
      <alignment horizontal="center" vertical="center"/>
    </xf>
    <xf numFmtId="0" fontId="13" fillId="0" borderId="38" xfId="0" applyFont="1" applyFill="1" applyBorder="1" applyAlignment="1">
      <alignment vertical="center"/>
    </xf>
    <xf numFmtId="0" fontId="14" fillId="0" borderId="37" xfId="0" applyFont="1" applyFill="1" applyBorder="1" applyAlignment="1">
      <alignment horizontal="left" vertical="center" shrinkToFit="1"/>
    </xf>
    <xf numFmtId="0" fontId="14" fillId="0" borderId="36" xfId="0" applyFont="1" applyFill="1" applyBorder="1" applyAlignment="1">
      <alignment horizontal="left" vertical="center" shrinkToFit="1"/>
    </xf>
    <xf numFmtId="0" fontId="13" fillId="0" borderId="45" xfId="0" applyFont="1" applyFill="1" applyBorder="1" applyAlignment="1">
      <alignment vertical="center"/>
    </xf>
    <xf numFmtId="9" fontId="14" fillId="0" borderId="20" xfId="1" applyFont="1" applyFill="1" applyBorder="1" applyAlignment="1">
      <alignment horizontal="center" vertical="center"/>
    </xf>
    <xf numFmtId="0" fontId="14" fillId="0" borderId="23" xfId="0" applyFont="1" applyFill="1" applyBorder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13" fillId="0" borderId="46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0" fillId="0" borderId="5" xfId="0" applyFont="1" applyFill="1" applyBorder="1"/>
    <xf numFmtId="0" fontId="0" fillId="0" borderId="0" xfId="0" applyAlignment="1">
      <alignment wrapText="1"/>
    </xf>
    <xf numFmtId="0" fontId="14" fillId="0" borderId="0" xfId="0" applyFont="1" applyAlignment="1">
      <alignment horizontal="left"/>
    </xf>
    <xf numFmtId="0" fontId="0" fillId="0" borderId="1" xfId="0" applyFont="1" applyFill="1" applyBorder="1" applyAlignment="1">
      <alignment horizontal="center" vertical="center"/>
    </xf>
    <xf numFmtId="9" fontId="8" fillId="0" borderId="41" xfId="1" applyFont="1" applyFill="1" applyBorder="1" applyAlignment="1">
      <alignment horizontal="center" vertical="center"/>
    </xf>
    <xf numFmtId="9" fontId="8" fillId="0" borderId="42" xfId="1" applyFont="1" applyFill="1" applyBorder="1" applyAlignment="1">
      <alignment horizontal="center" vertical="center"/>
    </xf>
    <xf numFmtId="9" fontId="8" fillId="0" borderId="43" xfId="1" applyFont="1" applyFill="1" applyBorder="1" applyAlignment="1">
      <alignment horizontal="center" vertical="center"/>
    </xf>
    <xf numFmtId="9" fontId="14" fillId="0" borderId="44" xfId="1" applyFont="1" applyFill="1" applyBorder="1" applyAlignment="1">
      <alignment horizontal="center" vertical="center"/>
    </xf>
    <xf numFmtId="9" fontId="14" fillId="0" borderId="28" xfId="1" applyFont="1" applyFill="1" applyBorder="1" applyAlignment="1">
      <alignment horizontal="center" vertical="center"/>
    </xf>
    <xf numFmtId="9" fontId="14" fillId="0" borderId="29" xfId="1" applyFont="1" applyFill="1" applyBorder="1" applyAlignment="1">
      <alignment horizontal="center" vertical="center"/>
    </xf>
    <xf numFmtId="14" fontId="0" fillId="0" borderId="0" xfId="0" applyNumberFormat="1" applyFill="1" applyAlignment="1">
      <alignment horizontal="left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9" fontId="0" fillId="0" borderId="44" xfId="1" applyFont="1" applyFill="1" applyBorder="1" applyAlignment="1">
      <alignment horizontal="center" vertical="center"/>
    </xf>
    <xf numFmtId="9" fontId="0" fillId="0" borderId="28" xfId="1" applyFont="1" applyFill="1" applyBorder="1" applyAlignment="1">
      <alignment horizontal="center" vertical="center"/>
    </xf>
    <xf numFmtId="9" fontId="0" fillId="0" borderId="29" xfId="1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textRotation="90"/>
    </xf>
    <xf numFmtId="0" fontId="0" fillId="0" borderId="10" xfId="0" applyFill="1" applyBorder="1" applyAlignment="1">
      <alignment horizontal="center" vertical="center" textRotation="90"/>
    </xf>
  </cellXfs>
  <cellStyles count="2">
    <cellStyle name="Обычный" xfId="0" builtinId="0"/>
    <cellStyle name="Процентный" xfId="1" builtinId="5"/>
  </cellStyles>
  <dxfs count="185">
    <dxf>
      <font>
        <color theme="9" tint="0.39994506668294322"/>
      </font>
    </dxf>
    <dxf>
      <font>
        <color theme="9" tint="0.39994506668294322"/>
      </font>
    </dxf>
    <dxf>
      <font>
        <color theme="9" tint="0.39994506668294322"/>
      </font>
    </dxf>
    <dxf>
      <font>
        <color theme="9" tint="0.39994506668294322"/>
      </font>
    </dxf>
    <dxf>
      <font>
        <color theme="9" tint="0.39994506668294322"/>
      </font>
    </dxf>
    <dxf>
      <font>
        <color theme="9" tint="0.39994506668294322"/>
      </font>
    </dxf>
    <dxf>
      <font>
        <color theme="9" tint="0.39994506668294322"/>
      </font>
    </dxf>
    <dxf>
      <font>
        <color theme="9" tint="0.39994506668294322"/>
      </font>
    </dxf>
    <dxf>
      <font>
        <color theme="9" tint="0.39994506668294322"/>
      </font>
    </dxf>
    <dxf>
      <font>
        <color theme="9" tint="0.39994506668294322"/>
      </font>
    </dxf>
    <dxf>
      <font>
        <color theme="9" tint="0.39994506668294322"/>
      </font>
    </dxf>
    <dxf>
      <font>
        <color theme="9" tint="0.39994506668294322"/>
      </font>
    </dxf>
    <dxf>
      <font>
        <color theme="9" tint="0.39994506668294322"/>
      </font>
    </dxf>
    <dxf>
      <font>
        <color theme="9" tint="0.39994506668294322"/>
      </font>
    </dxf>
    <dxf>
      <font>
        <color theme="9" tint="0.39994506668294322"/>
      </font>
    </dxf>
    <dxf>
      <font>
        <color theme="9" tint="0.39994506668294322"/>
      </font>
    </dxf>
    <dxf>
      <font>
        <color theme="9" tint="0.39994506668294322"/>
      </font>
    </dxf>
    <dxf>
      <font>
        <color theme="9" tint="0.39994506668294322"/>
      </font>
    </dxf>
    <dxf>
      <font>
        <color theme="9" tint="0.39994506668294322"/>
      </font>
    </dxf>
    <dxf>
      <font>
        <color theme="9" tint="0.39994506668294322"/>
      </font>
    </dxf>
    <dxf>
      <font>
        <color theme="9" tint="0.39994506668294322"/>
      </font>
    </dxf>
    <dxf>
      <font>
        <color theme="9" tint="0.39994506668294322"/>
      </font>
    </dxf>
    <dxf>
      <font>
        <color theme="9" tint="0.39994506668294322"/>
      </font>
    </dxf>
    <dxf>
      <font>
        <color theme="9" tint="0.39994506668294322"/>
      </font>
    </dxf>
    <dxf>
      <font>
        <color theme="9" tint="0.39994506668294322"/>
      </font>
    </dxf>
    <dxf>
      <font>
        <color theme="9" tint="0.39994506668294322"/>
      </font>
    </dxf>
    <dxf>
      <font>
        <color theme="9" tint="0.39994506668294322"/>
      </font>
    </dxf>
    <dxf>
      <font>
        <color theme="9" tint="0.39994506668294322"/>
      </font>
    </dxf>
    <dxf>
      <font>
        <color theme="9" tint="0.39994506668294322"/>
      </font>
    </dxf>
    <dxf>
      <font>
        <color theme="9" tint="0.39994506668294322"/>
      </font>
    </dxf>
    <dxf>
      <font>
        <color theme="9" tint="0.39994506668294322"/>
      </font>
    </dxf>
    <dxf>
      <font>
        <color theme="9" tint="0.39994506668294322"/>
      </font>
    </dxf>
    <dxf>
      <font>
        <color theme="9" tint="0.39994506668294322"/>
      </font>
    </dxf>
    <dxf>
      <font>
        <color theme="9" tint="0.39994506668294322"/>
      </font>
    </dxf>
    <dxf>
      <font>
        <color theme="9" tint="0.39994506668294322"/>
      </font>
    </dxf>
    <dxf>
      <font>
        <color theme="9" tint="0.39994506668294322"/>
      </font>
    </dxf>
    <dxf>
      <font>
        <color theme="9" tint="0.39994506668294322"/>
      </font>
    </dxf>
    <dxf>
      <font>
        <color theme="9" tint="0.39994506668294322"/>
      </font>
    </dxf>
    <dxf>
      <font>
        <color theme="9" tint="0.39994506668294322"/>
      </font>
    </dxf>
    <dxf>
      <font>
        <color theme="9" tint="0.39994506668294322"/>
      </font>
    </dxf>
    <dxf>
      <font>
        <color theme="9" tint="0.39994506668294322"/>
      </font>
    </dxf>
    <dxf>
      <font>
        <color theme="9" tint="0.39994506668294322"/>
      </font>
    </dxf>
    <dxf>
      <font>
        <color theme="9" tint="0.39994506668294322"/>
      </font>
    </dxf>
    <dxf>
      <font>
        <color theme="9" tint="0.39994506668294322"/>
      </font>
    </dxf>
    <dxf>
      <font>
        <color theme="9" tint="0.39994506668294322"/>
      </font>
    </dxf>
    <dxf>
      <font>
        <color theme="9" tint="0.39994506668294322"/>
      </font>
    </dxf>
    <dxf>
      <font>
        <color theme="9" tint="0.39994506668294322"/>
      </font>
    </dxf>
    <dxf>
      <font>
        <color theme="9" tint="0.39994506668294322"/>
      </font>
    </dxf>
    <dxf>
      <font>
        <color theme="9" tint="0.39994506668294322"/>
      </font>
    </dxf>
    <dxf>
      <font>
        <color theme="9" tint="0.39994506668294322"/>
      </font>
    </dxf>
    <dxf>
      <font>
        <color theme="9" tint="0.39994506668294322"/>
      </font>
    </dxf>
    <dxf>
      <font>
        <color theme="9" tint="0.39994506668294322"/>
      </font>
    </dxf>
    <dxf>
      <font>
        <color theme="9" tint="0.39994506668294322"/>
      </font>
    </dxf>
    <dxf>
      <font>
        <color theme="9" tint="0.39994506668294322"/>
      </font>
    </dxf>
    <dxf>
      <font>
        <color theme="9" tint="0.39994506668294322"/>
      </font>
    </dxf>
    <dxf>
      <font>
        <color theme="9" tint="0.39994506668294322"/>
      </font>
    </dxf>
    <dxf>
      <font>
        <color theme="9" tint="0.39994506668294322"/>
      </font>
    </dxf>
    <dxf>
      <font>
        <color theme="9" tint="0.39994506668294322"/>
      </font>
    </dxf>
    <dxf>
      <font>
        <color theme="9" tint="0.39994506668294322"/>
      </font>
    </dxf>
    <dxf>
      <font>
        <color theme="9" tint="0.39994506668294322"/>
      </font>
    </dxf>
    <dxf>
      <font>
        <color theme="9" tint="0.39994506668294322"/>
      </font>
    </dxf>
    <dxf>
      <font>
        <color theme="9" tint="0.39994506668294322"/>
      </font>
    </dxf>
    <dxf>
      <font>
        <color theme="9" tint="0.39994506668294322"/>
      </font>
    </dxf>
    <dxf>
      <font>
        <color theme="9" tint="0.39994506668294322"/>
      </font>
    </dxf>
    <dxf>
      <font>
        <color theme="9" tint="0.39994506668294322"/>
      </font>
    </dxf>
    <dxf>
      <font>
        <color theme="9" tint="0.39994506668294322"/>
      </font>
    </dxf>
    <dxf>
      <font>
        <color theme="9" tint="0.39994506668294322"/>
      </font>
    </dxf>
    <dxf>
      <font>
        <color theme="9" tint="0.39994506668294322"/>
      </font>
    </dxf>
    <dxf>
      <font>
        <color theme="9" tint="0.39994506668294322"/>
      </font>
    </dxf>
    <dxf>
      <font>
        <color theme="9" tint="0.39994506668294322"/>
      </font>
    </dxf>
    <dxf>
      <font>
        <color theme="9" tint="0.39994506668294322"/>
      </font>
    </dxf>
    <dxf>
      <font>
        <color theme="9" tint="0.39994506668294322"/>
      </font>
    </dxf>
    <dxf>
      <font>
        <color theme="9" tint="0.39994506668294322"/>
      </font>
    </dxf>
    <dxf>
      <font>
        <color theme="9" tint="0.39994506668294322"/>
      </font>
    </dxf>
    <dxf>
      <font>
        <color theme="9" tint="0.39994506668294322"/>
      </font>
    </dxf>
    <dxf>
      <font>
        <color theme="9" tint="0.39994506668294322"/>
      </font>
    </dxf>
    <dxf>
      <font>
        <color theme="9" tint="0.39994506668294322"/>
      </font>
    </dxf>
    <dxf>
      <font>
        <color theme="9" tint="0.39994506668294322"/>
      </font>
    </dxf>
    <dxf>
      <font>
        <color theme="9" tint="0.39994506668294322"/>
      </font>
    </dxf>
    <dxf>
      <font>
        <color theme="9" tint="0.39994506668294322"/>
      </font>
    </dxf>
    <dxf>
      <font>
        <color theme="9" tint="0.39994506668294322"/>
      </font>
    </dxf>
    <dxf>
      <font>
        <color theme="9" tint="0.39994506668294322"/>
      </font>
    </dxf>
    <dxf>
      <font>
        <color theme="9" tint="0.39994506668294322"/>
      </font>
    </dxf>
    <dxf>
      <font>
        <color theme="9" tint="0.39994506668294322"/>
      </font>
    </dxf>
    <dxf>
      <font>
        <color theme="9" tint="0.39994506668294322"/>
      </font>
    </dxf>
    <dxf>
      <font>
        <color theme="9" tint="0.39994506668294322"/>
      </font>
    </dxf>
    <dxf>
      <font>
        <color theme="9" tint="0.39994506668294322"/>
      </font>
    </dxf>
    <dxf>
      <font>
        <color theme="9" tint="0.39994506668294322"/>
      </font>
    </dxf>
    <dxf>
      <font>
        <color theme="9" tint="0.39994506668294322"/>
      </font>
    </dxf>
    <dxf>
      <font>
        <color theme="9" tint="0.39994506668294322"/>
      </font>
    </dxf>
    <dxf>
      <font>
        <color theme="9" tint="0.39994506668294322"/>
      </font>
    </dxf>
    <dxf>
      <font>
        <color theme="9" tint="0.39994506668294322"/>
      </font>
    </dxf>
    <dxf>
      <font>
        <color theme="9" tint="0.39994506668294322"/>
      </font>
    </dxf>
    <dxf>
      <font>
        <color theme="9" tint="0.39994506668294322"/>
      </font>
    </dxf>
    <dxf>
      <font>
        <color theme="9" tint="0.39994506668294322"/>
      </font>
    </dxf>
    <dxf>
      <font>
        <color theme="9" tint="0.39994506668294322"/>
      </font>
    </dxf>
    <dxf>
      <font>
        <color theme="9" tint="0.39994506668294322"/>
      </font>
    </dxf>
    <dxf>
      <font>
        <color theme="9" tint="0.39994506668294322"/>
      </font>
    </dxf>
    <dxf>
      <font>
        <color theme="9" tint="0.39994506668294322"/>
      </font>
    </dxf>
    <dxf>
      <font>
        <color theme="9" tint="0.39994506668294322"/>
      </font>
    </dxf>
    <dxf>
      <font>
        <color theme="9" tint="0.39994506668294322"/>
      </font>
    </dxf>
    <dxf>
      <font>
        <color theme="9" tint="0.39994506668294322"/>
      </font>
    </dxf>
    <dxf>
      <font>
        <color theme="9" tint="0.39994506668294322"/>
      </font>
    </dxf>
    <dxf>
      <font>
        <color theme="9" tint="0.39994506668294322"/>
      </font>
    </dxf>
    <dxf>
      <font>
        <color theme="9" tint="0.39994506668294322"/>
      </font>
    </dxf>
    <dxf>
      <font>
        <color theme="9" tint="0.39994506668294322"/>
      </font>
    </dxf>
    <dxf>
      <font>
        <color theme="9" tint="0.39994506668294322"/>
      </font>
    </dxf>
    <dxf>
      <font>
        <color theme="9" tint="0.39994506668294322"/>
      </font>
    </dxf>
    <dxf>
      <font>
        <color theme="9" tint="0.39994506668294322"/>
      </font>
    </dxf>
    <dxf>
      <font>
        <color theme="9" tint="0.39994506668294322"/>
      </font>
    </dxf>
    <dxf>
      <font>
        <color theme="9" tint="0.39994506668294322"/>
      </font>
    </dxf>
    <dxf>
      <font>
        <color theme="9" tint="0.39994506668294322"/>
      </font>
    </dxf>
    <dxf>
      <font>
        <color theme="9" tint="0.39994506668294322"/>
      </font>
    </dxf>
    <dxf>
      <font>
        <color theme="9" tint="0.39994506668294322"/>
      </font>
    </dxf>
    <dxf>
      <font>
        <color theme="9" tint="0.39994506668294322"/>
      </font>
    </dxf>
    <dxf>
      <font>
        <color theme="9" tint="0.39994506668294322"/>
      </font>
    </dxf>
    <dxf>
      <font>
        <color theme="9" tint="0.39994506668294322"/>
      </font>
    </dxf>
    <dxf>
      <font>
        <color theme="9" tint="0.39994506668294322"/>
      </font>
    </dxf>
    <dxf>
      <font>
        <color theme="9" tint="0.39994506668294322"/>
      </font>
    </dxf>
    <dxf>
      <font>
        <color theme="9" tint="0.39994506668294322"/>
      </font>
    </dxf>
    <dxf>
      <font>
        <color theme="9" tint="0.39994506668294322"/>
      </font>
    </dxf>
    <dxf>
      <font>
        <color theme="9" tint="0.39994506668294322"/>
      </font>
    </dxf>
    <dxf>
      <font>
        <color theme="9" tint="0.39994506668294322"/>
      </font>
    </dxf>
    <dxf>
      <font>
        <color theme="9" tint="0.39994506668294322"/>
      </font>
    </dxf>
    <dxf>
      <font>
        <color theme="9" tint="0.39994506668294322"/>
      </font>
    </dxf>
    <dxf>
      <font>
        <color theme="9" tint="0.39994506668294322"/>
      </font>
    </dxf>
    <dxf>
      <font>
        <color theme="9" tint="0.39994506668294322"/>
      </font>
    </dxf>
    <dxf>
      <font>
        <color theme="9" tint="0.39994506668294322"/>
      </font>
    </dxf>
    <dxf>
      <font>
        <color theme="9" tint="0.39994506668294322"/>
      </font>
    </dxf>
    <dxf>
      <font>
        <color theme="9" tint="0.39994506668294322"/>
      </font>
    </dxf>
    <dxf>
      <font>
        <color theme="9" tint="0.39994506668294322"/>
      </font>
    </dxf>
    <dxf>
      <font>
        <color theme="9" tint="0.39994506668294322"/>
      </font>
    </dxf>
    <dxf>
      <font>
        <color theme="9" tint="0.39994506668294322"/>
      </font>
    </dxf>
    <dxf>
      <font>
        <color theme="9" tint="0.39994506668294322"/>
      </font>
    </dxf>
    <dxf>
      <font>
        <color theme="9" tint="0.39994506668294322"/>
      </font>
    </dxf>
    <dxf>
      <font>
        <color theme="9" tint="0.39994506668294322"/>
      </font>
    </dxf>
    <dxf>
      <font>
        <color theme="9" tint="0.39994506668294322"/>
      </font>
    </dxf>
    <dxf>
      <font>
        <color theme="9" tint="0.39994506668294322"/>
      </font>
    </dxf>
    <dxf>
      <font>
        <color theme="9" tint="0.39994506668294322"/>
      </font>
    </dxf>
    <dxf>
      <font>
        <color theme="9" tint="0.39994506668294322"/>
      </font>
    </dxf>
    <dxf>
      <font>
        <color theme="9" tint="0.39994506668294322"/>
      </font>
    </dxf>
    <dxf>
      <font>
        <color theme="9" tint="0.39994506668294322"/>
      </font>
    </dxf>
    <dxf>
      <font>
        <color theme="9" tint="0.39994506668294322"/>
      </font>
    </dxf>
    <dxf>
      <font>
        <color theme="9" tint="0.39994506668294322"/>
      </font>
    </dxf>
    <dxf>
      <font>
        <color theme="9" tint="0.39994506668294322"/>
      </font>
    </dxf>
    <dxf>
      <font>
        <color theme="9" tint="0.39994506668294322"/>
      </font>
    </dxf>
    <dxf>
      <font>
        <color theme="9" tint="0.39994506668294322"/>
      </font>
    </dxf>
    <dxf>
      <font>
        <color theme="9" tint="0.39994506668294322"/>
      </font>
    </dxf>
    <dxf>
      <font>
        <color theme="9" tint="0.39994506668294322"/>
      </font>
    </dxf>
    <dxf>
      <font>
        <color theme="9" tint="0.39994506668294322"/>
      </font>
    </dxf>
    <dxf>
      <font>
        <color theme="9" tint="0.39994506668294322"/>
      </font>
    </dxf>
    <dxf>
      <font>
        <color theme="9" tint="0.39994506668294322"/>
      </font>
    </dxf>
    <dxf>
      <font>
        <color theme="9" tint="0.39994506668294322"/>
      </font>
    </dxf>
    <dxf>
      <font>
        <color theme="9" tint="0.39994506668294322"/>
      </font>
    </dxf>
    <dxf>
      <font>
        <color theme="9" tint="0.39994506668294322"/>
      </font>
    </dxf>
    <dxf>
      <font>
        <color theme="9" tint="0.39994506668294322"/>
      </font>
    </dxf>
    <dxf>
      <font>
        <color theme="9" tint="0.39994506668294322"/>
      </font>
    </dxf>
    <dxf>
      <font>
        <color theme="9" tint="0.39994506668294322"/>
      </font>
    </dxf>
    <dxf>
      <font>
        <color theme="9" tint="0.39994506668294322"/>
      </font>
    </dxf>
    <dxf>
      <font>
        <color theme="9" tint="0.39994506668294322"/>
      </font>
    </dxf>
    <dxf>
      <font>
        <color theme="9" tint="0.39994506668294322"/>
      </font>
    </dxf>
    <dxf>
      <font>
        <color theme="9" tint="0.39994506668294322"/>
      </font>
    </dxf>
    <dxf>
      <font>
        <color theme="9" tint="0.39994506668294322"/>
      </font>
    </dxf>
    <dxf>
      <font>
        <color theme="9" tint="0.39994506668294322"/>
      </font>
    </dxf>
    <dxf>
      <font>
        <color theme="9" tint="0.39994506668294322"/>
      </font>
    </dxf>
    <dxf>
      <font>
        <color theme="9" tint="0.39994506668294322"/>
      </font>
    </dxf>
    <dxf>
      <font>
        <color theme="9" tint="0.39994506668294322"/>
      </font>
    </dxf>
    <dxf>
      <font>
        <color theme="9" tint="0.39994506668294322"/>
      </font>
    </dxf>
    <dxf>
      <font>
        <color theme="9" tint="0.39994506668294322"/>
      </font>
    </dxf>
    <dxf>
      <font>
        <color theme="9" tint="0.39994506668294322"/>
      </font>
    </dxf>
    <dxf>
      <font>
        <color theme="9" tint="0.39994506668294322"/>
      </font>
    </dxf>
    <dxf>
      <font>
        <color theme="9" tint="0.39994506668294322"/>
      </font>
    </dxf>
    <dxf>
      <font>
        <color theme="9" tint="0.39994506668294322"/>
      </font>
    </dxf>
    <dxf>
      <font>
        <color theme="9" tint="0.39994506668294322"/>
      </font>
    </dxf>
    <dxf>
      <font>
        <color theme="9" tint="0.39994506668294322"/>
      </font>
    </dxf>
    <dxf>
      <font>
        <color theme="9" tint="0.39994506668294322"/>
      </font>
    </dxf>
    <dxf>
      <font>
        <color theme="9" tint="0.39994506668294322"/>
      </font>
    </dxf>
    <dxf>
      <font>
        <color theme="9" tint="0.39994506668294322"/>
      </font>
    </dxf>
    <dxf>
      <font>
        <color theme="9" tint="0.39994506668294322"/>
      </font>
    </dxf>
    <dxf>
      <font>
        <color theme="9" tint="0.39994506668294322"/>
      </font>
    </dxf>
    <dxf>
      <font>
        <color theme="9" tint="0.39994506668294322"/>
      </font>
    </dxf>
    <dxf>
      <font>
        <color theme="9" tint="0.39994506668294322"/>
      </font>
    </dxf>
    <dxf>
      <font>
        <color theme="9" tint="0.39994506668294322"/>
      </font>
    </dxf>
    <dxf>
      <font>
        <color theme="9" tint="0.39994506668294322"/>
      </font>
    </dxf>
    <dxf>
      <font>
        <color theme="9" tint="0.39994506668294322"/>
      </font>
    </dxf>
  </dxfs>
  <tableStyles count="0" defaultTableStyle="TableStyleMedium2" defaultPivotStyle="PivotStyleLight16"/>
  <colors>
    <mruColors>
      <color rgb="FFFFFFCC"/>
      <color rgb="FF0000FF"/>
      <color rgb="FF33CC33"/>
      <color rgb="FF99FF99"/>
      <color rgb="FF25FF88"/>
      <color rgb="FF3BFF60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504825</xdr:colOff>
      <xdr:row>2</xdr:row>
      <xdr:rowOff>76200</xdr:rowOff>
    </xdr:from>
    <xdr:to>
      <xdr:col>0</xdr:col>
      <xdr:colOff>5191125</xdr:colOff>
      <xdr:row>20</xdr:row>
      <xdr:rowOff>47624</xdr:rowOff>
    </xdr:to>
    <xdr:pic>
      <xdr:nvPicPr>
        <xdr:cNvPr id="2" name="Рисунок 1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1600200"/>
          <a:ext cx="4686300" cy="3400424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92D050"/>
    <outlinePr summaryBelow="0"/>
    <pageSetUpPr fitToPage="1"/>
  </sheetPr>
  <dimension ref="A1:P133"/>
  <sheetViews>
    <sheetView showZeros="0" tabSelected="1" zoomScale="85" zoomScaleNormal="85" zoomScaleSheetLayoutView="85" workbookViewId="0">
      <pane ySplit="6" topLeftCell="A7" activePane="bottomLeft" state="frozen"/>
      <selection pane="bottomLeft" activeCell="C6" sqref="C6:C124"/>
    </sheetView>
  </sheetViews>
  <sheetFormatPr defaultColWidth="2.5703125" defaultRowHeight="15" outlineLevelRow="1" outlineLevelCol="1" x14ac:dyDescent="0.25"/>
  <cols>
    <col min="1" max="1" width="8.28515625" style="38" customWidth="1"/>
    <col min="2" max="2" width="130.7109375" style="43" customWidth="1"/>
    <col min="3" max="3" width="4.28515625" style="43" customWidth="1" outlineLevel="1"/>
    <col min="4" max="4" width="8.5703125" style="38" customWidth="1"/>
    <col min="5" max="5" width="8.5703125" style="38" customWidth="1" outlineLevel="1"/>
    <col min="6" max="6" width="8.5703125" style="38" customWidth="1"/>
    <col min="7" max="7" width="8.5703125" style="38" customWidth="1" outlineLevel="1"/>
    <col min="8" max="8" width="5.28515625" style="38" customWidth="1"/>
    <col min="9" max="9" width="5.28515625" style="38" customWidth="1" outlineLevel="1"/>
    <col min="10" max="10" width="5.28515625" style="45" customWidth="1"/>
    <col min="11" max="11" width="6.140625" style="43" customWidth="1"/>
    <col min="12" max="13" width="5.28515625" style="43" customWidth="1"/>
    <col min="14" max="14" width="60.85546875" style="45" bestFit="1" customWidth="1"/>
    <col min="15" max="16384" width="2.5703125" style="38"/>
  </cols>
  <sheetData>
    <row r="1" spans="1:16" ht="14.25" customHeight="1" x14ac:dyDescent="0.3">
      <c r="A1" s="111">
        <f ca="1">TODAY()</f>
        <v>42429</v>
      </c>
      <c r="B1" s="111"/>
      <c r="C1" s="35"/>
      <c r="D1" s="36"/>
      <c r="E1" s="37"/>
      <c r="F1" s="37"/>
      <c r="G1" s="37"/>
      <c r="H1" s="37"/>
      <c r="I1" s="37"/>
      <c r="J1" s="37"/>
      <c r="K1" s="37"/>
      <c r="L1" s="37"/>
      <c r="M1" s="37"/>
      <c r="P1" s="39"/>
    </row>
    <row r="2" spans="1:16" ht="15.75" customHeight="1" x14ac:dyDescent="0.3">
      <c r="B2" s="40"/>
      <c r="C2" s="41"/>
      <c r="D2" s="41"/>
      <c r="E2" s="42"/>
      <c r="F2" s="37"/>
      <c r="G2" s="37"/>
      <c r="H2" s="37"/>
      <c r="I2" s="37"/>
      <c r="J2" s="37"/>
      <c r="K2" s="37"/>
      <c r="L2" s="37"/>
      <c r="P2" s="39"/>
    </row>
    <row r="3" spans="1:16" ht="6" customHeight="1" x14ac:dyDescent="0.25">
      <c r="B3" s="44"/>
      <c r="C3" s="44"/>
      <c r="P3" s="39"/>
    </row>
    <row r="4" spans="1:16" ht="24" customHeight="1" x14ac:dyDescent="0.25">
      <c r="A4" s="112" t="s">
        <v>130</v>
      </c>
      <c r="B4" s="113" t="s">
        <v>0</v>
      </c>
      <c r="C4" s="120" t="s">
        <v>2</v>
      </c>
      <c r="D4" s="114" t="s">
        <v>10</v>
      </c>
      <c r="E4" s="115"/>
      <c r="F4" s="115"/>
      <c r="G4" s="115"/>
      <c r="H4" s="115"/>
      <c r="I4" s="115"/>
      <c r="J4" s="116"/>
      <c r="K4" s="112" t="s">
        <v>1</v>
      </c>
      <c r="L4" s="112"/>
      <c r="M4" s="113"/>
      <c r="N4" s="104" t="s">
        <v>254</v>
      </c>
      <c r="P4" s="39"/>
    </row>
    <row r="5" spans="1:16" ht="31.5" customHeight="1" collapsed="1" x14ac:dyDescent="0.25">
      <c r="A5" s="112"/>
      <c r="B5" s="113"/>
      <c r="C5" s="121"/>
      <c r="D5" s="46" t="s">
        <v>3</v>
      </c>
      <c r="E5" s="47" t="s">
        <v>129</v>
      </c>
      <c r="F5" s="48" t="s">
        <v>4</v>
      </c>
      <c r="G5" s="47" t="s">
        <v>129</v>
      </c>
      <c r="H5" s="49" t="s">
        <v>9</v>
      </c>
      <c r="I5" s="47" t="s">
        <v>9</v>
      </c>
      <c r="J5" s="33" t="s">
        <v>5</v>
      </c>
      <c r="K5" s="1" t="s">
        <v>6</v>
      </c>
      <c r="L5" s="2" t="s">
        <v>7</v>
      </c>
      <c r="M5" s="80" t="s">
        <v>8</v>
      </c>
      <c r="N5" s="104"/>
      <c r="P5" s="39"/>
    </row>
    <row r="6" spans="1:16" x14ac:dyDescent="0.25">
      <c r="A6" s="3" t="s">
        <v>247</v>
      </c>
      <c r="B6" s="8"/>
      <c r="C6" s="8">
        <f ca="1">IF((K6=1)+(D6&gt;TODAY()),1,IF(F6&lt;TODAY(),2,))</f>
        <v>0</v>
      </c>
      <c r="D6" s="21">
        <f>MIN(D7:D124)</f>
        <v>42024</v>
      </c>
      <c r="E6" s="22">
        <f>MIN(E7:E124)</f>
        <v>42024</v>
      </c>
      <c r="F6" s="23">
        <f>MAX(F7:F124)</f>
        <v>43324</v>
      </c>
      <c r="G6" s="22">
        <f>MAX(G7:G124)</f>
        <v>43324</v>
      </c>
      <c r="H6" s="24">
        <f t="shared" ref="H6:H37" si="0">F6-D6</f>
        <v>1300</v>
      </c>
      <c r="I6" s="25">
        <f t="shared" ref="I6:I37" si="1">G6-E6</f>
        <v>1300</v>
      </c>
      <c r="J6" s="32">
        <f>G6-F6</f>
        <v>0</v>
      </c>
      <c r="K6" s="105">
        <f>AVERAGE(K10,K21,K29,K37,K38,K50,K51,K52,K72,K79,K80,K82,K88,K92,K99,K104,K108,K111,K118)</f>
        <v>0.27483806517781018</v>
      </c>
      <c r="L6" s="106"/>
      <c r="M6" s="107"/>
      <c r="N6" s="101"/>
      <c r="P6" s="39"/>
    </row>
    <row r="7" spans="1:16" s="98" customFormat="1" x14ac:dyDescent="0.25">
      <c r="A7" s="94" t="s">
        <v>12</v>
      </c>
      <c r="B7" s="95" t="s">
        <v>131</v>
      </c>
      <c r="C7" s="8">
        <f t="shared" ref="C7:C70" ca="1" si="2">IF((K7=1)+(D7&gt;TODAY()),1,IF(F7&lt;TODAY(),2,))</f>
        <v>1</v>
      </c>
      <c r="D7" s="21">
        <v>42024</v>
      </c>
      <c r="E7" s="22">
        <f>D7</f>
        <v>42024</v>
      </c>
      <c r="F7" s="23">
        <v>42041</v>
      </c>
      <c r="G7" s="22">
        <f>E7+H7</f>
        <v>42041</v>
      </c>
      <c r="H7" s="24">
        <f t="shared" si="0"/>
        <v>17</v>
      </c>
      <c r="I7" s="25">
        <f t="shared" si="1"/>
        <v>17</v>
      </c>
      <c r="J7" s="26">
        <f t="shared" ref="J7:J70" si="3">G7-F7</f>
        <v>0</v>
      </c>
      <c r="K7" s="96">
        <f>M7/L7</f>
        <v>1</v>
      </c>
      <c r="L7" s="24">
        <v>1</v>
      </c>
      <c r="M7" s="97">
        <v>1</v>
      </c>
      <c r="N7" s="66"/>
    </row>
    <row r="8" spans="1:16" s="100" customFormat="1" outlineLevel="1" x14ac:dyDescent="0.25">
      <c r="A8" s="93" t="s">
        <v>13</v>
      </c>
      <c r="B8" s="99" t="s">
        <v>132</v>
      </c>
      <c r="C8" s="8">
        <f t="shared" ca="1" si="2"/>
        <v>1</v>
      </c>
      <c r="D8" s="86">
        <v>42042</v>
      </c>
      <c r="E8" s="28">
        <f>F7+1</f>
        <v>42042</v>
      </c>
      <c r="F8" s="87">
        <v>42051</v>
      </c>
      <c r="G8" s="28">
        <f>E8+H8</f>
        <v>42051</v>
      </c>
      <c r="H8" s="30">
        <f t="shared" si="0"/>
        <v>9</v>
      </c>
      <c r="I8" s="31">
        <f t="shared" si="1"/>
        <v>9</v>
      </c>
      <c r="J8" s="32">
        <f t="shared" si="3"/>
        <v>0</v>
      </c>
      <c r="K8" s="89">
        <f t="shared" ref="K8:K22" si="4">M8/L8</f>
        <v>1</v>
      </c>
      <c r="L8" s="90">
        <v>1</v>
      </c>
      <c r="M8" s="91">
        <v>1</v>
      </c>
      <c r="N8" s="66"/>
    </row>
    <row r="9" spans="1:16" s="100" customFormat="1" x14ac:dyDescent="0.25">
      <c r="A9" s="93" t="s">
        <v>14</v>
      </c>
      <c r="B9" s="99" t="s">
        <v>133</v>
      </c>
      <c r="C9" s="8">
        <f t="shared" ca="1" si="2"/>
        <v>1</v>
      </c>
      <c r="D9" s="27">
        <v>42042</v>
      </c>
      <c r="E9" s="28">
        <f>G7+1</f>
        <v>42042</v>
      </c>
      <c r="F9" s="87">
        <v>42069</v>
      </c>
      <c r="G9" s="28">
        <f>E9+H9</f>
        <v>42069</v>
      </c>
      <c r="H9" s="30">
        <f t="shared" si="0"/>
        <v>27</v>
      </c>
      <c r="I9" s="31">
        <f t="shared" si="1"/>
        <v>27</v>
      </c>
      <c r="J9" s="32">
        <f t="shared" si="3"/>
        <v>0</v>
      </c>
      <c r="K9" s="89">
        <f t="shared" si="4"/>
        <v>1</v>
      </c>
      <c r="L9" s="90">
        <v>1</v>
      </c>
      <c r="M9" s="91">
        <v>1</v>
      </c>
      <c r="N9" s="66"/>
    </row>
    <row r="10" spans="1:16" s="100" customFormat="1" x14ac:dyDescent="0.25">
      <c r="A10" s="93" t="s">
        <v>15</v>
      </c>
      <c r="B10" s="99" t="s">
        <v>134</v>
      </c>
      <c r="C10" s="8">
        <f t="shared" ca="1" si="2"/>
        <v>1</v>
      </c>
      <c r="D10" s="27">
        <f>MIN(D11:D13)</f>
        <v>42083</v>
      </c>
      <c r="E10" s="28">
        <f>MIN(E11:E13)</f>
        <v>42083</v>
      </c>
      <c r="F10" s="29">
        <f>MAX(F11:F13)</f>
        <v>42231</v>
      </c>
      <c r="G10" s="28">
        <f>MAX(G11:G13)</f>
        <v>42231</v>
      </c>
      <c r="H10" s="30">
        <f t="shared" si="0"/>
        <v>148</v>
      </c>
      <c r="I10" s="31">
        <f t="shared" si="1"/>
        <v>148</v>
      </c>
      <c r="J10" s="32">
        <f t="shared" si="3"/>
        <v>0</v>
      </c>
      <c r="K10" s="108">
        <f>AVERAGE(K11:K20)</f>
        <v>1</v>
      </c>
      <c r="L10" s="109"/>
      <c r="M10" s="110"/>
      <c r="N10" s="66"/>
    </row>
    <row r="11" spans="1:16" s="4" customFormat="1" outlineLevel="1" x14ac:dyDescent="0.25">
      <c r="A11" s="51" t="s">
        <v>16</v>
      </c>
      <c r="B11" s="52" t="s">
        <v>135</v>
      </c>
      <c r="C11" s="8">
        <f t="shared" ca="1" si="2"/>
        <v>1</v>
      </c>
      <c r="D11" s="16">
        <v>42083</v>
      </c>
      <c r="E11" s="11">
        <f t="shared" ref="E11:E71" si="5">D11</f>
        <v>42083</v>
      </c>
      <c r="F11" s="15">
        <v>42092</v>
      </c>
      <c r="G11" s="11">
        <f>E11+H11</f>
        <v>42092</v>
      </c>
      <c r="H11" s="17">
        <f t="shared" si="0"/>
        <v>9</v>
      </c>
      <c r="I11" s="14">
        <f t="shared" si="1"/>
        <v>9</v>
      </c>
      <c r="J11" s="34">
        <f t="shared" si="3"/>
        <v>0</v>
      </c>
      <c r="K11" s="18">
        <f t="shared" si="4"/>
        <v>1</v>
      </c>
      <c r="L11" s="19">
        <v>1</v>
      </c>
      <c r="M11" s="20">
        <v>1</v>
      </c>
      <c r="N11" s="66"/>
    </row>
    <row r="12" spans="1:16" s="4" customFormat="1" outlineLevel="1" x14ac:dyDescent="0.25">
      <c r="A12" s="51" t="s">
        <v>17</v>
      </c>
      <c r="B12" s="52" t="s">
        <v>136</v>
      </c>
      <c r="C12" s="8">
        <f t="shared" ca="1" si="2"/>
        <v>1</v>
      </c>
      <c r="D12" s="16">
        <v>42093</v>
      </c>
      <c r="E12" s="11">
        <f>G11+1</f>
        <v>42093</v>
      </c>
      <c r="F12" s="15">
        <v>42102</v>
      </c>
      <c r="G12" s="11">
        <f>E12+H12</f>
        <v>42102</v>
      </c>
      <c r="H12" s="17">
        <f t="shared" si="0"/>
        <v>9</v>
      </c>
      <c r="I12" s="14">
        <f t="shared" si="1"/>
        <v>9</v>
      </c>
      <c r="J12" s="34">
        <f t="shared" si="3"/>
        <v>0</v>
      </c>
      <c r="K12" s="18">
        <f t="shared" si="4"/>
        <v>1</v>
      </c>
      <c r="L12" s="19">
        <v>1</v>
      </c>
      <c r="M12" s="20">
        <v>1</v>
      </c>
      <c r="N12" s="66"/>
    </row>
    <row r="13" spans="1:16" s="4" customFormat="1" outlineLevel="1" x14ac:dyDescent="0.25">
      <c r="A13" s="51" t="s">
        <v>18</v>
      </c>
      <c r="B13" s="52" t="s">
        <v>137</v>
      </c>
      <c r="C13" s="8">
        <f t="shared" ca="1" si="2"/>
        <v>1</v>
      </c>
      <c r="D13" s="16">
        <f>MIN(D14:D20)</f>
        <v>42116</v>
      </c>
      <c r="E13" s="11">
        <f>MIN(E14:E20)</f>
        <v>42116</v>
      </c>
      <c r="F13" s="15">
        <f>MAX(F14:F20)</f>
        <v>42231</v>
      </c>
      <c r="G13" s="11">
        <f>MAX(G14:G20)</f>
        <v>42231</v>
      </c>
      <c r="H13" s="17">
        <f t="shared" si="0"/>
        <v>115</v>
      </c>
      <c r="I13" s="14">
        <f t="shared" si="1"/>
        <v>115</v>
      </c>
      <c r="J13" s="34">
        <f t="shared" si="3"/>
        <v>0</v>
      </c>
      <c r="K13" s="18">
        <f t="shared" si="4"/>
        <v>1</v>
      </c>
      <c r="L13" s="19">
        <v>1</v>
      </c>
      <c r="M13" s="20">
        <v>1</v>
      </c>
      <c r="N13" s="66"/>
    </row>
    <row r="14" spans="1:16" s="4" customFormat="1" outlineLevel="1" x14ac:dyDescent="0.25">
      <c r="A14" s="51" t="s">
        <v>19</v>
      </c>
      <c r="B14" s="52" t="s">
        <v>138</v>
      </c>
      <c r="C14" s="8">
        <f t="shared" ca="1" si="2"/>
        <v>1</v>
      </c>
      <c r="D14" s="16">
        <v>42116</v>
      </c>
      <c r="E14" s="11">
        <f t="shared" si="5"/>
        <v>42116</v>
      </c>
      <c r="F14" s="15">
        <v>42191</v>
      </c>
      <c r="G14" s="11">
        <f t="shared" ref="G14:G20" si="6">E14+H14</f>
        <v>42191</v>
      </c>
      <c r="H14" s="17">
        <f t="shared" si="0"/>
        <v>75</v>
      </c>
      <c r="I14" s="14">
        <f t="shared" si="1"/>
        <v>75</v>
      </c>
      <c r="J14" s="34">
        <f t="shared" si="3"/>
        <v>0</v>
      </c>
      <c r="K14" s="18">
        <f t="shared" si="4"/>
        <v>1</v>
      </c>
      <c r="L14" s="19">
        <v>1</v>
      </c>
      <c r="M14" s="20">
        <v>1</v>
      </c>
      <c r="N14" s="66"/>
    </row>
    <row r="15" spans="1:16" s="4" customFormat="1" outlineLevel="1" x14ac:dyDescent="0.25">
      <c r="A15" s="51" t="s">
        <v>20</v>
      </c>
      <c r="B15" s="52" t="s">
        <v>139</v>
      </c>
      <c r="C15" s="8">
        <f t="shared" ca="1" si="2"/>
        <v>1</v>
      </c>
      <c r="D15" s="16">
        <v>42116</v>
      </c>
      <c r="E15" s="11">
        <f t="shared" si="5"/>
        <v>42116</v>
      </c>
      <c r="F15" s="15">
        <v>42191</v>
      </c>
      <c r="G15" s="11">
        <f t="shared" si="6"/>
        <v>42191</v>
      </c>
      <c r="H15" s="17">
        <f t="shared" si="0"/>
        <v>75</v>
      </c>
      <c r="I15" s="14">
        <f t="shared" si="1"/>
        <v>75</v>
      </c>
      <c r="J15" s="34">
        <f t="shared" si="3"/>
        <v>0</v>
      </c>
      <c r="K15" s="18">
        <f t="shared" si="4"/>
        <v>1</v>
      </c>
      <c r="L15" s="19">
        <v>1</v>
      </c>
      <c r="M15" s="20">
        <v>1</v>
      </c>
      <c r="N15" s="66"/>
    </row>
    <row r="16" spans="1:16" s="53" customFormat="1" outlineLevel="1" x14ac:dyDescent="0.25">
      <c r="A16" s="51" t="s">
        <v>21</v>
      </c>
      <c r="B16" s="52" t="s">
        <v>140</v>
      </c>
      <c r="C16" s="8">
        <f t="shared" ca="1" si="2"/>
        <v>1</v>
      </c>
      <c r="D16" s="16">
        <v>42130</v>
      </c>
      <c r="E16" s="11">
        <f t="shared" si="5"/>
        <v>42130</v>
      </c>
      <c r="F16" s="15">
        <v>42191</v>
      </c>
      <c r="G16" s="11">
        <f t="shared" si="6"/>
        <v>42191</v>
      </c>
      <c r="H16" s="17">
        <f t="shared" si="0"/>
        <v>61</v>
      </c>
      <c r="I16" s="14">
        <f t="shared" si="1"/>
        <v>61</v>
      </c>
      <c r="J16" s="34">
        <f t="shared" si="3"/>
        <v>0</v>
      </c>
      <c r="K16" s="18">
        <f t="shared" si="4"/>
        <v>1</v>
      </c>
      <c r="L16" s="19">
        <v>1</v>
      </c>
      <c r="M16" s="20">
        <v>1</v>
      </c>
      <c r="N16" s="66"/>
    </row>
    <row r="17" spans="1:14" s="53" customFormat="1" outlineLevel="1" x14ac:dyDescent="0.25">
      <c r="A17" s="51" t="s">
        <v>22</v>
      </c>
      <c r="B17" s="54" t="s">
        <v>141</v>
      </c>
      <c r="C17" s="8">
        <f t="shared" ca="1" si="2"/>
        <v>1</v>
      </c>
      <c r="D17" s="16">
        <v>42156</v>
      </c>
      <c r="E17" s="11">
        <f t="shared" si="5"/>
        <v>42156</v>
      </c>
      <c r="F17" s="15">
        <v>42185</v>
      </c>
      <c r="G17" s="11">
        <f t="shared" si="6"/>
        <v>42185</v>
      </c>
      <c r="H17" s="17">
        <f t="shared" si="0"/>
        <v>29</v>
      </c>
      <c r="I17" s="14">
        <f t="shared" si="1"/>
        <v>29</v>
      </c>
      <c r="J17" s="34">
        <f t="shared" si="3"/>
        <v>0</v>
      </c>
      <c r="K17" s="18">
        <f t="shared" si="4"/>
        <v>1</v>
      </c>
      <c r="L17" s="19">
        <v>1</v>
      </c>
      <c r="M17" s="20">
        <v>1</v>
      </c>
      <c r="N17" s="66"/>
    </row>
    <row r="18" spans="1:14" outlineLevel="1" x14ac:dyDescent="0.25">
      <c r="A18" s="51" t="s">
        <v>23</v>
      </c>
      <c r="B18" s="54" t="s">
        <v>142</v>
      </c>
      <c r="C18" s="8">
        <f t="shared" ca="1" si="2"/>
        <v>1</v>
      </c>
      <c r="D18" s="16">
        <v>42192</v>
      </c>
      <c r="E18" s="11">
        <f t="shared" si="5"/>
        <v>42192</v>
      </c>
      <c r="F18" s="15">
        <v>42205</v>
      </c>
      <c r="G18" s="11">
        <f t="shared" si="6"/>
        <v>42205</v>
      </c>
      <c r="H18" s="17">
        <f t="shared" si="0"/>
        <v>13</v>
      </c>
      <c r="I18" s="14">
        <f t="shared" si="1"/>
        <v>13</v>
      </c>
      <c r="J18" s="34">
        <f t="shared" si="3"/>
        <v>0</v>
      </c>
      <c r="K18" s="18">
        <f t="shared" si="4"/>
        <v>1</v>
      </c>
      <c r="L18" s="19">
        <v>1</v>
      </c>
      <c r="M18" s="20">
        <v>1</v>
      </c>
      <c r="N18" s="66"/>
    </row>
    <row r="19" spans="1:14" outlineLevel="1" x14ac:dyDescent="0.25">
      <c r="A19" s="51" t="s">
        <v>24</v>
      </c>
      <c r="B19" s="54" t="s">
        <v>143</v>
      </c>
      <c r="C19" s="8">
        <f t="shared" ca="1" si="2"/>
        <v>1</v>
      </c>
      <c r="D19" s="16">
        <v>42206</v>
      </c>
      <c r="E19" s="11">
        <f t="shared" si="5"/>
        <v>42206</v>
      </c>
      <c r="F19" s="15">
        <v>42228</v>
      </c>
      <c r="G19" s="11">
        <f t="shared" si="6"/>
        <v>42228</v>
      </c>
      <c r="H19" s="17">
        <f t="shared" si="0"/>
        <v>22</v>
      </c>
      <c r="I19" s="14">
        <f t="shared" si="1"/>
        <v>22</v>
      </c>
      <c r="J19" s="34">
        <f t="shared" si="3"/>
        <v>0</v>
      </c>
      <c r="K19" s="18">
        <f t="shared" si="4"/>
        <v>1</v>
      </c>
      <c r="L19" s="19">
        <v>1</v>
      </c>
      <c r="M19" s="20">
        <v>1</v>
      </c>
      <c r="N19" s="66"/>
    </row>
    <row r="20" spans="1:14" outlineLevel="1" x14ac:dyDescent="0.25">
      <c r="A20" s="51" t="s">
        <v>25</v>
      </c>
      <c r="B20" s="54" t="s">
        <v>144</v>
      </c>
      <c r="C20" s="8">
        <f t="shared" ca="1" si="2"/>
        <v>1</v>
      </c>
      <c r="D20" s="16">
        <v>42170</v>
      </c>
      <c r="E20" s="11">
        <f t="shared" si="5"/>
        <v>42170</v>
      </c>
      <c r="F20" s="15">
        <v>42231</v>
      </c>
      <c r="G20" s="11">
        <f t="shared" si="6"/>
        <v>42231</v>
      </c>
      <c r="H20" s="17">
        <f t="shared" si="0"/>
        <v>61</v>
      </c>
      <c r="I20" s="14">
        <f t="shared" si="1"/>
        <v>61</v>
      </c>
      <c r="J20" s="34">
        <f t="shared" si="3"/>
        <v>0</v>
      </c>
      <c r="K20" s="18">
        <f t="shared" si="4"/>
        <v>1</v>
      </c>
      <c r="L20" s="19">
        <v>1</v>
      </c>
      <c r="M20" s="20">
        <v>1</v>
      </c>
      <c r="N20" s="66"/>
    </row>
    <row r="21" spans="1:14" s="88" customFormat="1" x14ac:dyDescent="0.25">
      <c r="A21" s="93" t="s">
        <v>26</v>
      </c>
      <c r="B21" s="92" t="s">
        <v>145</v>
      </c>
      <c r="C21" s="8">
        <f t="shared" ca="1" si="2"/>
        <v>0</v>
      </c>
      <c r="D21" s="27">
        <f>MIN(D22:D28)</f>
        <v>42170</v>
      </c>
      <c r="E21" s="28">
        <f>MIN(E22:E28)</f>
        <v>42170</v>
      </c>
      <c r="F21" s="29">
        <f>MAX(F22:F28)</f>
        <v>42640</v>
      </c>
      <c r="G21" s="28">
        <f>MAX(G22:G28)</f>
        <v>42640</v>
      </c>
      <c r="H21" s="30">
        <f t="shared" si="0"/>
        <v>470</v>
      </c>
      <c r="I21" s="31">
        <f t="shared" si="1"/>
        <v>470</v>
      </c>
      <c r="J21" s="32">
        <f t="shared" si="3"/>
        <v>0</v>
      </c>
      <c r="K21" s="108">
        <f>AVERAGE(K22:K28)</f>
        <v>0.68571428571428572</v>
      </c>
      <c r="L21" s="109"/>
      <c r="M21" s="110"/>
      <c r="N21" s="66" t="s">
        <v>252</v>
      </c>
    </row>
    <row r="22" spans="1:14" outlineLevel="1" x14ac:dyDescent="0.25">
      <c r="A22" s="9" t="s">
        <v>27</v>
      </c>
      <c r="B22" s="55" t="s">
        <v>146</v>
      </c>
      <c r="C22" s="8">
        <f t="shared" ca="1" si="2"/>
        <v>1</v>
      </c>
      <c r="D22" s="16">
        <v>42170</v>
      </c>
      <c r="E22" s="11">
        <f t="shared" si="5"/>
        <v>42170</v>
      </c>
      <c r="F22" s="15">
        <v>42170</v>
      </c>
      <c r="G22" s="11">
        <f>F22</f>
        <v>42170</v>
      </c>
      <c r="H22" s="17">
        <f t="shared" si="0"/>
        <v>0</v>
      </c>
      <c r="I22" s="14">
        <f t="shared" si="1"/>
        <v>0</v>
      </c>
      <c r="J22" s="34">
        <f t="shared" si="3"/>
        <v>0</v>
      </c>
      <c r="K22" s="18">
        <f t="shared" si="4"/>
        <v>1</v>
      </c>
      <c r="L22" s="19">
        <v>1</v>
      </c>
      <c r="M22" s="20">
        <v>1</v>
      </c>
      <c r="N22" s="66"/>
    </row>
    <row r="23" spans="1:14" outlineLevel="1" x14ac:dyDescent="0.25">
      <c r="A23" s="56" t="s">
        <v>28</v>
      </c>
      <c r="B23" s="55" t="s">
        <v>147</v>
      </c>
      <c r="C23" s="8">
        <f t="shared" ca="1" si="2"/>
        <v>1</v>
      </c>
      <c r="D23" s="16">
        <v>42186</v>
      </c>
      <c r="E23" s="11">
        <f t="shared" si="5"/>
        <v>42186</v>
      </c>
      <c r="F23" s="15">
        <v>42216</v>
      </c>
      <c r="G23" s="11">
        <f t="shared" ref="G23:G26" si="7">F23</f>
        <v>42216</v>
      </c>
      <c r="H23" s="17">
        <f t="shared" si="0"/>
        <v>30</v>
      </c>
      <c r="I23" s="14">
        <f t="shared" si="1"/>
        <v>30</v>
      </c>
      <c r="J23" s="34">
        <f t="shared" si="3"/>
        <v>0</v>
      </c>
      <c r="K23" s="18">
        <f t="shared" ref="K23:K25" si="8">M23/L23</f>
        <v>1</v>
      </c>
      <c r="L23" s="19">
        <v>5</v>
      </c>
      <c r="M23" s="20">
        <v>5</v>
      </c>
      <c r="N23" s="66"/>
    </row>
    <row r="24" spans="1:14" outlineLevel="1" x14ac:dyDescent="0.25">
      <c r="A24" s="56" t="s">
        <v>29</v>
      </c>
      <c r="B24" s="55" t="s">
        <v>148</v>
      </c>
      <c r="C24" s="8">
        <f t="shared" ca="1" si="2"/>
        <v>1</v>
      </c>
      <c r="D24" s="16">
        <v>42217</v>
      </c>
      <c r="E24" s="11">
        <f t="shared" si="5"/>
        <v>42217</v>
      </c>
      <c r="F24" s="15">
        <v>42309</v>
      </c>
      <c r="G24" s="11">
        <f t="shared" si="7"/>
        <v>42309</v>
      </c>
      <c r="H24" s="17">
        <f t="shared" si="0"/>
        <v>92</v>
      </c>
      <c r="I24" s="14">
        <f t="shared" si="1"/>
        <v>92</v>
      </c>
      <c r="J24" s="34">
        <f t="shared" si="3"/>
        <v>0</v>
      </c>
      <c r="K24" s="18">
        <f t="shared" si="8"/>
        <v>1</v>
      </c>
      <c r="L24" s="19">
        <v>5</v>
      </c>
      <c r="M24" s="20">
        <v>5</v>
      </c>
      <c r="N24" s="66"/>
    </row>
    <row r="25" spans="1:14" outlineLevel="1" x14ac:dyDescent="0.25">
      <c r="A25" s="56" t="s">
        <v>30</v>
      </c>
      <c r="B25" s="55" t="s">
        <v>149</v>
      </c>
      <c r="C25" s="8">
        <f t="shared" ca="1" si="2"/>
        <v>2</v>
      </c>
      <c r="D25" s="16">
        <v>42310</v>
      </c>
      <c r="E25" s="11">
        <f t="shared" si="5"/>
        <v>42310</v>
      </c>
      <c r="F25" s="15">
        <v>42380</v>
      </c>
      <c r="G25" s="11">
        <f t="shared" si="7"/>
        <v>42380</v>
      </c>
      <c r="H25" s="17">
        <f t="shared" si="0"/>
        <v>70</v>
      </c>
      <c r="I25" s="14">
        <f t="shared" si="1"/>
        <v>70</v>
      </c>
      <c r="J25" s="34">
        <f t="shared" si="3"/>
        <v>0</v>
      </c>
      <c r="K25" s="18">
        <f t="shared" si="8"/>
        <v>0.8</v>
      </c>
      <c r="L25" s="19">
        <v>5</v>
      </c>
      <c r="M25" s="20">
        <v>4</v>
      </c>
      <c r="N25" s="66"/>
    </row>
    <row r="26" spans="1:14" outlineLevel="1" x14ac:dyDescent="0.25">
      <c r="A26" s="56" t="s">
        <v>31</v>
      </c>
      <c r="B26" s="55" t="s">
        <v>150</v>
      </c>
      <c r="C26" s="8">
        <f t="shared" ca="1" si="2"/>
        <v>2</v>
      </c>
      <c r="D26" s="16">
        <v>42381</v>
      </c>
      <c r="E26" s="11">
        <f t="shared" si="5"/>
        <v>42381</v>
      </c>
      <c r="F26" s="15">
        <v>42415</v>
      </c>
      <c r="G26" s="11">
        <f t="shared" si="7"/>
        <v>42415</v>
      </c>
      <c r="H26" s="17">
        <f t="shared" si="0"/>
        <v>34</v>
      </c>
      <c r="I26" s="14">
        <f t="shared" si="1"/>
        <v>34</v>
      </c>
      <c r="J26" s="34">
        <f t="shared" si="3"/>
        <v>0</v>
      </c>
      <c r="K26" s="18">
        <f t="shared" ref="K26:K90" si="9">M26/L26</f>
        <v>0</v>
      </c>
      <c r="L26" s="19">
        <v>2</v>
      </c>
      <c r="M26" s="20">
        <v>0</v>
      </c>
      <c r="N26" s="66"/>
    </row>
    <row r="27" spans="1:14" outlineLevel="1" x14ac:dyDescent="0.25">
      <c r="A27" s="56" t="s">
        <v>32</v>
      </c>
      <c r="B27" s="55" t="s">
        <v>151</v>
      </c>
      <c r="C27" s="8">
        <f t="shared" ca="1" si="2"/>
        <v>1</v>
      </c>
      <c r="D27" s="16">
        <v>42291</v>
      </c>
      <c r="E27" s="11">
        <f t="shared" si="5"/>
        <v>42291</v>
      </c>
      <c r="F27" s="15">
        <v>42292</v>
      </c>
      <c r="G27" s="11">
        <f t="shared" ref="G27:G28" si="10">E27+H27</f>
        <v>42292</v>
      </c>
      <c r="H27" s="17">
        <f t="shared" si="0"/>
        <v>1</v>
      </c>
      <c r="I27" s="14">
        <f t="shared" si="1"/>
        <v>1</v>
      </c>
      <c r="J27" s="34">
        <f t="shared" si="3"/>
        <v>0</v>
      </c>
      <c r="K27" s="18">
        <f t="shared" si="9"/>
        <v>1</v>
      </c>
      <c r="L27" s="19">
        <v>1</v>
      </c>
      <c r="M27" s="20">
        <v>1</v>
      </c>
      <c r="N27" s="66"/>
    </row>
    <row r="28" spans="1:14" outlineLevel="1" x14ac:dyDescent="0.25">
      <c r="A28" s="56" t="s">
        <v>33</v>
      </c>
      <c r="B28" s="55" t="s">
        <v>152</v>
      </c>
      <c r="C28" s="8">
        <f t="shared" ca="1" si="2"/>
        <v>1</v>
      </c>
      <c r="D28" s="16">
        <v>42461</v>
      </c>
      <c r="E28" s="11">
        <f t="shared" si="5"/>
        <v>42461</v>
      </c>
      <c r="F28" s="15">
        <v>42640</v>
      </c>
      <c r="G28" s="11">
        <f t="shared" si="10"/>
        <v>42640</v>
      </c>
      <c r="H28" s="17">
        <f t="shared" si="0"/>
        <v>179</v>
      </c>
      <c r="I28" s="14">
        <f t="shared" si="1"/>
        <v>179</v>
      </c>
      <c r="J28" s="34">
        <f t="shared" si="3"/>
        <v>0</v>
      </c>
      <c r="K28" s="18">
        <f t="shared" si="9"/>
        <v>0</v>
      </c>
      <c r="L28" s="19">
        <v>5</v>
      </c>
      <c r="M28" s="20">
        <v>0</v>
      </c>
      <c r="N28" s="66"/>
    </row>
    <row r="29" spans="1:14" s="88" customFormat="1" x14ac:dyDescent="0.25">
      <c r="A29" s="59" t="s">
        <v>34</v>
      </c>
      <c r="B29" s="92" t="s">
        <v>153</v>
      </c>
      <c r="C29" s="8">
        <f t="shared" ca="1" si="2"/>
        <v>2</v>
      </c>
      <c r="D29" s="27">
        <f>MIN(D30:D36)</f>
        <v>42057</v>
      </c>
      <c r="E29" s="28">
        <f>MIN(E30:E36)</f>
        <v>42057</v>
      </c>
      <c r="F29" s="29">
        <f>MAX(F30:F36)</f>
        <v>42303</v>
      </c>
      <c r="G29" s="28">
        <f>MAX(G30:G36)</f>
        <v>42303</v>
      </c>
      <c r="H29" s="30">
        <f t="shared" si="0"/>
        <v>246</v>
      </c>
      <c r="I29" s="31">
        <f t="shared" si="1"/>
        <v>246</v>
      </c>
      <c r="J29" s="32">
        <f t="shared" si="3"/>
        <v>0</v>
      </c>
      <c r="K29" s="108">
        <f>AVERAGE(K30:K37)</f>
        <v>0.65625</v>
      </c>
      <c r="L29" s="109"/>
      <c r="M29" s="110"/>
      <c r="N29" s="66"/>
    </row>
    <row r="30" spans="1:14" outlineLevel="1" x14ac:dyDescent="0.25">
      <c r="A30" s="57" t="s">
        <v>35</v>
      </c>
      <c r="B30" s="54" t="s">
        <v>255</v>
      </c>
      <c r="C30" s="8">
        <f t="shared" ca="1" si="2"/>
        <v>2</v>
      </c>
      <c r="D30" s="16">
        <v>42186</v>
      </c>
      <c r="E30" s="11">
        <f t="shared" si="5"/>
        <v>42186</v>
      </c>
      <c r="F30" s="15">
        <v>42195</v>
      </c>
      <c r="G30" s="11">
        <f t="shared" ref="G30:G37" si="11">E30+H30</f>
        <v>42195</v>
      </c>
      <c r="H30" s="17">
        <f t="shared" si="0"/>
        <v>9</v>
      </c>
      <c r="I30" s="14">
        <f t="shared" si="1"/>
        <v>9</v>
      </c>
      <c r="J30" s="34">
        <f t="shared" si="3"/>
        <v>0</v>
      </c>
      <c r="K30" s="18">
        <f t="shared" si="9"/>
        <v>0.85</v>
      </c>
      <c r="L30" s="19">
        <v>100</v>
      </c>
      <c r="M30" s="20">
        <v>85</v>
      </c>
      <c r="N30" s="66"/>
    </row>
    <row r="31" spans="1:14" outlineLevel="1" x14ac:dyDescent="0.25">
      <c r="A31" s="57" t="s">
        <v>36</v>
      </c>
      <c r="B31" s="54" t="s">
        <v>154</v>
      </c>
      <c r="C31" s="8">
        <f t="shared" ca="1" si="2"/>
        <v>2</v>
      </c>
      <c r="D31" s="16">
        <v>42057</v>
      </c>
      <c r="E31" s="11">
        <f t="shared" si="5"/>
        <v>42057</v>
      </c>
      <c r="F31" s="15">
        <v>42272</v>
      </c>
      <c r="G31" s="11">
        <f t="shared" si="11"/>
        <v>42272</v>
      </c>
      <c r="H31" s="17">
        <f t="shared" si="0"/>
        <v>215</v>
      </c>
      <c r="I31" s="14">
        <f t="shared" si="1"/>
        <v>215</v>
      </c>
      <c r="J31" s="34">
        <f t="shared" si="3"/>
        <v>0</v>
      </c>
      <c r="K31" s="18">
        <f t="shared" si="9"/>
        <v>0.5</v>
      </c>
      <c r="L31" s="19">
        <v>100</v>
      </c>
      <c r="M31" s="20">
        <v>50</v>
      </c>
      <c r="N31" s="66"/>
    </row>
    <row r="32" spans="1:14" outlineLevel="1" x14ac:dyDescent="0.25">
      <c r="A32" s="57" t="s">
        <v>37</v>
      </c>
      <c r="B32" s="54" t="s">
        <v>155</v>
      </c>
      <c r="C32" s="8">
        <f t="shared" ca="1" si="2"/>
        <v>2</v>
      </c>
      <c r="D32" s="16">
        <v>42273</v>
      </c>
      <c r="E32" s="11">
        <f t="shared" si="5"/>
        <v>42273</v>
      </c>
      <c r="F32" s="15">
        <v>42302</v>
      </c>
      <c r="G32" s="11">
        <f t="shared" si="11"/>
        <v>42302</v>
      </c>
      <c r="H32" s="17">
        <f t="shared" si="0"/>
        <v>29</v>
      </c>
      <c r="I32" s="14">
        <f t="shared" si="1"/>
        <v>29</v>
      </c>
      <c r="J32" s="34">
        <f t="shared" si="3"/>
        <v>0</v>
      </c>
      <c r="K32" s="18">
        <f t="shared" si="9"/>
        <v>0.5</v>
      </c>
      <c r="L32" s="19">
        <v>100</v>
      </c>
      <c r="M32" s="20">
        <v>50</v>
      </c>
      <c r="N32" s="66"/>
    </row>
    <row r="33" spans="1:14" outlineLevel="1" x14ac:dyDescent="0.25">
      <c r="A33" s="57" t="s">
        <v>38</v>
      </c>
      <c r="B33" s="54" t="s">
        <v>156</v>
      </c>
      <c r="C33" s="8">
        <f t="shared" ca="1" si="2"/>
        <v>2</v>
      </c>
      <c r="D33" s="16">
        <v>42242</v>
      </c>
      <c r="E33" s="11">
        <f t="shared" si="5"/>
        <v>42242</v>
      </c>
      <c r="F33" s="15">
        <v>42242</v>
      </c>
      <c r="G33" s="11">
        <f t="shared" si="11"/>
        <v>42242</v>
      </c>
      <c r="H33" s="17">
        <f t="shared" si="0"/>
        <v>0</v>
      </c>
      <c r="I33" s="14">
        <f t="shared" si="1"/>
        <v>0</v>
      </c>
      <c r="J33" s="34">
        <f t="shared" si="3"/>
        <v>0</v>
      </c>
      <c r="K33" s="18">
        <f t="shared" si="9"/>
        <v>0.8</v>
      </c>
      <c r="L33" s="19">
        <v>100</v>
      </c>
      <c r="M33" s="20">
        <v>80</v>
      </c>
      <c r="N33" s="66"/>
    </row>
    <row r="34" spans="1:14" outlineLevel="1" x14ac:dyDescent="0.25">
      <c r="A34" s="57" t="s">
        <v>39</v>
      </c>
      <c r="B34" s="54" t="s">
        <v>157</v>
      </c>
      <c r="C34" s="8">
        <f t="shared" ca="1" si="2"/>
        <v>1</v>
      </c>
      <c r="D34" s="16">
        <v>42272</v>
      </c>
      <c r="E34" s="11">
        <f t="shared" si="5"/>
        <v>42272</v>
      </c>
      <c r="F34" s="15">
        <v>42272</v>
      </c>
      <c r="G34" s="11">
        <f t="shared" si="11"/>
        <v>42272</v>
      </c>
      <c r="H34" s="17">
        <f t="shared" si="0"/>
        <v>0</v>
      </c>
      <c r="I34" s="14">
        <f t="shared" si="1"/>
        <v>0</v>
      </c>
      <c r="J34" s="34">
        <f t="shared" si="3"/>
        <v>0</v>
      </c>
      <c r="K34" s="18">
        <f t="shared" si="9"/>
        <v>1</v>
      </c>
      <c r="L34" s="19">
        <v>100</v>
      </c>
      <c r="M34" s="20">
        <v>100</v>
      </c>
      <c r="N34" s="66"/>
    </row>
    <row r="35" spans="1:14" outlineLevel="1" x14ac:dyDescent="0.25">
      <c r="A35" s="57" t="s">
        <v>40</v>
      </c>
      <c r="B35" s="54" t="s">
        <v>158</v>
      </c>
      <c r="C35" s="8">
        <f t="shared" ca="1" si="2"/>
        <v>2</v>
      </c>
      <c r="D35" s="16">
        <v>42273</v>
      </c>
      <c r="E35" s="11">
        <f t="shared" si="5"/>
        <v>42273</v>
      </c>
      <c r="F35" s="15">
        <v>42302</v>
      </c>
      <c r="G35" s="11">
        <f t="shared" si="11"/>
        <v>42302</v>
      </c>
      <c r="H35" s="17">
        <f t="shared" si="0"/>
        <v>29</v>
      </c>
      <c r="I35" s="14">
        <f t="shared" si="1"/>
        <v>29</v>
      </c>
      <c r="J35" s="34">
        <f t="shared" si="3"/>
        <v>0</v>
      </c>
      <c r="K35" s="18">
        <f t="shared" si="9"/>
        <v>0.8</v>
      </c>
      <c r="L35" s="19">
        <v>100</v>
      </c>
      <c r="M35" s="20">
        <v>80</v>
      </c>
      <c r="N35" s="66"/>
    </row>
    <row r="36" spans="1:14" outlineLevel="1" x14ac:dyDescent="0.25">
      <c r="A36" s="57" t="s">
        <v>41</v>
      </c>
      <c r="B36" s="54" t="s">
        <v>159</v>
      </c>
      <c r="C36" s="8">
        <f t="shared" ca="1" si="2"/>
        <v>2</v>
      </c>
      <c r="D36" s="16">
        <v>42273</v>
      </c>
      <c r="E36" s="11">
        <f t="shared" si="5"/>
        <v>42273</v>
      </c>
      <c r="F36" s="15">
        <v>42303</v>
      </c>
      <c r="G36" s="11">
        <f t="shared" si="11"/>
        <v>42303</v>
      </c>
      <c r="H36" s="17">
        <f t="shared" si="0"/>
        <v>30</v>
      </c>
      <c r="I36" s="14">
        <f t="shared" si="1"/>
        <v>30</v>
      </c>
      <c r="J36" s="34">
        <f t="shared" si="3"/>
        <v>0</v>
      </c>
      <c r="K36" s="18">
        <f t="shared" si="9"/>
        <v>0.7</v>
      </c>
      <c r="L36" s="19">
        <v>100</v>
      </c>
      <c r="M36" s="20">
        <v>70</v>
      </c>
      <c r="N36" s="66"/>
    </row>
    <row r="37" spans="1:14" s="88" customFormat="1" x14ac:dyDescent="0.25">
      <c r="A37" s="59" t="s">
        <v>42</v>
      </c>
      <c r="B37" s="60" t="s">
        <v>160</v>
      </c>
      <c r="C37" s="8">
        <f t="shared" ca="1" si="2"/>
        <v>2</v>
      </c>
      <c r="D37" s="27">
        <v>42341</v>
      </c>
      <c r="E37" s="28">
        <f t="shared" si="5"/>
        <v>42341</v>
      </c>
      <c r="F37" s="29">
        <v>42416</v>
      </c>
      <c r="G37" s="28">
        <f t="shared" si="11"/>
        <v>42416</v>
      </c>
      <c r="H37" s="30">
        <f t="shared" si="0"/>
        <v>75</v>
      </c>
      <c r="I37" s="31">
        <f t="shared" si="1"/>
        <v>75</v>
      </c>
      <c r="J37" s="32">
        <f t="shared" si="3"/>
        <v>0</v>
      </c>
      <c r="K37" s="89">
        <f t="shared" ref="K37" si="12">M37/L37</f>
        <v>0.1</v>
      </c>
      <c r="L37" s="90">
        <v>1</v>
      </c>
      <c r="M37" s="91">
        <v>0.1</v>
      </c>
      <c r="N37" s="66"/>
    </row>
    <row r="38" spans="1:14" s="88" customFormat="1" outlineLevel="1" x14ac:dyDescent="0.25">
      <c r="A38" s="59" t="s">
        <v>43</v>
      </c>
      <c r="B38" s="60" t="s">
        <v>161</v>
      </c>
      <c r="C38" s="8">
        <f t="shared" ca="1" si="2"/>
        <v>2</v>
      </c>
      <c r="D38" s="27">
        <f>MIN(D39:D49)</f>
        <v>42156</v>
      </c>
      <c r="E38" s="28">
        <f>MIN(E39:E49)</f>
        <v>42156</v>
      </c>
      <c r="F38" s="29">
        <f t="shared" ref="F38:G38" si="13">MAX(F39:F49)</f>
        <v>42307</v>
      </c>
      <c r="G38" s="28">
        <f t="shared" si="13"/>
        <v>42307</v>
      </c>
      <c r="H38" s="30">
        <f t="shared" ref="H38:H69" si="14">F38-D38</f>
        <v>151</v>
      </c>
      <c r="I38" s="31">
        <f t="shared" ref="I38:I69" si="15">G38-E38</f>
        <v>151</v>
      </c>
      <c r="J38" s="32">
        <f t="shared" si="3"/>
        <v>0</v>
      </c>
      <c r="K38" s="108">
        <f>AVERAGE(K39:K51)</f>
        <v>0.66153846153846152</v>
      </c>
      <c r="L38" s="109"/>
      <c r="M38" s="110"/>
      <c r="N38" s="66"/>
    </row>
    <row r="39" spans="1:14" outlineLevel="1" x14ac:dyDescent="0.25">
      <c r="A39" s="57" t="s">
        <v>44</v>
      </c>
      <c r="B39" s="54" t="s">
        <v>162</v>
      </c>
      <c r="C39" s="8">
        <f t="shared" ca="1" si="2"/>
        <v>2</v>
      </c>
      <c r="D39" s="16">
        <v>42156</v>
      </c>
      <c r="E39" s="11">
        <f t="shared" si="5"/>
        <v>42156</v>
      </c>
      <c r="F39" s="15">
        <v>42216</v>
      </c>
      <c r="G39" s="11">
        <f t="shared" ref="G39:G51" si="16">E39+H39</f>
        <v>42216</v>
      </c>
      <c r="H39" s="17">
        <f t="shared" si="14"/>
        <v>60</v>
      </c>
      <c r="I39" s="14">
        <f t="shared" si="15"/>
        <v>60</v>
      </c>
      <c r="J39" s="34">
        <f t="shared" si="3"/>
        <v>0</v>
      </c>
      <c r="K39" s="18">
        <f t="shared" si="9"/>
        <v>0.25</v>
      </c>
      <c r="L39" s="19">
        <v>100</v>
      </c>
      <c r="M39" s="20">
        <v>25</v>
      </c>
      <c r="N39" s="66"/>
    </row>
    <row r="40" spans="1:14" outlineLevel="1" x14ac:dyDescent="0.25">
      <c r="A40" s="57" t="s">
        <v>45</v>
      </c>
      <c r="B40" s="54" t="s">
        <v>163</v>
      </c>
      <c r="C40" s="8">
        <f t="shared" ca="1" si="2"/>
        <v>2</v>
      </c>
      <c r="D40" s="16">
        <v>42186</v>
      </c>
      <c r="E40" s="11">
        <f t="shared" si="5"/>
        <v>42186</v>
      </c>
      <c r="F40" s="15">
        <v>42216</v>
      </c>
      <c r="G40" s="11">
        <f t="shared" si="16"/>
        <v>42216</v>
      </c>
      <c r="H40" s="17">
        <f t="shared" si="14"/>
        <v>30</v>
      </c>
      <c r="I40" s="14">
        <f t="shared" si="15"/>
        <v>30</v>
      </c>
      <c r="J40" s="34">
        <f t="shared" si="3"/>
        <v>0</v>
      </c>
      <c r="K40" s="18">
        <f t="shared" si="9"/>
        <v>0.25</v>
      </c>
      <c r="L40" s="19">
        <v>100</v>
      </c>
      <c r="M40" s="20">
        <v>25</v>
      </c>
      <c r="N40" s="66"/>
    </row>
    <row r="41" spans="1:14" outlineLevel="1" x14ac:dyDescent="0.25">
      <c r="A41" s="57" t="s">
        <v>46</v>
      </c>
      <c r="B41" s="54" t="s">
        <v>164</v>
      </c>
      <c r="C41" s="8">
        <f t="shared" ca="1" si="2"/>
        <v>1</v>
      </c>
      <c r="D41" s="16">
        <v>42186</v>
      </c>
      <c r="E41" s="11">
        <f t="shared" si="5"/>
        <v>42186</v>
      </c>
      <c r="F41" s="15">
        <v>42216</v>
      </c>
      <c r="G41" s="11">
        <f t="shared" si="16"/>
        <v>42216</v>
      </c>
      <c r="H41" s="17">
        <f t="shared" si="14"/>
        <v>30</v>
      </c>
      <c r="I41" s="14">
        <f t="shared" si="15"/>
        <v>30</v>
      </c>
      <c r="J41" s="34">
        <f t="shared" si="3"/>
        <v>0</v>
      </c>
      <c r="K41" s="18">
        <f t="shared" si="9"/>
        <v>1</v>
      </c>
      <c r="L41" s="19">
        <v>100</v>
      </c>
      <c r="M41" s="20">
        <v>100</v>
      </c>
      <c r="N41" s="66"/>
    </row>
    <row r="42" spans="1:14" outlineLevel="1" x14ac:dyDescent="0.25">
      <c r="A42" s="57" t="s">
        <v>47</v>
      </c>
      <c r="B42" s="54" t="s">
        <v>165</v>
      </c>
      <c r="C42" s="8">
        <f t="shared" ca="1" si="2"/>
        <v>2</v>
      </c>
      <c r="D42" s="16">
        <v>42186</v>
      </c>
      <c r="E42" s="11">
        <f t="shared" si="5"/>
        <v>42186</v>
      </c>
      <c r="F42" s="15">
        <v>42216</v>
      </c>
      <c r="G42" s="11">
        <f t="shared" si="16"/>
        <v>42216</v>
      </c>
      <c r="H42" s="17">
        <f t="shared" si="14"/>
        <v>30</v>
      </c>
      <c r="I42" s="14">
        <f t="shared" si="15"/>
        <v>30</v>
      </c>
      <c r="J42" s="34">
        <f t="shared" si="3"/>
        <v>0</v>
      </c>
      <c r="K42" s="18">
        <f t="shared" si="9"/>
        <v>0.8</v>
      </c>
      <c r="L42" s="19">
        <v>100</v>
      </c>
      <c r="M42" s="20">
        <v>80</v>
      </c>
      <c r="N42" s="66"/>
    </row>
    <row r="43" spans="1:14" outlineLevel="1" x14ac:dyDescent="0.25">
      <c r="A43" s="57" t="s">
        <v>48</v>
      </c>
      <c r="B43" s="54" t="s">
        <v>166</v>
      </c>
      <c r="C43" s="8">
        <f t="shared" ca="1" si="2"/>
        <v>1</v>
      </c>
      <c r="D43" s="16">
        <v>42205</v>
      </c>
      <c r="E43" s="11">
        <f t="shared" si="5"/>
        <v>42205</v>
      </c>
      <c r="F43" s="15">
        <v>42234</v>
      </c>
      <c r="G43" s="11">
        <f t="shared" si="16"/>
        <v>42234</v>
      </c>
      <c r="H43" s="17">
        <f t="shared" si="14"/>
        <v>29</v>
      </c>
      <c r="I43" s="14">
        <f t="shared" si="15"/>
        <v>29</v>
      </c>
      <c r="J43" s="34">
        <f t="shared" si="3"/>
        <v>0</v>
      </c>
      <c r="K43" s="18">
        <f t="shared" si="9"/>
        <v>1</v>
      </c>
      <c r="L43" s="19">
        <v>100</v>
      </c>
      <c r="M43" s="20">
        <v>100</v>
      </c>
      <c r="N43" s="66"/>
    </row>
    <row r="44" spans="1:14" outlineLevel="1" x14ac:dyDescent="0.25">
      <c r="A44" s="57" t="s">
        <v>49</v>
      </c>
      <c r="B44" s="54" t="s">
        <v>167</v>
      </c>
      <c r="C44" s="8">
        <f t="shared" ca="1" si="2"/>
        <v>1</v>
      </c>
      <c r="D44" s="16">
        <v>42201</v>
      </c>
      <c r="E44" s="11">
        <f t="shared" si="5"/>
        <v>42201</v>
      </c>
      <c r="F44" s="15">
        <v>42201</v>
      </c>
      <c r="G44" s="11">
        <f t="shared" si="16"/>
        <v>42201</v>
      </c>
      <c r="H44" s="17">
        <f t="shared" si="14"/>
        <v>0</v>
      </c>
      <c r="I44" s="14">
        <f t="shared" si="15"/>
        <v>0</v>
      </c>
      <c r="J44" s="34">
        <f t="shared" si="3"/>
        <v>0</v>
      </c>
      <c r="K44" s="18">
        <f t="shared" si="9"/>
        <v>1</v>
      </c>
      <c r="L44" s="19">
        <v>100</v>
      </c>
      <c r="M44" s="20">
        <v>100</v>
      </c>
      <c r="N44" s="66"/>
    </row>
    <row r="45" spans="1:14" outlineLevel="1" x14ac:dyDescent="0.25">
      <c r="A45" s="57" t="s">
        <v>50</v>
      </c>
      <c r="B45" s="54" t="s">
        <v>168</v>
      </c>
      <c r="C45" s="8">
        <f t="shared" ca="1" si="2"/>
        <v>2</v>
      </c>
      <c r="D45" s="16">
        <v>42205</v>
      </c>
      <c r="E45" s="11">
        <f t="shared" si="5"/>
        <v>42205</v>
      </c>
      <c r="F45" s="15">
        <v>42234</v>
      </c>
      <c r="G45" s="11">
        <f t="shared" si="16"/>
        <v>42234</v>
      </c>
      <c r="H45" s="17">
        <f t="shared" si="14"/>
        <v>29</v>
      </c>
      <c r="I45" s="14">
        <f t="shared" si="15"/>
        <v>29</v>
      </c>
      <c r="J45" s="34">
        <f t="shared" si="3"/>
        <v>0</v>
      </c>
      <c r="K45" s="18">
        <f t="shared" si="9"/>
        <v>0.8</v>
      </c>
      <c r="L45" s="19">
        <v>100</v>
      </c>
      <c r="M45" s="20">
        <v>80</v>
      </c>
      <c r="N45" s="66"/>
    </row>
    <row r="46" spans="1:14" outlineLevel="1" x14ac:dyDescent="0.25">
      <c r="A46" s="57" t="s">
        <v>51</v>
      </c>
      <c r="B46" s="54" t="s">
        <v>169</v>
      </c>
      <c r="C46" s="8">
        <f t="shared" ca="1" si="2"/>
        <v>1</v>
      </c>
      <c r="D46" s="16">
        <v>42205</v>
      </c>
      <c r="E46" s="11">
        <f t="shared" si="5"/>
        <v>42205</v>
      </c>
      <c r="F46" s="15">
        <v>42236</v>
      </c>
      <c r="G46" s="11">
        <f t="shared" si="16"/>
        <v>42236</v>
      </c>
      <c r="H46" s="17">
        <f t="shared" si="14"/>
        <v>31</v>
      </c>
      <c r="I46" s="14">
        <f t="shared" si="15"/>
        <v>31</v>
      </c>
      <c r="J46" s="34">
        <f t="shared" si="3"/>
        <v>0</v>
      </c>
      <c r="K46" s="18">
        <f t="shared" si="9"/>
        <v>1</v>
      </c>
      <c r="L46" s="19">
        <v>100</v>
      </c>
      <c r="M46" s="20">
        <v>100</v>
      </c>
      <c r="N46" s="66"/>
    </row>
    <row r="47" spans="1:14" outlineLevel="1" x14ac:dyDescent="0.25">
      <c r="A47" s="57" t="s">
        <v>52</v>
      </c>
      <c r="B47" s="54" t="s">
        <v>170</v>
      </c>
      <c r="C47" s="8">
        <f t="shared" ca="1" si="2"/>
        <v>1</v>
      </c>
      <c r="D47" s="16">
        <v>42205</v>
      </c>
      <c r="E47" s="11">
        <f t="shared" si="5"/>
        <v>42205</v>
      </c>
      <c r="F47" s="15">
        <v>42244</v>
      </c>
      <c r="G47" s="11">
        <f t="shared" si="16"/>
        <v>42244</v>
      </c>
      <c r="H47" s="17">
        <f t="shared" si="14"/>
        <v>39</v>
      </c>
      <c r="I47" s="14">
        <f t="shared" si="15"/>
        <v>39</v>
      </c>
      <c r="J47" s="34">
        <f t="shared" si="3"/>
        <v>0</v>
      </c>
      <c r="K47" s="18">
        <f t="shared" si="9"/>
        <v>1</v>
      </c>
      <c r="L47" s="19">
        <v>100</v>
      </c>
      <c r="M47" s="20">
        <v>100</v>
      </c>
      <c r="N47" s="66"/>
    </row>
    <row r="48" spans="1:14" outlineLevel="1" x14ac:dyDescent="0.25">
      <c r="A48" s="57" t="s">
        <v>53</v>
      </c>
      <c r="B48" s="54" t="s">
        <v>171</v>
      </c>
      <c r="C48" s="8">
        <f t="shared" ca="1" si="2"/>
        <v>2</v>
      </c>
      <c r="D48" s="16">
        <v>42205</v>
      </c>
      <c r="E48" s="11">
        <f t="shared" si="5"/>
        <v>42205</v>
      </c>
      <c r="F48" s="15">
        <v>42307</v>
      </c>
      <c r="G48" s="11">
        <f t="shared" si="16"/>
        <v>42307</v>
      </c>
      <c r="H48" s="17">
        <f t="shared" si="14"/>
        <v>102</v>
      </c>
      <c r="I48" s="14">
        <f t="shared" si="15"/>
        <v>102</v>
      </c>
      <c r="J48" s="34">
        <f t="shared" si="3"/>
        <v>0</v>
      </c>
      <c r="K48" s="18">
        <f t="shared" si="9"/>
        <v>0.5</v>
      </c>
      <c r="L48" s="19">
        <v>100</v>
      </c>
      <c r="M48" s="20">
        <v>50</v>
      </c>
      <c r="N48" s="66"/>
    </row>
    <row r="49" spans="1:14" outlineLevel="1" x14ac:dyDescent="0.25">
      <c r="A49" s="57" t="s">
        <v>54</v>
      </c>
      <c r="B49" s="54" t="s">
        <v>172</v>
      </c>
      <c r="C49" s="8">
        <f t="shared" ca="1" si="2"/>
        <v>2</v>
      </c>
      <c r="D49" s="16">
        <v>42205</v>
      </c>
      <c r="E49" s="11">
        <f t="shared" si="5"/>
        <v>42205</v>
      </c>
      <c r="F49" s="15">
        <v>42307</v>
      </c>
      <c r="G49" s="11">
        <f t="shared" si="16"/>
        <v>42307</v>
      </c>
      <c r="H49" s="17">
        <f t="shared" si="14"/>
        <v>102</v>
      </c>
      <c r="I49" s="14">
        <f t="shared" si="15"/>
        <v>102</v>
      </c>
      <c r="J49" s="34">
        <f t="shared" si="3"/>
        <v>0</v>
      </c>
      <c r="K49" s="18">
        <f t="shared" si="9"/>
        <v>0.5</v>
      </c>
      <c r="L49" s="19">
        <v>100</v>
      </c>
      <c r="M49" s="20">
        <v>50</v>
      </c>
      <c r="N49" s="66"/>
    </row>
    <row r="50" spans="1:14" s="88" customFormat="1" x14ac:dyDescent="0.25">
      <c r="A50" s="59" t="s">
        <v>55</v>
      </c>
      <c r="B50" s="60" t="s">
        <v>173</v>
      </c>
      <c r="C50" s="8">
        <f t="shared" ca="1" si="2"/>
        <v>2</v>
      </c>
      <c r="D50" s="27">
        <v>42307</v>
      </c>
      <c r="E50" s="28">
        <f t="shared" si="5"/>
        <v>42307</v>
      </c>
      <c r="F50" s="29">
        <v>42323</v>
      </c>
      <c r="G50" s="28">
        <f t="shared" si="16"/>
        <v>42323</v>
      </c>
      <c r="H50" s="30">
        <f t="shared" si="14"/>
        <v>16</v>
      </c>
      <c r="I50" s="31">
        <f t="shared" si="15"/>
        <v>16</v>
      </c>
      <c r="J50" s="32">
        <f t="shared" si="3"/>
        <v>0</v>
      </c>
      <c r="K50" s="89">
        <f t="shared" ref="K50:K51" si="17">M50/L50</f>
        <v>0.25</v>
      </c>
      <c r="L50" s="90">
        <v>100</v>
      </c>
      <c r="M50" s="91">
        <v>25</v>
      </c>
      <c r="N50" s="66"/>
    </row>
    <row r="51" spans="1:14" s="88" customFormat="1" x14ac:dyDescent="0.25">
      <c r="A51" s="59" t="s">
        <v>56</v>
      </c>
      <c r="B51" s="60" t="s">
        <v>174</v>
      </c>
      <c r="C51" s="8">
        <f t="shared" ca="1" si="2"/>
        <v>2</v>
      </c>
      <c r="D51" s="27">
        <v>42324</v>
      </c>
      <c r="E51" s="28">
        <f t="shared" si="5"/>
        <v>42324</v>
      </c>
      <c r="F51" s="29">
        <v>42353</v>
      </c>
      <c r="G51" s="28">
        <f t="shared" si="16"/>
        <v>42353</v>
      </c>
      <c r="H51" s="30">
        <f t="shared" si="14"/>
        <v>29</v>
      </c>
      <c r="I51" s="31">
        <f t="shared" si="15"/>
        <v>29</v>
      </c>
      <c r="J51" s="32">
        <f t="shared" si="3"/>
        <v>0</v>
      </c>
      <c r="K51" s="89">
        <f t="shared" si="17"/>
        <v>0.25</v>
      </c>
      <c r="L51" s="90">
        <v>100</v>
      </c>
      <c r="M51" s="91">
        <v>25</v>
      </c>
      <c r="N51" s="66"/>
    </row>
    <row r="52" spans="1:14" s="88" customFormat="1" x14ac:dyDescent="0.25">
      <c r="A52" s="59" t="s">
        <v>57</v>
      </c>
      <c r="B52" s="60" t="s">
        <v>175</v>
      </c>
      <c r="C52" s="8">
        <f t="shared" ca="1" si="2"/>
        <v>0</v>
      </c>
      <c r="D52" s="27">
        <f>MIN(D53:D63)</f>
        <v>42189</v>
      </c>
      <c r="E52" s="28">
        <f>MIN(E53:E63)</f>
        <v>42189</v>
      </c>
      <c r="F52" s="29">
        <f t="shared" ref="F52" si="18">MAX(F53:F63)</f>
        <v>42458</v>
      </c>
      <c r="G52" s="28">
        <f t="shared" ref="G52" si="19">MAX(G53:G63)</f>
        <v>42458</v>
      </c>
      <c r="H52" s="30">
        <f t="shared" si="14"/>
        <v>269</v>
      </c>
      <c r="I52" s="31">
        <f t="shared" si="15"/>
        <v>269</v>
      </c>
      <c r="J52" s="32">
        <f t="shared" si="3"/>
        <v>0</v>
      </c>
      <c r="K52" s="108">
        <f>AVERAGE(K53:K71)</f>
        <v>0.50548047077069069</v>
      </c>
      <c r="L52" s="109"/>
      <c r="M52" s="110"/>
      <c r="N52" s="66"/>
    </row>
    <row r="53" spans="1:14" x14ac:dyDescent="0.25">
      <c r="A53" s="57" t="s">
        <v>58</v>
      </c>
      <c r="B53" s="54" t="s">
        <v>176</v>
      </c>
      <c r="C53" s="8">
        <f t="shared" ca="1" si="2"/>
        <v>0</v>
      </c>
      <c r="D53" s="16">
        <f>MIN(D54,D61)</f>
        <v>42189</v>
      </c>
      <c r="E53" s="11">
        <f>MIN(E54,E61)</f>
        <v>42189</v>
      </c>
      <c r="F53" s="15">
        <f>MAX(F54,F61)</f>
        <v>42458</v>
      </c>
      <c r="G53" s="11">
        <f>MAX(G54,G61)</f>
        <v>42458</v>
      </c>
      <c r="H53" s="17">
        <f t="shared" si="14"/>
        <v>269</v>
      </c>
      <c r="I53" s="14">
        <f t="shared" si="15"/>
        <v>269</v>
      </c>
      <c r="J53" s="34">
        <f t="shared" si="3"/>
        <v>0</v>
      </c>
      <c r="K53" s="18">
        <f t="shared" si="9"/>
        <v>0.32182835820895522</v>
      </c>
      <c r="L53" s="19">
        <f>L54+L61</f>
        <v>6432</v>
      </c>
      <c r="M53" s="20">
        <f>M54+M61</f>
        <v>2070</v>
      </c>
      <c r="N53" s="66"/>
    </row>
    <row r="54" spans="1:14" x14ac:dyDescent="0.25">
      <c r="A54" s="57" t="s">
        <v>59</v>
      </c>
      <c r="B54" s="54" t="s">
        <v>177</v>
      </c>
      <c r="C54" s="8">
        <f t="shared" ca="1" si="2"/>
        <v>2</v>
      </c>
      <c r="D54" s="16">
        <f>MIN(D55:D60)</f>
        <v>42189</v>
      </c>
      <c r="E54" s="11">
        <f>MIN(E55:E60)</f>
        <v>42189</v>
      </c>
      <c r="F54" s="15">
        <f>MAX(F55:F60)</f>
        <v>42317</v>
      </c>
      <c r="G54" s="11">
        <f>MAX(G55:G60)</f>
        <v>42317</v>
      </c>
      <c r="H54" s="17">
        <f t="shared" si="14"/>
        <v>128</v>
      </c>
      <c r="I54" s="14">
        <f t="shared" si="15"/>
        <v>128</v>
      </c>
      <c r="J54" s="34">
        <f t="shared" si="3"/>
        <v>0</v>
      </c>
      <c r="K54" s="18">
        <f t="shared" si="9"/>
        <v>0.77777777777777779</v>
      </c>
      <c r="L54" s="19">
        <f>SUM(L55:L60)</f>
        <v>9</v>
      </c>
      <c r="M54" s="20">
        <f>SUM(M55:M60)</f>
        <v>7</v>
      </c>
      <c r="N54" s="66"/>
    </row>
    <row r="55" spans="1:14" outlineLevel="1" x14ac:dyDescent="0.25">
      <c r="A55" s="57" t="s">
        <v>60</v>
      </c>
      <c r="B55" s="58" t="s">
        <v>230</v>
      </c>
      <c r="C55" s="8">
        <f t="shared" ca="1" si="2"/>
        <v>1</v>
      </c>
      <c r="D55" s="16">
        <v>42205</v>
      </c>
      <c r="E55" s="11">
        <f t="shared" si="5"/>
        <v>42205</v>
      </c>
      <c r="F55" s="15">
        <v>42205</v>
      </c>
      <c r="G55" s="11">
        <f t="shared" ref="G55:G86" si="20">E55+H55</f>
        <v>42205</v>
      </c>
      <c r="H55" s="17">
        <f t="shared" si="14"/>
        <v>0</v>
      </c>
      <c r="I55" s="14">
        <f t="shared" si="15"/>
        <v>0</v>
      </c>
      <c r="J55" s="34">
        <f t="shared" si="3"/>
        <v>0</v>
      </c>
      <c r="K55" s="18">
        <f t="shared" si="9"/>
        <v>1</v>
      </c>
      <c r="L55" s="19">
        <v>1</v>
      </c>
      <c r="M55" s="20">
        <v>1</v>
      </c>
      <c r="N55" s="66"/>
    </row>
    <row r="56" spans="1:14" outlineLevel="1" x14ac:dyDescent="0.25">
      <c r="A56" s="57" t="s">
        <v>61</v>
      </c>
      <c r="B56" s="58" t="s">
        <v>231</v>
      </c>
      <c r="C56" s="8">
        <f t="shared" ca="1" si="2"/>
        <v>1</v>
      </c>
      <c r="D56" s="16">
        <v>42189</v>
      </c>
      <c r="E56" s="11">
        <f t="shared" si="5"/>
        <v>42189</v>
      </c>
      <c r="F56" s="15">
        <v>42189</v>
      </c>
      <c r="G56" s="11">
        <f t="shared" si="20"/>
        <v>42189</v>
      </c>
      <c r="H56" s="17">
        <f t="shared" si="14"/>
        <v>0</v>
      </c>
      <c r="I56" s="14">
        <f t="shared" si="15"/>
        <v>0</v>
      </c>
      <c r="J56" s="34">
        <f t="shared" si="3"/>
        <v>0</v>
      </c>
      <c r="K56" s="18">
        <f t="shared" si="9"/>
        <v>1</v>
      </c>
      <c r="L56" s="19">
        <v>1</v>
      </c>
      <c r="M56" s="20">
        <v>1</v>
      </c>
      <c r="N56" s="66"/>
    </row>
    <row r="57" spans="1:14" outlineLevel="1" x14ac:dyDescent="0.25">
      <c r="A57" s="57" t="s">
        <v>62</v>
      </c>
      <c r="B57" s="58" t="s">
        <v>232</v>
      </c>
      <c r="C57" s="8">
        <f t="shared" ca="1" si="2"/>
        <v>1</v>
      </c>
      <c r="D57" s="16">
        <v>42239</v>
      </c>
      <c r="E57" s="11">
        <f t="shared" si="5"/>
        <v>42239</v>
      </c>
      <c r="F57" s="15">
        <v>42239</v>
      </c>
      <c r="G57" s="11">
        <f t="shared" si="20"/>
        <v>42239</v>
      </c>
      <c r="H57" s="17">
        <f t="shared" si="14"/>
        <v>0</v>
      </c>
      <c r="I57" s="14">
        <f t="shared" si="15"/>
        <v>0</v>
      </c>
      <c r="J57" s="34">
        <f t="shared" si="3"/>
        <v>0</v>
      </c>
      <c r="K57" s="18">
        <f t="shared" si="9"/>
        <v>1</v>
      </c>
      <c r="L57" s="19">
        <v>2</v>
      </c>
      <c r="M57" s="20">
        <v>2</v>
      </c>
      <c r="N57" s="66"/>
    </row>
    <row r="58" spans="1:14" outlineLevel="1" x14ac:dyDescent="0.25">
      <c r="A58" s="57" t="s">
        <v>63</v>
      </c>
      <c r="B58" s="58" t="s">
        <v>233</v>
      </c>
      <c r="C58" s="8">
        <f t="shared" ca="1" si="2"/>
        <v>1</v>
      </c>
      <c r="D58" s="16">
        <v>42221</v>
      </c>
      <c r="E58" s="11">
        <f t="shared" si="5"/>
        <v>42221</v>
      </c>
      <c r="F58" s="15">
        <v>42221</v>
      </c>
      <c r="G58" s="11">
        <f t="shared" si="20"/>
        <v>42221</v>
      </c>
      <c r="H58" s="17">
        <f t="shared" si="14"/>
        <v>0</v>
      </c>
      <c r="I58" s="14">
        <f t="shared" si="15"/>
        <v>0</v>
      </c>
      <c r="J58" s="34">
        <f t="shared" si="3"/>
        <v>0</v>
      </c>
      <c r="K58" s="18">
        <f t="shared" si="9"/>
        <v>1</v>
      </c>
      <c r="L58" s="19">
        <v>2</v>
      </c>
      <c r="M58" s="20">
        <v>2</v>
      </c>
      <c r="N58" s="66"/>
    </row>
    <row r="59" spans="1:14" outlineLevel="1" x14ac:dyDescent="0.25">
      <c r="A59" s="57" t="s">
        <v>64</v>
      </c>
      <c r="B59" s="58" t="s">
        <v>234</v>
      </c>
      <c r="C59" s="8">
        <f t="shared" ca="1" si="2"/>
        <v>2</v>
      </c>
      <c r="D59" s="16">
        <v>42226</v>
      </c>
      <c r="E59" s="11">
        <f t="shared" si="5"/>
        <v>42226</v>
      </c>
      <c r="F59" s="15">
        <v>42317</v>
      </c>
      <c r="G59" s="11">
        <f t="shared" si="20"/>
        <v>42317</v>
      </c>
      <c r="H59" s="17">
        <f t="shared" si="14"/>
        <v>91</v>
      </c>
      <c r="I59" s="14">
        <f t="shared" si="15"/>
        <v>91</v>
      </c>
      <c r="J59" s="34">
        <f t="shared" si="3"/>
        <v>0</v>
      </c>
      <c r="K59" s="18">
        <f t="shared" si="9"/>
        <v>0.5</v>
      </c>
      <c r="L59" s="19">
        <v>2</v>
      </c>
      <c r="M59" s="20">
        <v>1</v>
      </c>
      <c r="N59" s="66"/>
    </row>
    <row r="60" spans="1:14" outlineLevel="1" x14ac:dyDescent="0.25">
      <c r="A60" s="57" t="s">
        <v>65</v>
      </c>
      <c r="B60" s="58" t="s">
        <v>178</v>
      </c>
      <c r="C60" s="8">
        <f t="shared" ca="1" si="2"/>
        <v>2</v>
      </c>
      <c r="D60" s="16">
        <v>42317</v>
      </c>
      <c r="E60" s="11">
        <f t="shared" si="5"/>
        <v>42317</v>
      </c>
      <c r="F60" s="15">
        <v>42317</v>
      </c>
      <c r="G60" s="11">
        <f t="shared" si="20"/>
        <v>42317</v>
      </c>
      <c r="H60" s="17">
        <f t="shared" si="14"/>
        <v>0</v>
      </c>
      <c r="I60" s="14">
        <f t="shared" si="15"/>
        <v>0</v>
      </c>
      <c r="J60" s="34">
        <f t="shared" si="3"/>
        <v>0</v>
      </c>
      <c r="K60" s="18">
        <f t="shared" si="9"/>
        <v>0</v>
      </c>
      <c r="L60" s="19">
        <v>1</v>
      </c>
      <c r="M60" s="20">
        <v>0</v>
      </c>
      <c r="N60" s="66"/>
    </row>
    <row r="61" spans="1:14" x14ac:dyDescent="0.25">
      <c r="A61" s="57" t="s">
        <v>66</v>
      </c>
      <c r="B61" s="54" t="s">
        <v>179</v>
      </c>
      <c r="C61" s="8">
        <f t="shared" ca="1" si="2"/>
        <v>0</v>
      </c>
      <c r="D61" s="16">
        <f>MIN(D62:D71)</f>
        <v>42190</v>
      </c>
      <c r="E61" s="11">
        <f>MIN(E62:E71)</f>
        <v>42190</v>
      </c>
      <c r="F61" s="15">
        <f>MAX(F62:F71)</f>
        <v>42458</v>
      </c>
      <c r="G61" s="11">
        <f>MAX(G62:G71)</f>
        <v>42458</v>
      </c>
      <c r="H61" s="17">
        <f t="shared" si="14"/>
        <v>268</v>
      </c>
      <c r="I61" s="14">
        <f t="shared" si="15"/>
        <v>268</v>
      </c>
      <c r="J61" s="34">
        <f t="shared" si="3"/>
        <v>0</v>
      </c>
      <c r="K61" s="18">
        <f t="shared" si="9"/>
        <v>0.32118947532305775</v>
      </c>
      <c r="L61" s="19">
        <f>SUM(L62:L71)</f>
        <v>6423</v>
      </c>
      <c r="M61" s="20">
        <f>SUM(M62:M71)</f>
        <v>2063</v>
      </c>
      <c r="N61" s="66"/>
    </row>
    <row r="62" spans="1:14" outlineLevel="1" x14ac:dyDescent="0.25">
      <c r="A62" s="57" t="s">
        <v>67</v>
      </c>
      <c r="B62" s="58" t="s">
        <v>235</v>
      </c>
      <c r="C62" s="8">
        <f t="shared" ca="1" si="2"/>
        <v>2</v>
      </c>
      <c r="D62" s="16">
        <v>42206</v>
      </c>
      <c r="E62" s="11">
        <f t="shared" si="5"/>
        <v>42206</v>
      </c>
      <c r="F62" s="15">
        <v>42235</v>
      </c>
      <c r="G62" s="11">
        <f t="shared" si="20"/>
        <v>42235</v>
      </c>
      <c r="H62" s="17">
        <f t="shared" si="14"/>
        <v>29</v>
      </c>
      <c r="I62" s="14">
        <f t="shared" si="15"/>
        <v>29</v>
      </c>
      <c r="J62" s="34">
        <f t="shared" si="3"/>
        <v>0</v>
      </c>
      <c r="K62" s="18">
        <f t="shared" si="9"/>
        <v>0.6</v>
      </c>
      <c r="L62" s="19">
        <v>5</v>
      </c>
      <c r="M62" s="20">
        <v>3</v>
      </c>
      <c r="N62" s="66"/>
    </row>
    <row r="63" spans="1:14" outlineLevel="1" x14ac:dyDescent="0.25">
      <c r="A63" s="57" t="s">
        <v>68</v>
      </c>
      <c r="B63" s="58" t="s">
        <v>236</v>
      </c>
      <c r="C63" s="8">
        <f t="shared" ca="1" si="2"/>
        <v>2</v>
      </c>
      <c r="D63" s="16">
        <v>42190</v>
      </c>
      <c r="E63" s="11">
        <f t="shared" si="5"/>
        <v>42190</v>
      </c>
      <c r="F63" s="15">
        <v>42236</v>
      </c>
      <c r="G63" s="11">
        <f t="shared" si="20"/>
        <v>42236</v>
      </c>
      <c r="H63" s="17">
        <f t="shared" si="14"/>
        <v>46</v>
      </c>
      <c r="I63" s="14">
        <f t="shared" si="15"/>
        <v>46</v>
      </c>
      <c r="J63" s="34">
        <f t="shared" si="3"/>
        <v>0</v>
      </c>
      <c r="K63" s="18">
        <f t="shared" si="9"/>
        <v>0.75</v>
      </c>
      <c r="L63" s="19">
        <v>4</v>
      </c>
      <c r="M63" s="20">
        <v>3</v>
      </c>
      <c r="N63" s="66"/>
    </row>
    <row r="64" spans="1:14" outlineLevel="1" x14ac:dyDescent="0.25">
      <c r="A64" s="57" t="s">
        <v>69</v>
      </c>
      <c r="B64" s="58" t="s">
        <v>237</v>
      </c>
      <c r="C64" s="8">
        <f t="shared" ca="1" si="2"/>
        <v>2</v>
      </c>
      <c r="D64" s="16">
        <v>42240</v>
      </c>
      <c r="E64" s="11">
        <f t="shared" si="5"/>
        <v>42240</v>
      </c>
      <c r="F64" s="15">
        <v>42299</v>
      </c>
      <c r="G64" s="11">
        <f t="shared" si="20"/>
        <v>42299</v>
      </c>
      <c r="H64" s="17">
        <f t="shared" si="14"/>
        <v>59</v>
      </c>
      <c r="I64" s="14">
        <f t="shared" si="15"/>
        <v>59</v>
      </c>
      <c r="J64" s="34">
        <f t="shared" si="3"/>
        <v>0</v>
      </c>
      <c r="K64" s="18">
        <f t="shared" si="9"/>
        <v>0.5</v>
      </c>
      <c r="L64" s="19">
        <v>2</v>
      </c>
      <c r="M64" s="20">
        <v>1</v>
      </c>
      <c r="N64" s="66"/>
    </row>
    <row r="65" spans="1:14" outlineLevel="1" x14ac:dyDescent="0.25">
      <c r="A65" s="57" t="s">
        <v>70</v>
      </c>
      <c r="B65" s="58" t="s">
        <v>238</v>
      </c>
      <c r="C65" s="8">
        <f t="shared" ca="1" si="2"/>
        <v>2</v>
      </c>
      <c r="D65" s="16">
        <v>42222</v>
      </c>
      <c r="E65" s="11">
        <f t="shared" si="5"/>
        <v>42222</v>
      </c>
      <c r="F65" s="15">
        <v>42281</v>
      </c>
      <c r="G65" s="11">
        <f t="shared" si="20"/>
        <v>42281</v>
      </c>
      <c r="H65" s="17">
        <f t="shared" si="14"/>
        <v>59</v>
      </c>
      <c r="I65" s="14">
        <f t="shared" si="15"/>
        <v>59</v>
      </c>
      <c r="J65" s="34">
        <f t="shared" si="3"/>
        <v>0</v>
      </c>
      <c r="K65" s="18">
        <f t="shared" si="9"/>
        <v>0.5</v>
      </c>
      <c r="L65" s="19">
        <v>2</v>
      </c>
      <c r="M65" s="20">
        <v>1</v>
      </c>
      <c r="N65" s="66"/>
    </row>
    <row r="66" spans="1:14" outlineLevel="1" x14ac:dyDescent="0.25">
      <c r="A66" s="57" t="s">
        <v>71</v>
      </c>
      <c r="B66" s="58" t="s">
        <v>239</v>
      </c>
      <c r="C66" s="8">
        <f t="shared" ca="1" si="2"/>
        <v>2</v>
      </c>
      <c r="D66" s="16">
        <v>42229</v>
      </c>
      <c r="E66" s="11">
        <f t="shared" si="5"/>
        <v>42229</v>
      </c>
      <c r="F66" s="15">
        <v>42380</v>
      </c>
      <c r="G66" s="11">
        <f t="shared" si="20"/>
        <v>42380</v>
      </c>
      <c r="H66" s="17">
        <f t="shared" si="14"/>
        <v>151</v>
      </c>
      <c r="I66" s="14">
        <f t="shared" si="15"/>
        <v>151</v>
      </c>
      <c r="J66" s="34">
        <f t="shared" si="3"/>
        <v>0</v>
      </c>
      <c r="K66" s="18">
        <f t="shared" si="9"/>
        <v>0.5</v>
      </c>
      <c r="L66" s="19">
        <v>10</v>
      </c>
      <c r="M66" s="20">
        <v>5</v>
      </c>
      <c r="N66" s="66"/>
    </row>
    <row r="67" spans="1:14" outlineLevel="1" x14ac:dyDescent="0.25">
      <c r="A67" s="57" t="s">
        <v>72</v>
      </c>
      <c r="B67" s="58" t="s">
        <v>180</v>
      </c>
      <c r="C67" s="8">
        <f t="shared" ca="1" si="2"/>
        <v>2</v>
      </c>
      <c r="D67" s="16">
        <v>42236</v>
      </c>
      <c r="E67" s="11">
        <f t="shared" si="5"/>
        <v>42236</v>
      </c>
      <c r="F67" s="15">
        <v>42275</v>
      </c>
      <c r="G67" s="11">
        <f t="shared" si="20"/>
        <v>42275</v>
      </c>
      <c r="H67" s="17">
        <f t="shared" si="14"/>
        <v>39</v>
      </c>
      <c r="I67" s="14">
        <f t="shared" si="15"/>
        <v>39</v>
      </c>
      <c r="J67" s="34">
        <f t="shared" si="3"/>
        <v>0</v>
      </c>
      <c r="K67" s="18">
        <f t="shared" si="9"/>
        <v>0.33333333333333331</v>
      </c>
      <c r="L67" s="19">
        <v>6000</v>
      </c>
      <c r="M67" s="20">
        <v>2000</v>
      </c>
      <c r="N67" s="66" t="s">
        <v>246</v>
      </c>
    </row>
    <row r="68" spans="1:14" outlineLevel="1" x14ac:dyDescent="0.25">
      <c r="A68" s="57" t="s">
        <v>73</v>
      </c>
      <c r="B68" s="58" t="s">
        <v>181</v>
      </c>
      <c r="C68" s="8">
        <f t="shared" ca="1" si="2"/>
        <v>2</v>
      </c>
      <c r="D68" s="16">
        <v>42237</v>
      </c>
      <c r="E68" s="11">
        <f t="shared" si="5"/>
        <v>42237</v>
      </c>
      <c r="F68" s="15">
        <v>42277</v>
      </c>
      <c r="G68" s="11">
        <f t="shared" si="20"/>
        <v>42277</v>
      </c>
      <c r="H68" s="17">
        <f t="shared" si="14"/>
        <v>40</v>
      </c>
      <c r="I68" s="14">
        <f t="shared" si="15"/>
        <v>40</v>
      </c>
      <c r="J68" s="34">
        <f t="shared" si="3"/>
        <v>0</v>
      </c>
      <c r="K68" s="18">
        <f t="shared" si="9"/>
        <v>0.2</v>
      </c>
      <c r="L68" s="19">
        <v>100</v>
      </c>
      <c r="M68" s="20">
        <v>20</v>
      </c>
      <c r="N68" s="66"/>
    </row>
    <row r="69" spans="1:14" outlineLevel="1" x14ac:dyDescent="0.25">
      <c r="A69" s="57" t="s">
        <v>74</v>
      </c>
      <c r="B69" s="58" t="s">
        <v>182</v>
      </c>
      <c r="C69" s="8">
        <f t="shared" ca="1" si="2"/>
        <v>0</v>
      </c>
      <c r="D69" s="16">
        <v>42300</v>
      </c>
      <c r="E69" s="11">
        <f t="shared" si="5"/>
        <v>42300</v>
      </c>
      <c r="F69" s="15">
        <v>42449</v>
      </c>
      <c r="G69" s="11">
        <f t="shared" si="20"/>
        <v>42449</v>
      </c>
      <c r="H69" s="17">
        <f t="shared" si="14"/>
        <v>149</v>
      </c>
      <c r="I69" s="14">
        <f t="shared" si="15"/>
        <v>149</v>
      </c>
      <c r="J69" s="34">
        <f t="shared" si="3"/>
        <v>0</v>
      </c>
      <c r="K69" s="18">
        <f t="shared" si="9"/>
        <v>0.1</v>
      </c>
      <c r="L69" s="19">
        <v>100</v>
      </c>
      <c r="M69" s="20">
        <v>10</v>
      </c>
      <c r="N69" s="66"/>
    </row>
    <row r="70" spans="1:14" outlineLevel="1" x14ac:dyDescent="0.25">
      <c r="A70" s="57" t="s">
        <v>75</v>
      </c>
      <c r="B70" s="58" t="s">
        <v>183</v>
      </c>
      <c r="C70" s="8">
        <f t="shared" ca="1" si="2"/>
        <v>2</v>
      </c>
      <c r="D70" s="16">
        <v>42282</v>
      </c>
      <c r="E70" s="11">
        <f t="shared" si="5"/>
        <v>42282</v>
      </c>
      <c r="F70" s="15">
        <v>42371</v>
      </c>
      <c r="G70" s="11">
        <f t="shared" si="20"/>
        <v>42371</v>
      </c>
      <c r="H70" s="17">
        <f t="shared" ref="H70:H101" si="21">F70-D70</f>
        <v>89</v>
      </c>
      <c r="I70" s="14">
        <f t="shared" ref="I70:I101" si="22">G70-E70</f>
        <v>89</v>
      </c>
      <c r="J70" s="34">
        <f t="shared" si="3"/>
        <v>0</v>
      </c>
      <c r="K70" s="18">
        <f t="shared" si="9"/>
        <v>0.1</v>
      </c>
      <c r="L70" s="19">
        <v>100</v>
      </c>
      <c r="M70" s="20">
        <v>10</v>
      </c>
      <c r="N70" s="66"/>
    </row>
    <row r="71" spans="1:14" outlineLevel="1" x14ac:dyDescent="0.25">
      <c r="A71" s="57" t="s">
        <v>76</v>
      </c>
      <c r="B71" s="58" t="s">
        <v>184</v>
      </c>
      <c r="C71" s="8">
        <f t="shared" ref="C71:C124" ca="1" si="23">IF((K71=1)+(D71&gt;TODAY()),1,IF(F71&lt;TODAY(),2,))</f>
        <v>0</v>
      </c>
      <c r="D71" s="16">
        <v>42279</v>
      </c>
      <c r="E71" s="11">
        <f t="shared" si="5"/>
        <v>42279</v>
      </c>
      <c r="F71" s="15">
        <v>42458</v>
      </c>
      <c r="G71" s="11">
        <f t="shared" si="20"/>
        <v>42458</v>
      </c>
      <c r="H71" s="17">
        <f t="shared" si="21"/>
        <v>179</v>
      </c>
      <c r="I71" s="14">
        <f t="shared" si="22"/>
        <v>179</v>
      </c>
      <c r="J71" s="34">
        <f t="shared" ref="J71:J124" si="24">G71-F71</f>
        <v>0</v>
      </c>
      <c r="K71" s="18">
        <f t="shared" si="9"/>
        <v>0.1</v>
      </c>
      <c r="L71" s="19">
        <v>100</v>
      </c>
      <c r="M71" s="20">
        <v>10</v>
      </c>
      <c r="N71" s="66"/>
    </row>
    <row r="72" spans="1:14" s="88" customFormat="1" outlineLevel="1" x14ac:dyDescent="0.25">
      <c r="A72" s="59" t="s">
        <v>77</v>
      </c>
      <c r="B72" s="60" t="s">
        <v>185</v>
      </c>
      <c r="C72" s="8">
        <f t="shared" ca="1" si="23"/>
        <v>2</v>
      </c>
      <c r="D72" s="27">
        <f>D73</f>
        <v>42196</v>
      </c>
      <c r="E72" s="28">
        <f t="shared" ref="E72:G72" si="25">E73</f>
        <v>42196</v>
      </c>
      <c r="F72" s="29">
        <f t="shared" si="25"/>
        <v>42317</v>
      </c>
      <c r="G72" s="28">
        <f t="shared" si="25"/>
        <v>42317</v>
      </c>
      <c r="H72" s="30">
        <f t="shared" si="21"/>
        <v>121</v>
      </c>
      <c r="I72" s="31">
        <f t="shared" si="22"/>
        <v>121</v>
      </c>
      <c r="J72" s="32">
        <f t="shared" si="24"/>
        <v>0</v>
      </c>
      <c r="K72" s="108">
        <f>AVERAGE(K74:K78)</f>
        <v>0.85</v>
      </c>
      <c r="L72" s="109"/>
      <c r="M72" s="110"/>
      <c r="N72" s="66"/>
    </row>
    <row r="73" spans="1:14" outlineLevel="1" x14ac:dyDescent="0.25">
      <c r="A73" s="57" t="s">
        <v>78</v>
      </c>
      <c r="B73" s="54" t="s">
        <v>186</v>
      </c>
      <c r="C73" s="8">
        <f t="shared" ca="1" si="23"/>
        <v>2</v>
      </c>
      <c r="D73" s="16">
        <f>MIN(D74:D78)</f>
        <v>42196</v>
      </c>
      <c r="E73" s="11">
        <f>MIN(E74:E78)</f>
        <v>42196</v>
      </c>
      <c r="F73" s="15">
        <f>MAX(F74:F78)</f>
        <v>42317</v>
      </c>
      <c r="G73" s="11">
        <f>MAX(G74:G78)</f>
        <v>42317</v>
      </c>
      <c r="H73" s="17">
        <f t="shared" si="21"/>
        <v>121</v>
      </c>
      <c r="I73" s="14">
        <f t="shared" si="22"/>
        <v>121</v>
      </c>
      <c r="J73" s="34">
        <f t="shared" si="24"/>
        <v>0</v>
      </c>
      <c r="K73" s="117">
        <f t="shared" si="9"/>
        <v>0.85</v>
      </c>
      <c r="L73" s="118">
        <f>SUM(L74:L78)</f>
        <v>20</v>
      </c>
      <c r="M73" s="119">
        <f>SUM(M74:M78)</f>
        <v>17</v>
      </c>
      <c r="N73" s="66" t="s">
        <v>248</v>
      </c>
    </row>
    <row r="74" spans="1:14" outlineLevel="1" x14ac:dyDescent="0.25">
      <c r="A74" s="57" t="s">
        <v>79</v>
      </c>
      <c r="B74" s="54" t="s">
        <v>187</v>
      </c>
      <c r="C74" s="8">
        <f t="shared" ca="1" si="23"/>
        <v>1</v>
      </c>
      <c r="D74" s="16">
        <v>42196</v>
      </c>
      <c r="E74" s="11">
        <f t="shared" ref="E74:E103" si="26">D74</f>
        <v>42196</v>
      </c>
      <c r="F74" s="15">
        <v>42209</v>
      </c>
      <c r="G74" s="11">
        <f t="shared" si="20"/>
        <v>42209</v>
      </c>
      <c r="H74" s="17">
        <f t="shared" si="21"/>
        <v>13</v>
      </c>
      <c r="I74" s="14">
        <f t="shared" si="22"/>
        <v>13</v>
      </c>
      <c r="J74" s="34">
        <f t="shared" si="24"/>
        <v>0</v>
      </c>
      <c r="K74" s="5">
        <f t="shared" si="9"/>
        <v>1</v>
      </c>
      <c r="L74" s="6">
        <v>4</v>
      </c>
      <c r="M74" s="7">
        <v>4</v>
      </c>
      <c r="N74" s="66" t="s">
        <v>249</v>
      </c>
    </row>
    <row r="75" spans="1:14" outlineLevel="1" x14ac:dyDescent="0.25">
      <c r="A75" s="57" t="s">
        <v>80</v>
      </c>
      <c r="B75" s="54" t="s">
        <v>188</v>
      </c>
      <c r="C75" s="8">
        <f t="shared" ca="1" si="23"/>
        <v>1</v>
      </c>
      <c r="D75" s="16">
        <v>42210</v>
      </c>
      <c r="E75" s="11">
        <f t="shared" si="26"/>
        <v>42210</v>
      </c>
      <c r="F75" s="15">
        <v>42239</v>
      </c>
      <c r="G75" s="11">
        <f t="shared" si="20"/>
        <v>42239</v>
      </c>
      <c r="H75" s="17">
        <f t="shared" si="21"/>
        <v>29</v>
      </c>
      <c r="I75" s="14">
        <f t="shared" si="22"/>
        <v>29</v>
      </c>
      <c r="J75" s="34">
        <f t="shared" si="24"/>
        <v>0</v>
      </c>
      <c r="K75" s="5">
        <f t="shared" si="9"/>
        <v>1</v>
      </c>
      <c r="L75" s="6">
        <v>4</v>
      </c>
      <c r="M75" s="7">
        <v>4</v>
      </c>
      <c r="N75" s="66" t="s">
        <v>250</v>
      </c>
    </row>
    <row r="76" spans="1:14" outlineLevel="1" x14ac:dyDescent="0.25">
      <c r="A76" s="57" t="s">
        <v>81</v>
      </c>
      <c r="B76" s="54" t="s">
        <v>189</v>
      </c>
      <c r="C76" s="8">
        <f t="shared" ca="1" si="23"/>
        <v>2</v>
      </c>
      <c r="D76" s="16">
        <v>42240</v>
      </c>
      <c r="E76" s="11">
        <f t="shared" si="26"/>
        <v>42240</v>
      </c>
      <c r="F76" s="15">
        <v>42253</v>
      </c>
      <c r="G76" s="11">
        <f t="shared" si="20"/>
        <v>42253</v>
      </c>
      <c r="H76" s="17">
        <f t="shared" si="21"/>
        <v>13</v>
      </c>
      <c r="I76" s="14">
        <f t="shared" si="22"/>
        <v>13</v>
      </c>
      <c r="J76" s="34">
        <f t="shared" si="24"/>
        <v>0</v>
      </c>
      <c r="K76" s="5">
        <f t="shared" si="9"/>
        <v>0.75</v>
      </c>
      <c r="L76" s="6">
        <v>4</v>
      </c>
      <c r="M76" s="7">
        <v>3</v>
      </c>
      <c r="N76" s="66" t="s">
        <v>253</v>
      </c>
    </row>
    <row r="77" spans="1:14" outlineLevel="1" x14ac:dyDescent="0.25">
      <c r="A77" s="57" t="s">
        <v>82</v>
      </c>
      <c r="B77" s="54" t="s">
        <v>190</v>
      </c>
      <c r="C77" s="8">
        <f t="shared" ca="1" si="23"/>
        <v>2</v>
      </c>
      <c r="D77" s="16">
        <v>42254</v>
      </c>
      <c r="E77" s="11">
        <f t="shared" si="26"/>
        <v>42254</v>
      </c>
      <c r="F77" s="15">
        <v>42267</v>
      </c>
      <c r="G77" s="28">
        <f t="shared" si="20"/>
        <v>42267</v>
      </c>
      <c r="H77" s="17">
        <f t="shared" si="21"/>
        <v>13</v>
      </c>
      <c r="I77" s="14">
        <f t="shared" si="22"/>
        <v>13</v>
      </c>
      <c r="J77" s="34">
        <f t="shared" si="24"/>
        <v>0</v>
      </c>
      <c r="K77" s="5">
        <f t="shared" si="9"/>
        <v>0.75</v>
      </c>
      <c r="L77" s="6">
        <v>4</v>
      </c>
      <c r="M77" s="7">
        <v>3</v>
      </c>
      <c r="N77" s="66" t="s">
        <v>251</v>
      </c>
    </row>
    <row r="78" spans="1:14" outlineLevel="1" x14ac:dyDescent="0.25">
      <c r="A78" s="57" t="s">
        <v>83</v>
      </c>
      <c r="B78" s="54" t="s">
        <v>191</v>
      </c>
      <c r="C78" s="8">
        <f t="shared" ca="1" si="23"/>
        <v>2</v>
      </c>
      <c r="D78" s="16">
        <v>42258</v>
      </c>
      <c r="E78" s="28">
        <f t="shared" si="26"/>
        <v>42258</v>
      </c>
      <c r="F78" s="15">
        <v>42317</v>
      </c>
      <c r="G78" s="28">
        <f t="shared" si="20"/>
        <v>42317</v>
      </c>
      <c r="H78" s="17">
        <f t="shared" si="21"/>
        <v>59</v>
      </c>
      <c r="I78" s="14">
        <f t="shared" si="22"/>
        <v>59</v>
      </c>
      <c r="J78" s="34">
        <f t="shared" si="24"/>
        <v>0</v>
      </c>
      <c r="K78" s="5">
        <f t="shared" si="9"/>
        <v>0.75</v>
      </c>
      <c r="L78" s="6">
        <v>4</v>
      </c>
      <c r="M78" s="7">
        <v>3</v>
      </c>
      <c r="N78" s="66"/>
    </row>
    <row r="79" spans="1:14" s="88" customFormat="1" x14ac:dyDescent="0.25">
      <c r="A79" s="59" t="s">
        <v>84</v>
      </c>
      <c r="B79" s="60" t="s">
        <v>258</v>
      </c>
      <c r="C79" s="8">
        <f t="shared" ca="1" si="23"/>
        <v>0</v>
      </c>
      <c r="D79" s="27">
        <v>42417</v>
      </c>
      <c r="E79" s="28">
        <f t="shared" si="26"/>
        <v>42417</v>
      </c>
      <c r="F79" s="29">
        <v>42446</v>
      </c>
      <c r="G79" s="28">
        <f t="shared" si="20"/>
        <v>42446</v>
      </c>
      <c r="H79" s="30">
        <f t="shared" si="21"/>
        <v>29</v>
      </c>
      <c r="I79" s="31">
        <f t="shared" si="22"/>
        <v>29</v>
      </c>
      <c r="J79" s="32">
        <f t="shared" si="24"/>
        <v>0</v>
      </c>
      <c r="K79" s="89">
        <f t="shared" si="9"/>
        <v>0</v>
      </c>
      <c r="L79" s="90">
        <v>1</v>
      </c>
      <c r="M79" s="91">
        <v>0</v>
      </c>
      <c r="N79" s="66"/>
    </row>
    <row r="80" spans="1:14" s="88" customFormat="1" x14ac:dyDescent="0.25">
      <c r="A80" s="59" t="s">
        <v>85</v>
      </c>
      <c r="B80" s="60" t="s">
        <v>259</v>
      </c>
      <c r="C80" s="8">
        <f t="shared" ca="1" si="23"/>
        <v>1</v>
      </c>
      <c r="D80" s="27">
        <v>42447</v>
      </c>
      <c r="E80" s="28">
        <f t="shared" si="26"/>
        <v>42447</v>
      </c>
      <c r="F80" s="29">
        <v>42460</v>
      </c>
      <c r="G80" s="28">
        <f t="shared" si="20"/>
        <v>42460</v>
      </c>
      <c r="H80" s="30">
        <f t="shared" si="21"/>
        <v>13</v>
      </c>
      <c r="I80" s="31">
        <f t="shared" si="22"/>
        <v>13</v>
      </c>
      <c r="J80" s="32">
        <f t="shared" si="24"/>
        <v>0</v>
      </c>
      <c r="K80" s="89">
        <f t="shared" si="9"/>
        <v>0</v>
      </c>
      <c r="L80" s="90">
        <v>1</v>
      </c>
      <c r="M80" s="91">
        <v>0</v>
      </c>
      <c r="N80" s="66"/>
    </row>
    <row r="81" spans="1:14" x14ac:dyDescent="0.25">
      <c r="A81" s="59" t="s">
        <v>86</v>
      </c>
      <c r="B81" s="60" t="s">
        <v>192</v>
      </c>
      <c r="C81" s="8">
        <f t="shared" ca="1" si="23"/>
        <v>0</v>
      </c>
      <c r="D81" s="27">
        <f>MIN(D82,D87,D104,D108,D111)</f>
        <v>42348</v>
      </c>
      <c r="E81" s="28">
        <f t="shared" si="26"/>
        <v>42348</v>
      </c>
      <c r="F81" s="29">
        <f>MAX(F82,F87,F104,F108,F111)</f>
        <v>43324</v>
      </c>
      <c r="G81" s="28">
        <f>MAX(G82,G87,G104,G108,G111)</f>
        <v>43324</v>
      </c>
      <c r="H81" s="30">
        <f t="shared" si="21"/>
        <v>976</v>
      </c>
      <c r="I81" s="31">
        <f t="shared" si="22"/>
        <v>976</v>
      </c>
      <c r="J81" s="32">
        <f t="shared" si="24"/>
        <v>0</v>
      </c>
      <c r="K81" s="108">
        <f>AVERAGE(K82,K88,K92,K99,K104,K108,K111)</f>
        <v>3.75628600507079E-2</v>
      </c>
      <c r="L81" s="109"/>
      <c r="M81" s="110"/>
      <c r="N81" s="66"/>
    </row>
    <row r="82" spans="1:14" x14ac:dyDescent="0.25">
      <c r="A82" s="57" t="s">
        <v>87</v>
      </c>
      <c r="B82" s="54" t="s">
        <v>193</v>
      </c>
      <c r="C82" s="8">
        <f t="shared" ca="1" si="23"/>
        <v>0</v>
      </c>
      <c r="D82" s="16">
        <f>MIN(D83:D86)</f>
        <v>42348</v>
      </c>
      <c r="E82" s="28">
        <f t="shared" si="26"/>
        <v>42348</v>
      </c>
      <c r="F82" s="15">
        <f>MAX(F83:F86)</f>
        <v>42447</v>
      </c>
      <c r="G82" s="28">
        <f>MAX(G83:G86)</f>
        <v>42447</v>
      </c>
      <c r="H82" s="17">
        <f t="shared" si="21"/>
        <v>99</v>
      </c>
      <c r="I82" s="14">
        <f t="shared" si="22"/>
        <v>99</v>
      </c>
      <c r="J82" s="34">
        <f t="shared" si="24"/>
        <v>0</v>
      </c>
      <c r="K82" s="117">
        <f t="shared" si="9"/>
        <v>0.26294002035495528</v>
      </c>
      <c r="L82" s="118">
        <f>SUM(L83:L86)</f>
        <v>961569.29499999993</v>
      </c>
      <c r="M82" s="119">
        <f>SUM(M83:M86)</f>
        <v>252835.05</v>
      </c>
      <c r="N82" s="66"/>
    </row>
    <row r="83" spans="1:14" outlineLevel="1" x14ac:dyDescent="0.25">
      <c r="A83" s="57" t="s">
        <v>88</v>
      </c>
      <c r="B83" s="54" t="s">
        <v>260</v>
      </c>
      <c r="C83" s="8">
        <f t="shared" ca="1" si="23"/>
        <v>1</v>
      </c>
      <c r="D83" s="16">
        <v>42353</v>
      </c>
      <c r="E83" s="28">
        <f t="shared" si="26"/>
        <v>42353</v>
      </c>
      <c r="F83" s="15">
        <v>42392</v>
      </c>
      <c r="G83" s="28">
        <f>F83</f>
        <v>42392</v>
      </c>
      <c r="H83" s="17">
        <f t="shared" si="21"/>
        <v>39</v>
      </c>
      <c r="I83" s="14">
        <f t="shared" si="22"/>
        <v>39</v>
      </c>
      <c r="J83" s="34">
        <f t="shared" si="24"/>
        <v>0</v>
      </c>
      <c r="K83" s="5">
        <f t="shared" si="9"/>
        <v>1</v>
      </c>
      <c r="L83" s="6">
        <v>25.195</v>
      </c>
      <c r="M83" s="7">
        <v>25.195</v>
      </c>
      <c r="N83" s="66"/>
    </row>
    <row r="84" spans="1:14" outlineLevel="1" x14ac:dyDescent="0.25">
      <c r="A84" s="57" t="s">
        <v>244</v>
      </c>
      <c r="B84" s="54" t="s">
        <v>261</v>
      </c>
      <c r="C84" s="8">
        <f t="shared" ca="1" si="23"/>
        <v>0</v>
      </c>
      <c r="D84" s="16">
        <v>42379</v>
      </c>
      <c r="E84" s="11">
        <f t="shared" ref="E84" si="27">D84</f>
        <v>42379</v>
      </c>
      <c r="F84" s="15">
        <v>42429</v>
      </c>
      <c r="G84" s="28">
        <f t="shared" si="20"/>
        <v>42429</v>
      </c>
      <c r="H84" s="17">
        <f t="shared" si="21"/>
        <v>50</v>
      </c>
      <c r="I84" s="14">
        <f t="shared" si="22"/>
        <v>50</v>
      </c>
      <c r="J84" s="34">
        <f t="shared" si="24"/>
        <v>0</v>
      </c>
      <c r="K84" s="5">
        <f t="shared" ref="K84" si="28">M84/L84</f>
        <v>0.32137499999999991</v>
      </c>
      <c r="L84" s="6">
        <v>40</v>
      </c>
      <c r="M84" s="7">
        <v>12.854999999999997</v>
      </c>
      <c r="N84" s="66"/>
    </row>
    <row r="85" spans="1:14" outlineLevel="1" x14ac:dyDescent="0.25">
      <c r="A85" s="57" t="s">
        <v>89</v>
      </c>
      <c r="B85" s="54" t="s">
        <v>243</v>
      </c>
      <c r="C85" s="8">
        <f t="shared" ca="1" si="23"/>
        <v>2</v>
      </c>
      <c r="D85" s="16">
        <v>42348</v>
      </c>
      <c r="E85" s="11">
        <f t="shared" si="26"/>
        <v>42348</v>
      </c>
      <c r="F85" s="15">
        <v>42417</v>
      </c>
      <c r="G85" s="11">
        <f t="shared" si="20"/>
        <v>42417</v>
      </c>
      <c r="H85" s="17">
        <f t="shared" si="21"/>
        <v>69</v>
      </c>
      <c r="I85" s="14">
        <f t="shared" si="22"/>
        <v>69</v>
      </c>
      <c r="J85" s="34">
        <f t="shared" si="24"/>
        <v>0</v>
      </c>
      <c r="K85" s="5">
        <f t="shared" si="9"/>
        <v>0.3940691883341042</v>
      </c>
      <c r="L85" s="61">
        <v>641504.1</v>
      </c>
      <c r="M85" s="62">
        <v>252797</v>
      </c>
      <c r="N85" s="66"/>
    </row>
    <row r="86" spans="1:14" outlineLevel="1" x14ac:dyDescent="0.25">
      <c r="A86" s="57" t="s">
        <v>90</v>
      </c>
      <c r="B86" s="54" t="s">
        <v>245</v>
      </c>
      <c r="C86" s="8">
        <f t="shared" ca="1" si="23"/>
        <v>0</v>
      </c>
      <c r="D86" s="16">
        <v>42378</v>
      </c>
      <c r="E86" s="11">
        <f t="shared" si="26"/>
        <v>42378</v>
      </c>
      <c r="F86" s="15">
        <v>42447</v>
      </c>
      <c r="G86" s="11">
        <f t="shared" si="20"/>
        <v>42447</v>
      </c>
      <c r="H86" s="17">
        <f t="shared" si="21"/>
        <v>69</v>
      </c>
      <c r="I86" s="14">
        <f t="shared" si="22"/>
        <v>69</v>
      </c>
      <c r="J86" s="34">
        <f t="shared" si="24"/>
        <v>0</v>
      </c>
      <c r="K86" s="5">
        <f t="shared" si="9"/>
        <v>0</v>
      </c>
      <c r="L86" s="63">
        <v>320000</v>
      </c>
      <c r="M86" s="62">
        <v>0</v>
      </c>
      <c r="N86" s="66"/>
    </row>
    <row r="87" spans="1:14" x14ac:dyDescent="0.25">
      <c r="A87" s="57" t="s">
        <v>91</v>
      </c>
      <c r="B87" s="54" t="s">
        <v>194</v>
      </c>
      <c r="C87" s="8">
        <f t="shared" ca="1" si="23"/>
        <v>0</v>
      </c>
      <c r="D87" s="16">
        <f>MIN(D88,D92,D99)</f>
        <v>42378</v>
      </c>
      <c r="E87" s="11">
        <f>MIN(E88,E92,E99)</f>
        <v>42378</v>
      </c>
      <c r="F87" s="15">
        <f>MAX(F88,F92,F99)</f>
        <v>42593</v>
      </c>
      <c r="G87" s="11">
        <f>MAX(G88,G92,G99)</f>
        <v>42593</v>
      </c>
      <c r="H87" s="17">
        <f t="shared" si="21"/>
        <v>215</v>
      </c>
      <c r="I87" s="14">
        <f t="shared" si="22"/>
        <v>215</v>
      </c>
      <c r="J87" s="34">
        <f t="shared" si="24"/>
        <v>0</v>
      </c>
      <c r="K87" s="117">
        <f t="shared" si="9"/>
        <v>0</v>
      </c>
      <c r="L87" s="118">
        <f>SUM(L88,L92,L99,L104,L108,L111)</f>
        <v>3630</v>
      </c>
      <c r="M87" s="119">
        <f>SUM(M88,M92,M99,M104,M108,M111)</f>
        <v>0</v>
      </c>
      <c r="N87" s="66"/>
    </row>
    <row r="88" spans="1:14" x14ac:dyDescent="0.25">
      <c r="A88" s="57" t="s">
        <v>92</v>
      </c>
      <c r="B88" s="54" t="s">
        <v>195</v>
      </c>
      <c r="C88" s="8">
        <f t="shared" ca="1" si="23"/>
        <v>0</v>
      </c>
      <c r="D88" s="16">
        <f>MIN(D89:D91)</f>
        <v>42415</v>
      </c>
      <c r="E88" s="11">
        <f>MIN(E89:E91)</f>
        <v>42415</v>
      </c>
      <c r="F88" s="15">
        <f>MAX(F89:F91)</f>
        <v>42486</v>
      </c>
      <c r="G88" s="11">
        <f>MAX(G89:G91)</f>
        <v>42486</v>
      </c>
      <c r="H88" s="13">
        <f t="shared" si="21"/>
        <v>71</v>
      </c>
      <c r="I88" s="14">
        <f t="shared" si="22"/>
        <v>71</v>
      </c>
      <c r="J88" s="34">
        <f t="shared" si="24"/>
        <v>0</v>
      </c>
      <c r="K88" s="117">
        <f t="shared" si="9"/>
        <v>0</v>
      </c>
      <c r="L88" s="118">
        <f>SUM(L89:L91)</f>
        <v>2025</v>
      </c>
      <c r="M88" s="119">
        <f>SUM(M89:M91)</f>
        <v>0</v>
      </c>
      <c r="N88" s="66"/>
    </row>
    <row r="89" spans="1:14" outlineLevel="1" x14ac:dyDescent="0.25">
      <c r="A89" s="57" t="s">
        <v>93</v>
      </c>
      <c r="B89" s="58" t="s">
        <v>196</v>
      </c>
      <c r="C89" s="8">
        <f t="shared" ca="1" si="23"/>
        <v>0</v>
      </c>
      <c r="D89" s="16">
        <v>42415</v>
      </c>
      <c r="E89" s="11">
        <f t="shared" si="26"/>
        <v>42415</v>
      </c>
      <c r="F89" s="15">
        <v>42435</v>
      </c>
      <c r="G89" s="11">
        <f t="shared" ref="G89:G124" si="29">E89+H89</f>
        <v>42435</v>
      </c>
      <c r="H89" s="13">
        <f t="shared" si="21"/>
        <v>20</v>
      </c>
      <c r="I89" s="14">
        <f t="shared" si="22"/>
        <v>20</v>
      </c>
      <c r="J89" s="34">
        <f t="shared" si="24"/>
        <v>0</v>
      </c>
      <c r="K89" s="5">
        <f t="shared" si="9"/>
        <v>0</v>
      </c>
      <c r="L89" s="6">
        <v>24</v>
      </c>
      <c r="M89" s="7"/>
      <c r="N89" s="66"/>
    </row>
    <row r="90" spans="1:14" outlineLevel="1" x14ac:dyDescent="0.25">
      <c r="A90" s="57" t="s">
        <v>94</v>
      </c>
      <c r="B90" s="58" t="s">
        <v>197</v>
      </c>
      <c r="C90" s="8">
        <f t="shared" ca="1" si="23"/>
        <v>1</v>
      </c>
      <c r="D90" s="10">
        <v>42436</v>
      </c>
      <c r="E90" s="11">
        <f t="shared" si="26"/>
        <v>42436</v>
      </c>
      <c r="F90" s="15">
        <v>42465</v>
      </c>
      <c r="G90" s="11">
        <f t="shared" si="29"/>
        <v>42465</v>
      </c>
      <c r="H90" s="13">
        <f t="shared" si="21"/>
        <v>29</v>
      </c>
      <c r="I90" s="14">
        <f t="shared" si="22"/>
        <v>29</v>
      </c>
      <c r="J90" s="34">
        <f t="shared" si="24"/>
        <v>0</v>
      </c>
      <c r="K90" s="5">
        <f t="shared" si="9"/>
        <v>0</v>
      </c>
      <c r="L90" s="6">
        <v>1</v>
      </c>
      <c r="M90" s="7"/>
      <c r="N90" s="66"/>
    </row>
    <row r="91" spans="1:14" outlineLevel="1" x14ac:dyDescent="0.25">
      <c r="A91" s="57" t="s">
        <v>95</v>
      </c>
      <c r="B91" s="58" t="s">
        <v>198</v>
      </c>
      <c r="C91" s="8">
        <f t="shared" ca="1" si="23"/>
        <v>1</v>
      </c>
      <c r="D91" s="10">
        <v>42466</v>
      </c>
      <c r="E91" s="11">
        <f t="shared" si="26"/>
        <v>42466</v>
      </c>
      <c r="F91" s="12">
        <v>42486</v>
      </c>
      <c r="G91" s="11">
        <f t="shared" si="29"/>
        <v>42486</v>
      </c>
      <c r="H91" s="13">
        <f t="shared" si="21"/>
        <v>20</v>
      </c>
      <c r="I91" s="14">
        <f t="shared" si="22"/>
        <v>20</v>
      </c>
      <c r="J91" s="34">
        <f t="shared" si="24"/>
        <v>0</v>
      </c>
      <c r="K91" s="5">
        <f t="shared" ref="K91:K103" si="30">M91/L91</f>
        <v>0</v>
      </c>
      <c r="L91" s="6">
        <v>2000</v>
      </c>
      <c r="M91" s="7">
        <v>0</v>
      </c>
      <c r="N91" s="66"/>
    </row>
    <row r="92" spans="1:14" x14ac:dyDescent="0.25">
      <c r="A92" s="57" t="s">
        <v>96</v>
      </c>
      <c r="B92" s="54" t="s">
        <v>199</v>
      </c>
      <c r="C92" s="8">
        <f t="shared" ca="1" si="23"/>
        <v>0</v>
      </c>
      <c r="D92" s="16">
        <f>MIN(D93:D98)</f>
        <v>42378</v>
      </c>
      <c r="E92" s="11">
        <f>MIN(E93:E98)</f>
        <v>42378</v>
      </c>
      <c r="F92" s="15">
        <f>MAX(F93:F98)</f>
        <v>42593</v>
      </c>
      <c r="G92" s="11">
        <f>MAX(G93:G98)</f>
        <v>42593</v>
      </c>
      <c r="H92" s="13">
        <f t="shared" si="21"/>
        <v>215</v>
      </c>
      <c r="I92" s="14">
        <f t="shared" si="22"/>
        <v>215</v>
      </c>
      <c r="J92" s="34">
        <f t="shared" si="24"/>
        <v>0</v>
      </c>
      <c r="K92" s="117">
        <f t="shared" si="30"/>
        <v>0</v>
      </c>
      <c r="L92" s="118">
        <f>SUM(L93:L98)</f>
        <v>224</v>
      </c>
      <c r="M92" s="119">
        <f>SUM(M93:M98)</f>
        <v>0</v>
      </c>
      <c r="N92" s="66"/>
    </row>
    <row r="93" spans="1:14" outlineLevel="1" x14ac:dyDescent="0.25">
      <c r="A93" s="57" t="s">
        <v>97</v>
      </c>
      <c r="B93" s="58" t="s">
        <v>196</v>
      </c>
      <c r="C93" s="8">
        <f t="shared" ca="1" si="23"/>
        <v>0</v>
      </c>
      <c r="D93" s="10">
        <v>42378</v>
      </c>
      <c r="E93" s="11">
        <f t="shared" si="26"/>
        <v>42378</v>
      </c>
      <c r="F93" s="12">
        <v>42437</v>
      </c>
      <c r="G93" s="11">
        <f t="shared" si="29"/>
        <v>42437</v>
      </c>
      <c r="H93" s="13">
        <f t="shared" si="21"/>
        <v>59</v>
      </c>
      <c r="I93" s="14">
        <f t="shared" si="22"/>
        <v>59</v>
      </c>
      <c r="J93" s="34">
        <f t="shared" si="24"/>
        <v>0</v>
      </c>
      <c r="K93" s="5">
        <f t="shared" si="30"/>
        <v>0</v>
      </c>
      <c r="L93" s="6">
        <v>50</v>
      </c>
      <c r="M93" s="7"/>
      <c r="N93" s="66"/>
    </row>
    <row r="94" spans="1:14" outlineLevel="1" x14ac:dyDescent="0.25">
      <c r="A94" s="57" t="s">
        <v>98</v>
      </c>
      <c r="B94" s="58" t="s">
        <v>200</v>
      </c>
      <c r="C94" s="8">
        <f t="shared" ca="1" si="23"/>
        <v>0</v>
      </c>
      <c r="D94" s="10">
        <v>42399</v>
      </c>
      <c r="E94" s="11">
        <f t="shared" si="26"/>
        <v>42399</v>
      </c>
      <c r="F94" s="12">
        <v>42458</v>
      </c>
      <c r="G94" s="11">
        <f t="shared" si="29"/>
        <v>42458</v>
      </c>
      <c r="H94" s="13">
        <f t="shared" si="21"/>
        <v>59</v>
      </c>
      <c r="I94" s="14">
        <f t="shared" si="22"/>
        <v>59</v>
      </c>
      <c r="J94" s="34">
        <f t="shared" si="24"/>
        <v>0</v>
      </c>
      <c r="K94" s="5">
        <f t="shared" si="30"/>
        <v>0</v>
      </c>
      <c r="L94" s="6">
        <v>50</v>
      </c>
      <c r="M94" s="7"/>
      <c r="N94" s="66"/>
    </row>
    <row r="95" spans="1:14" outlineLevel="1" x14ac:dyDescent="0.25">
      <c r="A95" s="57" t="s">
        <v>99</v>
      </c>
      <c r="B95" s="58" t="s">
        <v>201</v>
      </c>
      <c r="C95" s="8">
        <f t="shared" ca="1" si="23"/>
        <v>0</v>
      </c>
      <c r="D95" s="10">
        <v>42429</v>
      </c>
      <c r="E95" s="11">
        <f t="shared" si="26"/>
        <v>42429</v>
      </c>
      <c r="F95" s="12">
        <v>42488</v>
      </c>
      <c r="G95" s="11">
        <f t="shared" si="29"/>
        <v>42488</v>
      </c>
      <c r="H95" s="13">
        <f t="shared" si="21"/>
        <v>59</v>
      </c>
      <c r="I95" s="14">
        <f t="shared" si="22"/>
        <v>59</v>
      </c>
      <c r="J95" s="34">
        <f t="shared" si="24"/>
        <v>0</v>
      </c>
      <c r="K95" s="5">
        <f t="shared" si="30"/>
        <v>0</v>
      </c>
      <c r="L95" s="6">
        <v>20</v>
      </c>
      <c r="M95" s="7"/>
      <c r="N95" s="66"/>
    </row>
    <row r="96" spans="1:14" outlineLevel="1" x14ac:dyDescent="0.25">
      <c r="A96" s="57" t="s">
        <v>100</v>
      </c>
      <c r="B96" s="58" t="s">
        <v>202</v>
      </c>
      <c r="C96" s="8">
        <f t="shared" ca="1" si="23"/>
        <v>1</v>
      </c>
      <c r="D96" s="10">
        <v>42489</v>
      </c>
      <c r="E96" s="11">
        <f t="shared" si="26"/>
        <v>42489</v>
      </c>
      <c r="F96" s="12">
        <v>42518</v>
      </c>
      <c r="G96" s="11">
        <f t="shared" si="29"/>
        <v>42518</v>
      </c>
      <c r="H96" s="13">
        <f t="shared" si="21"/>
        <v>29</v>
      </c>
      <c r="I96" s="14">
        <f t="shared" si="22"/>
        <v>29</v>
      </c>
      <c r="J96" s="34">
        <f t="shared" si="24"/>
        <v>0</v>
      </c>
      <c r="K96" s="5">
        <f t="shared" si="30"/>
        <v>0</v>
      </c>
      <c r="L96" s="6">
        <v>3</v>
      </c>
      <c r="M96" s="7"/>
      <c r="N96" s="66"/>
    </row>
    <row r="97" spans="1:14" outlineLevel="1" x14ac:dyDescent="0.25">
      <c r="A97" s="57" t="s">
        <v>101</v>
      </c>
      <c r="B97" s="58" t="s">
        <v>203</v>
      </c>
      <c r="C97" s="8">
        <f t="shared" ca="1" si="23"/>
        <v>1</v>
      </c>
      <c r="D97" s="10">
        <v>42504</v>
      </c>
      <c r="E97" s="11">
        <f t="shared" si="26"/>
        <v>42504</v>
      </c>
      <c r="F97" s="12">
        <v>42548</v>
      </c>
      <c r="G97" s="11">
        <f t="shared" si="29"/>
        <v>42548</v>
      </c>
      <c r="H97" s="13">
        <f t="shared" si="21"/>
        <v>44</v>
      </c>
      <c r="I97" s="14">
        <f t="shared" si="22"/>
        <v>44</v>
      </c>
      <c r="J97" s="34">
        <f t="shared" si="24"/>
        <v>0</v>
      </c>
      <c r="K97" s="5">
        <f t="shared" si="30"/>
        <v>0</v>
      </c>
      <c r="L97" s="6">
        <v>100</v>
      </c>
      <c r="M97" s="7"/>
      <c r="N97" s="66"/>
    </row>
    <row r="98" spans="1:14" outlineLevel="1" x14ac:dyDescent="0.25">
      <c r="A98" s="57" t="s">
        <v>102</v>
      </c>
      <c r="B98" s="58" t="s">
        <v>204</v>
      </c>
      <c r="C98" s="8">
        <f t="shared" ca="1" si="23"/>
        <v>1</v>
      </c>
      <c r="D98" s="10">
        <v>42504</v>
      </c>
      <c r="E98" s="11">
        <f t="shared" si="26"/>
        <v>42504</v>
      </c>
      <c r="F98" s="12">
        <v>42593</v>
      </c>
      <c r="G98" s="11">
        <f t="shared" si="29"/>
        <v>42593</v>
      </c>
      <c r="H98" s="13">
        <f t="shared" si="21"/>
        <v>89</v>
      </c>
      <c r="I98" s="14">
        <f t="shared" si="22"/>
        <v>89</v>
      </c>
      <c r="J98" s="34">
        <f t="shared" si="24"/>
        <v>0</v>
      </c>
      <c r="K98" s="5">
        <f t="shared" si="30"/>
        <v>0</v>
      </c>
      <c r="L98" s="6">
        <v>1</v>
      </c>
      <c r="M98" s="7"/>
      <c r="N98" s="66"/>
    </row>
    <row r="99" spans="1:14" x14ac:dyDescent="0.25">
      <c r="A99" s="57" t="s">
        <v>103</v>
      </c>
      <c r="B99" s="54" t="s">
        <v>205</v>
      </c>
      <c r="C99" s="8">
        <f t="shared" ca="1" si="23"/>
        <v>0</v>
      </c>
      <c r="D99" s="16">
        <f>MIN(D100:D103)</f>
        <v>42384</v>
      </c>
      <c r="E99" s="11">
        <f>MIN(E100:E103)</f>
        <v>42384</v>
      </c>
      <c r="F99" s="15">
        <f>MAX(F100:F103)</f>
        <v>42537</v>
      </c>
      <c r="G99" s="11">
        <f>MAX(G100:G103)</f>
        <v>42537</v>
      </c>
      <c r="H99" s="13">
        <f t="shared" si="21"/>
        <v>153</v>
      </c>
      <c r="I99" s="14">
        <f t="shared" si="22"/>
        <v>153</v>
      </c>
      <c r="J99" s="34">
        <f t="shared" si="24"/>
        <v>0</v>
      </c>
      <c r="K99" s="117">
        <f t="shared" si="30"/>
        <v>0</v>
      </c>
      <c r="L99" s="118">
        <f>SUM(L100:L103)</f>
        <v>305</v>
      </c>
      <c r="M99" s="119">
        <f>SUM(M100:M103)</f>
        <v>0</v>
      </c>
      <c r="N99" s="66"/>
    </row>
    <row r="100" spans="1:14" outlineLevel="1" x14ac:dyDescent="0.25">
      <c r="A100" s="57" t="s">
        <v>104</v>
      </c>
      <c r="B100" s="58" t="s">
        <v>206</v>
      </c>
      <c r="C100" s="8">
        <f t="shared" ca="1" si="23"/>
        <v>0</v>
      </c>
      <c r="D100" s="10">
        <v>42418</v>
      </c>
      <c r="E100" s="11">
        <f t="shared" si="26"/>
        <v>42418</v>
      </c>
      <c r="F100" s="12">
        <v>42477</v>
      </c>
      <c r="G100" s="11">
        <f t="shared" si="29"/>
        <v>42477</v>
      </c>
      <c r="H100" s="13">
        <f t="shared" si="21"/>
        <v>59</v>
      </c>
      <c r="I100" s="14">
        <f t="shared" si="22"/>
        <v>59</v>
      </c>
      <c r="J100" s="34">
        <f t="shared" si="24"/>
        <v>0</v>
      </c>
      <c r="K100" s="5">
        <f t="shared" si="30"/>
        <v>0</v>
      </c>
      <c r="L100" s="6">
        <v>100</v>
      </c>
      <c r="M100" s="7">
        <v>0</v>
      </c>
      <c r="N100" s="66"/>
    </row>
    <row r="101" spans="1:14" outlineLevel="1" x14ac:dyDescent="0.25">
      <c r="A101" s="57" t="s">
        <v>105</v>
      </c>
      <c r="B101" s="58" t="s">
        <v>207</v>
      </c>
      <c r="C101" s="8">
        <f t="shared" ca="1" si="23"/>
        <v>1</v>
      </c>
      <c r="D101" s="10">
        <v>42448</v>
      </c>
      <c r="E101" s="11">
        <f t="shared" si="26"/>
        <v>42448</v>
      </c>
      <c r="F101" s="12">
        <v>42537</v>
      </c>
      <c r="G101" s="11">
        <f t="shared" si="29"/>
        <v>42537</v>
      </c>
      <c r="H101" s="13">
        <f t="shared" si="21"/>
        <v>89</v>
      </c>
      <c r="I101" s="14">
        <f t="shared" si="22"/>
        <v>89</v>
      </c>
      <c r="J101" s="34">
        <f t="shared" si="24"/>
        <v>0</v>
      </c>
      <c r="K101" s="5">
        <f t="shared" si="30"/>
        <v>0</v>
      </c>
      <c r="L101" s="6">
        <v>100</v>
      </c>
      <c r="M101" s="7">
        <v>0</v>
      </c>
      <c r="N101" s="66"/>
    </row>
    <row r="102" spans="1:14" outlineLevel="1" x14ac:dyDescent="0.25">
      <c r="A102" s="57" t="s">
        <v>106</v>
      </c>
      <c r="B102" s="58" t="s">
        <v>208</v>
      </c>
      <c r="C102" s="8">
        <f t="shared" ca="1" si="23"/>
        <v>0</v>
      </c>
      <c r="D102" s="10">
        <v>42384</v>
      </c>
      <c r="E102" s="11">
        <f t="shared" si="26"/>
        <v>42384</v>
      </c>
      <c r="F102" s="12">
        <v>42443</v>
      </c>
      <c r="G102" s="11">
        <f t="shared" si="29"/>
        <v>42443</v>
      </c>
      <c r="H102" s="13">
        <f t="shared" ref="H102:H124" si="31">F102-D102</f>
        <v>59</v>
      </c>
      <c r="I102" s="14">
        <f t="shared" ref="I102:I124" si="32">G102-E102</f>
        <v>59</v>
      </c>
      <c r="J102" s="34">
        <f t="shared" si="24"/>
        <v>0</v>
      </c>
      <c r="K102" s="5">
        <f t="shared" si="30"/>
        <v>0</v>
      </c>
      <c r="L102" s="6">
        <v>5</v>
      </c>
      <c r="M102" s="7"/>
      <c r="N102" s="66"/>
    </row>
    <row r="103" spans="1:14" outlineLevel="1" x14ac:dyDescent="0.25">
      <c r="A103" s="64" t="s">
        <v>107</v>
      </c>
      <c r="B103" s="65" t="s">
        <v>209</v>
      </c>
      <c r="C103" s="8">
        <f t="shared" ca="1" si="23"/>
        <v>1</v>
      </c>
      <c r="D103" s="10">
        <v>42430</v>
      </c>
      <c r="E103" s="11">
        <f t="shared" si="26"/>
        <v>42430</v>
      </c>
      <c r="F103" s="12">
        <v>42474</v>
      </c>
      <c r="G103" s="11">
        <f t="shared" si="29"/>
        <v>42474</v>
      </c>
      <c r="H103" s="13">
        <f t="shared" si="31"/>
        <v>44</v>
      </c>
      <c r="I103" s="14">
        <f t="shared" si="32"/>
        <v>44</v>
      </c>
      <c r="J103" s="34">
        <f t="shared" si="24"/>
        <v>0</v>
      </c>
      <c r="K103" s="5">
        <f t="shared" si="30"/>
        <v>0</v>
      </c>
      <c r="L103" s="6">
        <v>100</v>
      </c>
      <c r="M103" s="7">
        <v>0</v>
      </c>
      <c r="N103" s="66"/>
    </row>
    <row r="104" spans="1:14" x14ac:dyDescent="0.25">
      <c r="A104" s="64" t="s">
        <v>108</v>
      </c>
      <c r="B104" s="66" t="s">
        <v>210</v>
      </c>
      <c r="C104" s="8">
        <f t="shared" ca="1" si="23"/>
        <v>1</v>
      </c>
      <c r="D104" s="16">
        <f>MIN(D105:D107)</f>
        <v>42873</v>
      </c>
      <c r="E104" s="11">
        <f>MIN(E105:E107)</f>
        <v>42873</v>
      </c>
      <c r="F104" s="15">
        <f>MAX(F105:F107)</f>
        <v>42953</v>
      </c>
      <c r="G104" s="11">
        <f>MAX(G105:G107)</f>
        <v>42953</v>
      </c>
      <c r="H104" s="13">
        <f t="shared" si="31"/>
        <v>80</v>
      </c>
      <c r="I104" s="14">
        <f t="shared" si="32"/>
        <v>80</v>
      </c>
      <c r="J104" s="34">
        <f t="shared" si="24"/>
        <v>0</v>
      </c>
      <c r="K104" s="117">
        <f t="shared" ref="K104:K124" si="33">M104/L104</f>
        <v>0</v>
      </c>
      <c r="L104" s="118">
        <f>SUM(L105:L107)</f>
        <v>300</v>
      </c>
      <c r="M104" s="119">
        <f>SUM(M105:M107)</f>
        <v>0</v>
      </c>
      <c r="N104" s="66"/>
    </row>
    <row r="105" spans="1:14" outlineLevel="1" x14ac:dyDescent="0.25">
      <c r="A105" s="64" t="s">
        <v>109</v>
      </c>
      <c r="B105" s="66" t="s">
        <v>211</v>
      </c>
      <c r="C105" s="8">
        <f t="shared" ca="1" si="23"/>
        <v>1</v>
      </c>
      <c r="D105" s="10">
        <v>42873</v>
      </c>
      <c r="E105" s="11">
        <f t="shared" ref="E105:E124" si="34">D105</f>
        <v>42873</v>
      </c>
      <c r="F105" s="12">
        <v>42917</v>
      </c>
      <c r="G105" s="11">
        <f t="shared" si="29"/>
        <v>42917</v>
      </c>
      <c r="H105" s="13">
        <f t="shared" si="31"/>
        <v>44</v>
      </c>
      <c r="I105" s="14">
        <f t="shared" si="32"/>
        <v>44</v>
      </c>
      <c r="J105" s="34">
        <f t="shared" si="24"/>
        <v>0</v>
      </c>
      <c r="K105" s="5">
        <f t="shared" si="33"/>
        <v>0</v>
      </c>
      <c r="L105" s="6">
        <v>100</v>
      </c>
      <c r="M105" s="7"/>
      <c r="N105" s="66"/>
    </row>
    <row r="106" spans="1:14" outlineLevel="1" x14ac:dyDescent="0.25">
      <c r="A106" s="64" t="s">
        <v>110</v>
      </c>
      <c r="B106" s="66" t="s">
        <v>212</v>
      </c>
      <c r="C106" s="8">
        <f t="shared" ca="1" si="23"/>
        <v>1</v>
      </c>
      <c r="D106" s="10">
        <v>42917</v>
      </c>
      <c r="E106" s="11">
        <f t="shared" si="34"/>
        <v>42917</v>
      </c>
      <c r="F106" s="12">
        <v>42946</v>
      </c>
      <c r="G106" s="11">
        <f t="shared" si="29"/>
        <v>42946</v>
      </c>
      <c r="H106" s="13">
        <f t="shared" si="31"/>
        <v>29</v>
      </c>
      <c r="I106" s="14">
        <f t="shared" si="32"/>
        <v>29</v>
      </c>
      <c r="J106" s="34">
        <f t="shared" si="24"/>
        <v>0</v>
      </c>
      <c r="K106" s="5">
        <f t="shared" si="33"/>
        <v>0</v>
      </c>
      <c r="L106" s="6">
        <v>100</v>
      </c>
      <c r="M106" s="7">
        <v>0</v>
      </c>
      <c r="N106" s="66"/>
    </row>
    <row r="107" spans="1:14" outlineLevel="1" x14ac:dyDescent="0.25">
      <c r="A107" s="64" t="s">
        <v>111</v>
      </c>
      <c r="B107" s="66" t="s">
        <v>213</v>
      </c>
      <c r="C107" s="8">
        <f t="shared" ca="1" si="23"/>
        <v>1</v>
      </c>
      <c r="D107" s="10">
        <v>42933</v>
      </c>
      <c r="E107" s="11">
        <f t="shared" si="34"/>
        <v>42933</v>
      </c>
      <c r="F107" s="12">
        <v>42953</v>
      </c>
      <c r="G107" s="11">
        <f t="shared" si="29"/>
        <v>42953</v>
      </c>
      <c r="H107" s="13">
        <f t="shared" si="31"/>
        <v>20</v>
      </c>
      <c r="I107" s="14">
        <f t="shared" si="32"/>
        <v>20</v>
      </c>
      <c r="J107" s="34">
        <f t="shared" si="24"/>
        <v>0</v>
      </c>
      <c r="K107" s="5">
        <f t="shared" si="33"/>
        <v>0</v>
      </c>
      <c r="L107" s="6">
        <v>100</v>
      </c>
      <c r="M107" s="7">
        <v>0</v>
      </c>
      <c r="N107" s="66"/>
    </row>
    <row r="108" spans="1:14" x14ac:dyDescent="0.25">
      <c r="A108" s="64" t="s">
        <v>112</v>
      </c>
      <c r="B108" s="66" t="s">
        <v>214</v>
      </c>
      <c r="C108" s="8">
        <f t="shared" ca="1" si="23"/>
        <v>1</v>
      </c>
      <c r="D108" s="16">
        <f>MIN(D109:D110)</f>
        <v>42954</v>
      </c>
      <c r="E108" s="11">
        <f>MIN(E109:E110)</f>
        <v>42954</v>
      </c>
      <c r="F108" s="15">
        <f>MAX(F109:F110)</f>
        <v>42989</v>
      </c>
      <c r="G108" s="11">
        <f>MAX(G109:G110)</f>
        <v>42989</v>
      </c>
      <c r="H108" s="13">
        <f t="shared" si="31"/>
        <v>35</v>
      </c>
      <c r="I108" s="14">
        <f t="shared" si="32"/>
        <v>35</v>
      </c>
      <c r="J108" s="34">
        <f t="shared" si="24"/>
        <v>0</v>
      </c>
      <c r="K108" s="117">
        <f t="shared" si="33"/>
        <v>0</v>
      </c>
      <c r="L108" s="118">
        <f>SUM(L109:L110)</f>
        <v>200</v>
      </c>
      <c r="M108" s="119">
        <f>SUM(M109:M110)</f>
        <v>0</v>
      </c>
      <c r="N108" s="66"/>
    </row>
    <row r="109" spans="1:14" outlineLevel="1" x14ac:dyDescent="0.25">
      <c r="A109" s="64" t="s">
        <v>113</v>
      </c>
      <c r="B109" s="66" t="s">
        <v>215</v>
      </c>
      <c r="C109" s="8">
        <f t="shared" ca="1" si="23"/>
        <v>1</v>
      </c>
      <c r="D109" s="10">
        <v>42954</v>
      </c>
      <c r="E109" s="11">
        <f t="shared" si="34"/>
        <v>42954</v>
      </c>
      <c r="F109" s="12">
        <v>42983</v>
      </c>
      <c r="G109" s="11">
        <f t="shared" si="29"/>
        <v>42983</v>
      </c>
      <c r="H109" s="13">
        <f t="shared" si="31"/>
        <v>29</v>
      </c>
      <c r="I109" s="14">
        <f t="shared" si="32"/>
        <v>29</v>
      </c>
      <c r="J109" s="34">
        <f t="shared" si="24"/>
        <v>0</v>
      </c>
      <c r="K109" s="5">
        <f t="shared" si="33"/>
        <v>0</v>
      </c>
      <c r="L109" s="6">
        <v>100</v>
      </c>
      <c r="M109" s="7"/>
      <c r="N109" s="66"/>
    </row>
    <row r="110" spans="1:14" outlineLevel="1" x14ac:dyDescent="0.25">
      <c r="A110" s="64" t="s">
        <v>114</v>
      </c>
      <c r="B110" s="66" t="s">
        <v>216</v>
      </c>
      <c r="C110" s="8">
        <f t="shared" ca="1" si="23"/>
        <v>1</v>
      </c>
      <c r="D110" s="10">
        <v>42983</v>
      </c>
      <c r="E110" s="11">
        <f t="shared" si="34"/>
        <v>42983</v>
      </c>
      <c r="F110" s="12">
        <v>42989</v>
      </c>
      <c r="G110" s="11">
        <f t="shared" si="29"/>
        <v>42989</v>
      </c>
      <c r="H110" s="13">
        <f t="shared" si="31"/>
        <v>6</v>
      </c>
      <c r="I110" s="14">
        <f t="shared" si="32"/>
        <v>6</v>
      </c>
      <c r="J110" s="34">
        <f t="shared" si="24"/>
        <v>0</v>
      </c>
      <c r="K110" s="5">
        <f t="shared" si="33"/>
        <v>0</v>
      </c>
      <c r="L110" s="6">
        <v>100</v>
      </c>
      <c r="M110" s="7">
        <v>0</v>
      </c>
      <c r="N110" s="66"/>
    </row>
    <row r="111" spans="1:14" x14ac:dyDescent="0.25">
      <c r="A111" s="67" t="s">
        <v>115</v>
      </c>
      <c r="B111" s="68" t="s">
        <v>217</v>
      </c>
      <c r="C111" s="8">
        <f t="shared" ca="1" si="23"/>
        <v>1</v>
      </c>
      <c r="D111" s="16">
        <f>MIN(D112:D117)</f>
        <v>43109</v>
      </c>
      <c r="E111" s="11">
        <f>MIN(E112:E117)</f>
        <v>43109</v>
      </c>
      <c r="F111" s="15">
        <f>MAX(F112:F117)</f>
        <v>43324</v>
      </c>
      <c r="G111" s="11">
        <f>MAX(G112:G117)</f>
        <v>43324</v>
      </c>
      <c r="H111" s="13">
        <f t="shared" si="31"/>
        <v>215</v>
      </c>
      <c r="I111" s="14">
        <f t="shared" si="32"/>
        <v>215</v>
      </c>
      <c r="J111" s="34">
        <f t="shared" si="24"/>
        <v>0</v>
      </c>
      <c r="K111" s="117">
        <f t="shared" si="33"/>
        <v>0</v>
      </c>
      <c r="L111" s="118">
        <f>SUM(L112:L117)</f>
        <v>576</v>
      </c>
      <c r="M111" s="119">
        <f>SUM(M112:M117)</f>
        <v>0</v>
      </c>
      <c r="N111" s="66"/>
    </row>
    <row r="112" spans="1:14" outlineLevel="1" x14ac:dyDescent="0.25">
      <c r="A112" s="67" t="s">
        <v>116</v>
      </c>
      <c r="B112" s="68" t="s">
        <v>218</v>
      </c>
      <c r="C112" s="8">
        <f t="shared" ca="1" si="23"/>
        <v>1</v>
      </c>
      <c r="D112" s="10">
        <v>43109</v>
      </c>
      <c r="E112" s="11">
        <f t="shared" si="34"/>
        <v>43109</v>
      </c>
      <c r="F112" s="12">
        <v>43168</v>
      </c>
      <c r="G112" s="11">
        <f t="shared" si="29"/>
        <v>43168</v>
      </c>
      <c r="H112" s="13">
        <f t="shared" si="31"/>
        <v>59</v>
      </c>
      <c r="I112" s="14">
        <f t="shared" si="32"/>
        <v>59</v>
      </c>
      <c r="J112" s="34">
        <f t="shared" si="24"/>
        <v>0</v>
      </c>
      <c r="K112" s="5">
        <f t="shared" si="33"/>
        <v>0</v>
      </c>
      <c r="L112" s="6">
        <v>88</v>
      </c>
      <c r="M112" s="7"/>
      <c r="N112" s="66"/>
    </row>
    <row r="113" spans="1:14" outlineLevel="1" x14ac:dyDescent="0.25">
      <c r="A113" s="67" t="s">
        <v>117</v>
      </c>
      <c r="B113" s="68" t="s">
        <v>219</v>
      </c>
      <c r="C113" s="8">
        <f t="shared" ca="1" si="23"/>
        <v>1</v>
      </c>
      <c r="D113" s="10">
        <v>43130</v>
      </c>
      <c r="E113" s="11">
        <f t="shared" si="34"/>
        <v>43130</v>
      </c>
      <c r="F113" s="12">
        <v>43189</v>
      </c>
      <c r="G113" s="11">
        <f t="shared" si="29"/>
        <v>43189</v>
      </c>
      <c r="H113" s="13">
        <f t="shared" si="31"/>
        <v>59</v>
      </c>
      <c r="I113" s="14">
        <f t="shared" si="32"/>
        <v>59</v>
      </c>
      <c r="J113" s="34">
        <f t="shared" si="24"/>
        <v>0</v>
      </c>
      <c r="K113" s="5">
        <f t="shared" si="33"/>
        <v>0</v>
      </c>
      <c r="L113" s="6">
        <f>L112</f>
        <v>88</v>
      </c>
      <c r="M113" s="7"/>
      <c r="N113" s="66"/>
    </row>
    <row r="114" spans="1:14" outlineLevel="1" x14ac:dyDescent="0.25">
      <c r="A114" s="67" t="s">
        <v>118</v>
      </c>
      <c r="B114" s="68" t="s">
        <v>220</v>
      </c>
      <c r="C114" s="8">
        <f t="shared" ca="1" si="23"/>
        <v>1</v>
      </c>
      <c r="D114" s="10">
        <v>43160</v>
      </c>
      <c r="E114" s="11">
        <f t="shared" si="34"/>
        <v>43160</v>
      </c>
      <c r="F114" s="12">
        <v>43219</v>
      </c>
      <c r="G114" s="11">
        <f t="shared" si="29"/>
        <v>43219</v>
      </c>
      <c r="H114" s="13">
        <f t="shared" si="31"/>
        <v>59</v>
      </c>
      <c r="I114" s="14">
        <f t="shared" si="32"/>
        <v>59</v>
      </c>
      <c r="J114" s="34">
        <f t="shared" si="24"/>
        <v>0</v>
      </c>
      <c r="K114" s="5">
        <f t="shared" si="33"/>
        <v>0</v>
      </c>
      <c r="L114" s="6">
        <v>100</v>
      </c>
      <c r="M114" s="7"/>
      <c r="N114" s="66"/>
    </row>
    <row r="115" spans="1:14" outlineLevel="1" x14ac:dyDescent="0.25">
      <c r="A115" s="67" t="s">
        <v>119</v>
      </c>
      <c r="B115" s="68" t="s">
        <v>221</v>
      </c>
      <c r="C115" s="8">
        <f t="shared" ca="1" si="23"/>
        <v>1</v>
      </c>
      <c r="D115" s="10">
        <v>43220</v>
      </c>
      <c r="E115" s="11">
        <f t="shared" si="34"/>
        <v>43220</v>
      </c>
      <c r="F115" s="12">
        <v>43249</v>
      </c>
      <c r="G115" s="11">
        <f t="shared" si="29"/>
        <v>43249</v>
      </c>
      <c r="H115" s="13">
        <f t="shared" si="31"/>
        <v>29</v>
      </c>
      <c r="I115" s="14">
        <f t="shared" si="32"/>
        <v>29</v>
      </c>
      <c r="J115" s="34">
        <f t="shared" si="24"/>
        <v>0</v>
      </c>
      <c r="K115" s="5">
        <f t="shared" si="33"/>
        <v>0</v>
      </c>
      <c r="L115" s="6">
        <v>100</v>
      </c>
      <c r="M115" s="7"/>
      <c r="N115" s="66"/>
    </row>
    <row r="116" spans="1:14" outlineLevel="1" x14ac:dyDescent="0.25">
      <c r="A116" s="67" t="s">
        <v>120</v>
      </c>
      <c r="B116" s="68" t="s">
        <v>222</v>
      </c>
      <c r="C116" s="8">
        <f t="shared" ca="1" si="23"/>
        <v>1</v>
      </c>
      <c r="D116" s="10">
        <v>43235</v>
      </c>
      <c r="E116" s="11">
        <f t="shared" si="34"/>
        <v>43235</v>
      </c>
      <c r="F116" s="12">
        <v>43279</v>
      </c>
      <c r="G116" s="11">
        <f t="shared" si="29"/>
        <v>43279</v>
      </c>
      <c r="H116" s="13">
        <f t="shared" si="31"/>
        <v>44</v>
      </c>
      <c r="I116" s="14">
        <f t="shared" si="32"/>
        <v>44</v>
      </c>
      <c r="J116" s="34">
        <f t="shared" si="24"/>
        <v>0</v>
      </c>
      <c r="K116" s="5">
        <f t="shared" si="33"/>
        <v>0</v>
      </c>
      <c r="L116" s="6">
        <v>100</v>
      </c>
      <c r="M116" s="7"/>
      <c r="N116" s="66"/>
    </row>
    <row r="117" spans="1:14" outlineLevel="1" x14ac:dyDescent="0.25">
      <c r="A117" s="67" t="s">
        <v>121</v>
      </c>
      <c r="B117" s="68" t="s">
        <v>223</v>
      </c>
      <c r="C117" s="8">
        <f t="shared" ca="1" si="23"/>
        <v>1</v>
      </c>
      <c r="D117" s="10">
        <v>43235</v>
      </c>
      <c r="E117" s="11">
        <f t="shared" si="34"/>
        <v>43235</v>
      </c>
      <c r="F117" s="12">
        <v>43324</v>
      </c>
      <c r="G117" s="11">
        <f t="shared" si="29"/>
        <v>43324</v>
      </c>
      <c r="H117" s="13">
        <f t="shared" si="31"/>
        <v>89</v>
      </c>
      <c r="I117" s="14">
        <f t="shared" si="32"/>
        <v>89</v>
      </c>
      <c r="J117" s="34">
        <f t="shared" si="24"/>
        <v>0</v>
      </c>
      <c r="K117" s="5">
        <f t="shared" si="33"/>
        <v>0</v>
      </c>
      <c r="L117" s="6">
        <v>100</v>
      </c>
      <c r="M117" s="7"/>
      <c r="N117" s="66"/>
    </row>
    <row r="118" spans="1:14" s="88" customFormat="1" x14ac:dyDescent="0.25">
      <c r="A118" s="84" t="s">
        <v>122</v>
      </c>
      <c r="B118" s="85" t="s">
        <v>11</v>
      </c>
      <c r="C118" s="8">
        <f t="shared" ca="1" si="23"/>
        <v>1</v>
      </c>
      <c r="D118" s="86">
        <f>D119</f>
        <v>42990</v>
      </c>
      <c r="E118" s="28">
        <f>E119</f>
        <v>42990</v>
      </c>
      <c r="F118" s="87">
        <f>F119</f>
        <v>43159</v>
      </c>
      <c r="G118" s="28">
        <f>G119</f>
        <v>43159</v>
      </c>
      <c r="H118" s="30">
        <f t="shared" si="31"/>
        <v>169</v>
      </c>
      <c r="I118" s="31">
        <f t="shared" si="32"/>
        <v>169</v>
      </c>
      <c r="J118" s="32">
        <f t="shared" si="24"/>
        <v>0</v>
      </c>
      <c r="K118" s="108">
        <f>AVERAGE(K120:K124)</f>
        <v>0</v>
      </c>
      <c r="L118" s="109"/>
      <c r="M118" s="110"/>
      <c r="N118" s="66"/>
    </row>
    <row r="119" spans="1:14" outlineLevel="1" x14ac:dyDescent="0.25">
      <c r="A119" s="67" t="s">
        <v>123</v>
      </c>
      <c r="B119" s="68" t="s">
        <v>224</v>
      </c>
      <c r="C119" s="8">
        <f t="shared" ca="1" si="23"/>
        <v>1</v>
      </c>
      <c r="D119" s="16">
        <f>MIN(D120:D124)</f>
        <v>42990</v>
      </c>
      <c r="E119" s="11">
        <f>MIN(E120:E124)</f>
        <v>42990</v>
      </c>
      <c r="F119" s="15">
        <f>MAX(F120:F124)</f>
        <v>43159</v>
      </c>
      <c r="G119" s="11">
        <f>MAX(G120:G124)</f>
        <v>43159</v>
      </c>
      <c r="H119" s="13">
        <f t="shared" si="31"/>
        <v>169</v>
      </c>
      <c r="I119" s="14">
        <f t="shared" si="32"/>
        <v>169</v>
      </c>
      <c r="J119" s="34">
        <f t="shared" si="24"/>
        <v>0</v>
      </c>
      <c r="K119" s="117">
        <f t="shared" si="33"/>
        <v>0</v>
      </c>
      <c r="L119" s="118">
        <f>SUM(L120:L124)</f>
        <v>5</v>
      </c>
      <c r="M119" s="119">
        <f>SUM(M120:M124)</f>
        <v>0</v>
      </c>
      <c r="N119" s="66"/>
    </row>
    <row r="120" spans="1:14" outlineLevel="1" x14ac:dyDescent="0.25">
      <c r="A120" s="67" t="s">
        <v>124</v>
      </c>
      <c r="B120" s="68" t="s">
        <v>225</v>
      </c>
      <c r="C120" s="8">
        <f t="shared" ca="1" si="23"/>
        <v>1</v>
      </c>
      <c r="D120" s="10">
        <v>42990</v>
      </c>
      <c r="E120" s="11">
        <f t="shared" si="34"/>
        <v>42990</v>
      </c>
      <c r="F120" s="12">
        <v>43029</v>
      </c>
      <c r="G120" s="11">
        <f t="shared" si="29"/>
        <v>43029</v>
      </c>
      <c r="H120" s="13">
        <f t="shared" si="31"/>
        <v>39</v>
      </c>
      <c r="I120" s="14">
        <f t="shared" si="32"/>
        <v>39</v>
      </c>
      <c r="J120" s="34">
        <f t="shared" si="24"/>
        <v>0</v>
      </c>
      <c r="K120" s="5">
        <f t="shared" si="33"/>
        <v>0</v>
      </c>
      <c r="L120" s="6">
        <v>1</v>
      </c>
      <c r="M120" s="7"/>
      <c r="N120" s="66"/>
    </row>
    <row r="121" spans="1:14" outlineLevel="1" x14ac:dyDescent="0.25">
      <c r="A121" s="67" t="s">
        <v>125</v>
      </c>
      <c r="B121" s="68" t="s">
        <v>226</v>
      </c>
      <c r="C121" s="8">
        <f t="shared" ca="1" si="23"/>
        <v>1</v>
      </c>
      <c r="D121" s="10">
        <v>43030</v>
      </c>
      <c r="E121" s="11">
        <f t="shared" si="34"/>
        <v>43030</v>
      </c>
      <c r="F121" s="12">
        <v>43069</v>
      </c>
      <c r="G121" s="11">
        <f t="shared" si="29"/>
        <v>43069</v>
      </c>
      <c r="H121" s="13">
        <f t="shared" si="31"/>
        <v>39</v>
      </c>
      <c r="I121" s="14">
        <f t="shared" si="32"/>
        <v>39</v>
      </c>
      <c r="J121" s="34">
        <f t="shared" si="24"/>
        <v>0</v>
      </c>
      <c r="K121" s="5">
        <f t="shared" si="33"/>
        <v>0</v>
      </c>
      <c r="L121" s="6">
        <v>1</v>
      </c>
      <c r="M121" s="7"/>
      <c r="N121" s="66"/>
    </row>
    <row r="122" spans="1:14" outlineLevel="1" x14ac:dyDescent="0.25">
      <c r="A122" s="67" t="s">
        <v>126</v>
      </c>
      <c r="B122" s="68" t="s">
        <v>227</v>
      </c>
      <c r="C122" s="8">
        <f t="shared" ca="1" si="23"/>
        <v>1</v>
      </c>
      <c r="D122" s="10">
        <v>43070</v>
      </c>
      <c r="E122" s="11">
        <f t="shared" si="34"/>
        <v>43070</v>
      </c>
      <c r="F122" s="12">
        <v>43099</v>
      </c>
      <c r="G122" s="11">
        <f t="shared" si="29"/>
        <v>43099</v>
      </c>
      <c r="H122" s="13">
        <f t="shared" si="31"/>
        <v>29</v>
      </c>
      <c r="I122" s="14">
        <f t="shared" si="32"/>
        <v>29</v>
      </c>
      <c r="J122" s="34">
        <f t="shared" si="24"/>
        <v>0</v>
      </c>
      <c r="K122" s="5">
        <f t="shared" si="33"/>
        <v>0</v>
      </c>
      <c r="L122" s="6">
        <v>1</v>
      </c>
      <c r="M122" s="7"/>
      <c r="N122" s="66"/>
    </row>
    <row r="123" spans="1:14" outlineLevel="1" x14ac:dyDescent="0.25">
      <c r="A123" s="67" t="s">
        <v>127</v>
      </c>
      <c r="B123" s="68" t="s">
        <v>228</v>
      </c>
      <c r="C123" s="8">
        <f t="shared" ca="1" si="23"/>
        <v>1</v>
      </c>
      <c r="D123" s="10">
        <v>43100</v>
      </c>
      <c r="E123" s="11">
        <f t="shared" si="34"/>
        <v>43100</v>
      </c>
      <c r="F123" s="12">
        <v>43129</v>
      </c>
      <c r="G123" s="11">
        <f t="shared" si="29"/>
        <v>43129</v>
      </c>
      <c r="H123" s="13">
        <f t="shared" si="31"/>
        <v>29</v>
      </c>
      <c r="I123" s="14">
        <f t="shared" si="32"/>
        <v>29</v>
      </c>
      <c r="J123" s="34">
        <f t="shared" si="24"/>
        <v>0</v>
      </c>
      <c r="K123" s="5">
        <f t="shared" si="33"/>
        <v>0</v>
      </c>
      <c r="L123" s="6">
        <v>1</v>
      </c>
      <c r="M123" s="7"/>
      <c r="N123" s="66"/>
    </row>
    <row r="124" spans="1:14" outlineLevel="1" x14ac:dyDescent="0.25">
      <c r="A124" s="69" t="s">
        <v>128</v>
      </c>
      <c r="B124" s="70" t="s">
        <v>229</v>
      </c>
      <c r="C124" s="8">
        <f t="shared" ca="1" si="23"/>
        <v>1</v>
      </c>
      <c r="D124" s="71">
        <v>43130</v>
      </c>
      <c r="E124" s="72">
        <f t="shared" si="34"/>
        <v>43130</v>
      </c>
      <c r="F124" s="73">
        <v>43159</v>
      </c>
      <c r="G124" s="72">
        <f t="shared" si="29"/>
        <v>43159</v>
      </c>
      <c r="H124" s="74">
        <f t="shared" si="31"/>
        <v>29</v>
      </c>
      <c r="I124" s="75">
        <f t="shared" si="32"/>
        <v>29</v>
      </c>
      <c r="J124" s="76">
        <f t="shared" si="24"/>
        <v>0</v>
      </c>
      <c r="K124" s="77">
        <f t="shared" si="33"/>
        <v>0</v>
      </c>
      <c r="L124" s="78">
        <v>1</v>
      </c>
      <c r="M124" s="79"/>
      <c r="N124" s="81"/>
    </row>
    <row r="126" spans="1:14" x14ac:dyDescent="0.25">
      <c r="A126" s="50">
        <v>0</v>
      </c>
      <c r="B126" s="55" t="s">
        <v>240</v>
      </c>
    </row>
    <row r="127" spans="1:14" x14ac:dyDescent="0.25">
      <c r="A127" s="50">
        <v>1</v>
      </c>
      <c r="B127" s="55" t="s">
        <v>241</v>
      </c>
    </row>
    <row r="128" spans="1:14" x14ac:dyDescent="0.25">
      <c r="A128" s="50">
        <v>2</v>
      </c>
      <c r="B128" s="55" t="s">
        <v>242</v>
      </c>
    </row>
    <row r="130" spans="1:1" x14ac:dyDescent="0.25">
      <c r="A130" s="82" t="s">
        <v>257</v>
      </c>
    </row>
    <row r="131" spans="1:1" x14ac:dyDescent="0.25">
      <c r="A131" s="83">
        <v>1</v>
      </c>
    </row>
    <row r="132" spans="1:1" x14ac:dyDescent="0.25">
      <c r="A132" s="83">
        <v>2</v>
      </c>
    </row>
    <row r="133" spans="1:1" x14ac:dyDescent="0.25">
      <c r="A133" s="43" t="s">
        <v>256</v>
      </c>
    </row>
  </sheetData>
  <mergeCells count="26">
    <mergeCell ref="K119:M119"/>
    <mergeCell ref="K81:M81"/>
    <mergeCell ref="K118:M118"/>
    <mergeCell ref="C4:C5"/>
    <mergeCell ref="K87:M87"/>
    <mergeCell ref="K92:M92"/>
    <mergeCell ref="K99:M99"/>
    <mergeCell ref="K104:M104"/>
    <mergeCell ref="K108:M108"/>
    <mergeCell ref="K111:M111"/>
    <mergeCell ref="K88:M88"/>
    <mergeCell ref="K82:M82"/>
    <mergeCell ref="K73:M73"/>
    <mergeCell ref="K38:M38"/>
    <mergeCell ref="K52:M52"/>
    <mergeCell ref="K72:M72"/>
    <mergeCell ref="A1:B1"/>
    <mergeCell ref="A4:A5"/>
    <mergeCell ref="B4:B5"/>
    <mergeCell ref="D4:J4"/>
    <mergeCell ref="K4:M4"/>
    <mergeCell ref="N4:N5"/>
    <mergeCell ref="K6:M6"/>
    <mergeCell ref="K10:M10"/>
    <mergeCell ref="K21:M21"/>
    <mergeCell ref="K29:M29"/>
  </mergeCells>
  <conditionalFormatting sqref="K7:K20 K22:K28 K30:K36 K39:K51 K53:K71 K74:K80 K120:K124 K89:K91 K93:K98 K100:K103 K105:K107 K109:K110 K112:K117 K83:K86">
    <cfRule type="dataBar" priority="128">
      <dataBar>
        <cfvo type="num" val="0"/>
        <cfvo type="num" val="1"/>
        <color theme="8" tint="0.39997558519241921"/>
      </dataBar>
      <extLst>
        <ext xmlns:x14="http://schemas.microsoft.com/office/spreadsheetml/2009/9/main" uri="{B025F937-C7B1-47D3-B67F-A62EFF666E3E}">
          <x14:id>{F9A5121E-DEEE-42C7-B80A-6FE81AE0DBAF}</x14:id>
        </ext>
      </extLst>
    </cfRule>
  </conditionalFormatting>
  <conditionalFormatting sqref="K6">
    <cfRule type="dataBar" priority="75">
      <dataBar>
        <cfvo type="num" val="0"/>
        <cfvo type="num" val="1"/>
        <color theme="8" tint="0.39997558519241921"/>
      </dataBar>
      <extLst>
        <ext xmlns:x14="http://schemas.microsoft.com/office/spreadsheetml/2009/9/main" uri="{B025F937-C7B1-47D3-B67F-A62EFF666E3E}">
          <x14:id>{68814044-895E-421E-A751-572683694CD7}</x14:id>
        </ext>
      </extLst>
    </cfRule>
  </conditionalFormatting>
  <conditionalFormatting sqref="K21">
    <cfRule type="dataBar" priority="74">
      <dataBar>
        <cfvo type="num" val="0"/>
        <cfvo type="num" val="1"/>
        <color theme="8" tint="0.39997558519241921"/>
      </dataBar>
      <extLst>
        <ext xmlns:x14="http://schemas.microsoft.com/office/spreadsheetml/2009/9/main" uri="{B025F937-C7B1-47D3-B67F-A62EFF666E3E}">
          <x14:id>{5E15A76C-9B49-4B83-8E8A-83005998AE15}</x14:id>
        </ext>
      </extLst>
    </cfRule>
  </conditionalFormatting>
  <conditionalFormatting sqref="K29">
    <cfRule type="dataBar" priority="73">
      <dataBar>
        <cfvo type="num" val="0"/>
        <cfvo type="num" val="1"/>
        <color theme="8" tint="0.39997558519241921"/>
      </dataBar>
      <extLst>
        <ext xmlns:x14="http://schemas.microsoft.com/office/spreadsheetml/2009/9/main" uri="{B025F937-C7B1-47D3-B67F-A62EFF666E3E}">
          <x14:id>{C31BBD37-CB42-4FDB-94E3-61F75E66246C}</x14:id>
        </ext>
      </extLst>
    </cfRule>
  </conditionalFormatting>
  <conditionalFormatting sqref="K118">
    <cfRule type="dataBar" priority="63">
      <dataBar>
        <cfvo type="num" val="0"/>
        <cfvo type="num" val="1"/>
        <color theme="8" tint="0.39997558519241921"/>
      </dataBar>
      <extLst>
        <ext xmlns:x14="http://schemas.microsoft.com/office/spreadsheetml/2009/9/main" uri="{B025F937-C7B1-47D3-B67F-A62EFF666E3E}">
          <x14:id>{906A5DBD-E33F-4E1C-9F8E-3FDFB62EDE28}</x14:id>
        </ext>
      </extLst>
    </cfRule>
  </conditionalFormatting>
  <conditionalFormatting sqref="K38">
    <cfRule type="dataBar" priority="71">
      <dataBar>
        <cfvo type="num" val="0"/>
        <cfvo type="num" val="1"/>
        <color theme="8" tint="0.39997558519241921"/>
      </dataBar>
      <extLst>
        <ext xmlns:x14="http://schemas.microsoft.com/office/spreadsheetml/2009/9/main" uri="{B025F937-C7B1-47D3-B67F-A62EFF666E3E}">
          <x14:id>{F50CE7DD-CB55-40EC-AFA7-F7A8120515FC}</x14:id>
        </ext>
      </extLst>
    </cfRule>
  </conditionalFormatting>
  <conditionalFormatting sqref="K52">
    <cfRule type="dataBar" priority="67">
      <dataBar>
        <cfvo type="num" val="0"/>
        <cfvo type="num" val="1"/>
        <color theme="8" tint="0.39997558519241921"/>
      </dataBar>
      <extLst>
        <ext xmlns:x14="http://schemas.microsoft.com/office/spreadsheetml/2009/9/main" uri="{B025F937-C7B1-47D3-B67F-A62EFF666E3E}">
          <x14:id>{79886424-9736-4E3B-A778-1D4BCEC53B2A}</x14:id>
        </ext>
      </extLst>
    </cfRule>
  </conditionalFormatting>
  <conditionalFormatting sqref="K37">
    <cfRule type="dataBar" priority="66">
      <dataBar>
        <cfvo type="num" val="0"/>
        <cfvo type="num" val="1"/>
        <color theme="8" tint="0.39997558519241921"/>
      </dataBar>
      <extLst>
        <ext xmlns:x14="http://schemas.microsoft.com/office/spreadsheetml/2009/9/main" uri="{B025F937-C7B1-47D3-B67F-A62EFF666E3E}">
          <x14:id>{519DB93F-3C92-42F1-B0CD-03A519549F81}</x14:id>
        </ext>
      </extLst>
    </cfRule>
  </conditionalFormatting>
  <conditionalFormatting sqref="K72">
    <cfRule type="dataBar" priority="65">
      <dataBar>
        <cfvo type="num" val="0"/>
        <cfvo type="num" val="1"/>
        <color theme="8" tint="0.39997558519241921"/>
      </dataBar>
      <extLst>
        <ext xmlns:x14="http://schemas.microsoft.com/office/spreadsheetml/2009/9/main" uri="{B025F937-C7B1-47D3-B67F-A62EFF666E3E}">
          <x14:id>{B99BDA9B-4D42-48A7-80BF-2CCB3779DCAD}</x14:id>
        </ext>
      </extLst>
    </cfRule>
  </conditionalFormatting>
  <conditionalFormatting sqref="K81">
    <cfRule type="dataBar" priority="64">
      <dataBar>
        <cfvo type="num" val="0"/>
        <cfvo type="num" val="1"/>
        <color theme="8" tint="0.39997558519241921"/>
      </dataBar>
      <extLst>
        <ext xmlns:x14="http://schemas.microsoft.com/office/spreadsheetml/2009/9/main" uri="{B025F937-C7B1-47D3-B67F-A62EFF666E3E}">
          <x14:id>{6A37A975-3ADE-4108-A7B7-935506A49B6E}</x14:id>
        </ext>
      </extLst>
    </cfRule>
  </conditionalFormatting>
  <conditionalFormatting sqref="K87">
    <cfRule type="dataBar" priority="54">
      <dataBar>
        <cfvo type="num" val="0"/>
        <cfvo type="num" val="1"/>
        <color theme="8" tint="0.39997558519241921"/>
      </dataBar>
      <extLst>
        <ext xmlns:x14="http://schemas.microsoft.com/office/spreadsheetml/2009/9/main" uri="{B025F937-C7B1-47D3-B67F-A62EFF666E3E}">
          <x14:id>{98A97277-B123-4DBC-A9A4-994A83ECDE4F}</x14:id>
        </ext>
      </extLst>
    </cfRule>
  </conditionalFormatting>
  <conditionalFormatting sqref="K92">
    <cfRule type="dataBar" priority="53">
      <dataBar>
        <cfvo type="num" val="0"/>
        <cfvo type="num" val="1"/>
        <color theme="8" tint="0.39997558519241921"/>
      </dataBar>
      <extLst>
        <ext xmlns:x14="http://schemas.microsoft.com/office/spreadsheetml/2009/9/main" uri="{B025F937-C7B1-47D3-B67F-A62EFF666E3E}">
          <x14:id>{6B8E11E1-9CC9-4C45-80B6-7C420025454C}</x14:id>
        </ext>
      </extLst>
    </cfRule>
  </conditionalFormatting>
  <conditionalFormatting sqref="K99">
    <cfRule type="dataBar" priority="52">
      <dataBar>
        <cfvo type="num" val="0"/>
        <cfvo type="num" val="1"/>
        <color theme="8" tint="0.39997558519241921"/>
      </dataBar>
      <extLst>
        <ext xmlns:x14="http://schemas.microsoft.com/office/spreadsheetml/2009/9/main" uri="{B025F937-C7B1-47D3-B67F-A62EFF666E3E}">
          <x14:id>{B0649DC8-3291-4AD2-8386-5BD889B3B3BD}</x14:id>
        </ext>
      </extLst>
    </cfRule>
  </conditionalFormatting>
  <conditionalFormatting sqref="K104">
    <cfRule type="dataBar" priority="51">
      <dataBar>
        <cfvo type="num" val="0"/>
        <cfvo type="num" val="1"/>
        <color theme="8" tint="0.39997558519241921"/>
      </dataBar>
      <extLst>
        <ext xmlns:x14="http://schemas.microsoft.com/office/spreadsheetml/2009/9/main" uri="{B025F937-C7B1-47D3-B67F-A62EFF666E3E}">
          <x14:id>{C11C1A85-99BF-4CC7-87F3-8DFD0D635428}</x14:id>
        </ext>
      </extLst>
    </cfRule>
  </conditionalFormatting>
  <conditionalFormatting sqref="K108">
    <cfRule type="dataBar" priority="50">
      <dataBar>
        <cfvo type="num" val="0"/>
        <cfvo type="num" val="1"/>
        <color theme="8" tint="0.39997558519241921"/>
      </dataBar>
      <extLst>
        <ext xmlns:x14="http://schemas.microsoft.com/office/spreadsheetml/2009/9/main" uri="{B025F937-C7B1-47D3-B67F-A62EFF666E3E}">
          <x14:id>{3FF0565F-DBE9-4AA4-B9D7-5A44B54350FF}</x14:id>
        </ext>
      </extLst>
    </cfRule>
  </conditionalFormatting>
  <conditionalFormatting sqref="K111">
    <cfRule type="dataBar" priority="49">
      <dataBar>
        <cfvo type="num" val="0"/>
        <cfvo type="num" val="1"/>
        <color theme="8" tint="0.39997558519241921"/>
      </dataBar>
      <extLst>
        <ext xmlns:x14="http://schemas.microsoft.com/office/spreadsheetml/2009/9/main" uri="{B025F937-C7B1-47D3-B67F-A62EFF666E3E}">
          <x14:id>{E9E8F124-E041-440B-9635-28B250E49108}</x14:id>
        </ext>
      </extLst>
    </cfRule>
  </conditionalFormatting>
  <conditionalFormatting sqref="K88">
    <cfRule type="dataBar" priority="48">
      <dataBar>
        <cfvo type="num" val="0"/>
        <cfvo type="num" val="1"/>
        <color theme="8" tint="0.39997558519241921"/>
      </dataBar>
      <extLst>
        <ext xmlns:x14="http://schemas.microsoft.com/office/spreadsheetml/2009/9/main" uri="{B025F937-C7B1-47D3-B67F-A62EFF666E3E}">
          <x14:id>{2DBAA54C-AB3D-49E9-B428-6CE92FF82A25}</x14:id>
        </ext>
      </extLst>
    </cfRule>
  </conditionalFormatting>
  <conditionalFormatting sqref="K82">
    <cfRule type="dataBar" priority="47">
      <dataBar>
        <cfvo type="num" val="0"/>
        <cfvo type="num" val="1"/>
        <color theme="8" tint="0.39997558519241921"/>
      </dataBar>
      <extLst>
        <ext xmlns:x14="http://schemas.microsoft.com/office/spreadsheetml/2009/9/main" uri="{B025F937-C7B1-47D3-B67F-A62EFF666E3E}">
          <x14:id>{1539B60E-D064-4E2F-BE27-0A7D556067E1}</x14:id>
        </ext>
      </extLst>
    </cfRule>
  </conditionalFormatting>
  <conditionalFormatting sqref="K73">
    <cfRule type="dataBar" priority="46">
      <dataBar>
        <cfvo type="num" val="0"/>
        <cfvo type="num" val="1"/>
        <color theme="8" tint="0.39997558519241921"/>
      </dataBar>
      <extLst>
        <ext xmlns:x14="http://schemas.microsoft.com/office/spreadsheetml/2009/9/main" uri="{B025F937-C7B1-47D3-B67F-A62EFF666E3E}">
          <x14:id>{0F6752A2-EDD4-47D3-B05A-F1C10EED75D6}</x14:id>
        </ext>
      </extLst>
    </cfRule>
  </conditionalFormatting>
  <conditionalFormatting sqref="K119">
    <cfRule type="dataBar" priority="45">
      <dataBar>
        <cfvo type="num" val="0"/>
        <cfvo type="num" val="1"/>
        <color theme="8" tint="0.39997558519241921"/>
      </dataBar>
      <extLst>
        <ext xmlns:x14="http://schemas.microsoft.com/office/spreadsheetml/2009/9/main" uri="{B025F937-C7B1-47D3-B67F-A62EFF666E3E}">
          <x14:id>{74FF18B8-8565-4924-A586-78CAFB423B2F}</x14:id>
        </ext>
      </extLst>
    </cfRule>
  </conditionalFormatting>
  <conditionalFormatting sqref="E6:E12 E39:E51 E55:E60 E14:E20 E22:E28 E30:E37 E62:E72 E89:E91 E93:E98 E100:E103 E105:E107 E109:E110 E112:E118 E120:E124 E74:E86">
    <cfRule type="cellIs" dxfId="73" priority="44" operator="equal">
      <formula>$D6</formula>
    </cfRule>
  </conditionalFormatting>
  <conditionalFormatting sqref="G6:G12 G39:G51 G55:G60 G14:G20 G22:G28 G30:G37 G62:G72 G74:G81 G83:G86 G89:G91 G93:G98 G100:G103 G105:G107 G109:G110 G112:G118 G120:G124">
    <cfRule type="cellIs" dxfId="72" priority="43" operator="equal">
      <formula>$F6</formula>
    </cfRule>
  </conditionalFormatting>
  <conditionalFormatting sqref="E38">
    <cfRule type="cellIs" dxfId="71" priority="41" operator="equal">
      <formula>$D38</formula>
    </cfRule>
  </conditionalFormatting>
  <conditionalFormatting sqref="G38">
    <cfRule type="cellIs" dxfId="70" priority="40" operator="equal">
      <formula>$F38</formula>
    </cfRule>
  </conditionalFormatting>
  <conditionalFormatting sqref="E13">
    <cfRule type="cellIs" dxfId="69" priority="35" operator="equal">
      <formula>$D13</formula>
    </cfRule>
  </conditionalFormatting>
  <conditionalFormatting sqref="G13">
    <cfRule type="cellIs" dxfId="68" priority="34" operator="equal">
      <formula>$F13</formula>
    </cfRule>
  </conditionalFormatting>
  <conditionalFormatting sqref="E21">
    <cfRule type="cellIs" dxfId="67" priority="33" operator="equal">
      <formula>$D21</formula>
    </cfRule>
  </conditionalFormatting>
  <conditionalFormatting sqref="G21">
    <cfRule type="cellIs" dxfId="66" priority="32" operator="equal">
      <formula>$F21</formula>
    </cfRule>
  </conditionalFormatting>
  <conditionalFormatting sqref="E29">
    <cfRule type="cellIs" dxfId="65" priority="31" operator="equal">
      <formula>$D29</formula>
    </cfRule>
  </conditionalFormatting>
  <conditionalFormatting sqref="G29">
    <cfRule type="cellIs" dxfId="64" priority="30" operator="equal">
      <formula>$F29</formula>
    </cfRule>
  </conditionalFormatting>
  <conditionalFormatting sqref="E52">
    <cfRule type="cellIs" dxfId="63" priority="29" operator="equal">
      <formula>$D52</formula>
    </cfRule>
  </conditionalFormatting>
  <conditionalFormatting sqref="G52">
    <cfRule type="cellIs" dxfId="62" priority="28" operator="equal">
      <formula>$F52</formula>
    </cfRule>
  </conditionalFormatting>
  <conditionalFormatting sqref="E53">
    <cfRule type="cellIs" dxfId="61" priority="27" operator="equal">
      <formula>$D53</formula>
    </cfRule>
  </conditionalFormatting>
  <conditionalFormatting sqref="G53">
    <cfRule type="cellIs" dxfId="60" priority="26" operator="equal">
      <formula>$F53</formula>
    </cfRule>
  </conditionalFormatting>
  <conditionalFormatting sqref="E54">
    <cfRule type="cellIs" dxfId="59" priority="25" operator="equal">
      <formula>$D54</formula>
    </cfRule>
  </conditionalFormatting>
  <conditionalFormatting sqref="G54">
    <cfRule type="cellIs" dxfId="58" priority="24" operator="equal">
      <formula>$F54</formula>
    </cfRule>
  </conditionalFormatting>
  <conditionalFormatting sqref="E61">
    <cfRule type="cellIs" dxfId="57" priority="23" operator="equal">
      <formula>$D61</formula>
    </cfRule>
  </conditionalFormatting>
  <conditionalFormatting sqref="G61">
    <cfRule type="cellIs" dxfId="56" priority="22" operator="equal">
      <formula>$F61</formula>
    </cfRule>
  </conditionalFormatting>
  <conditionalFormatting sqref="E73">
    <cfRule type="cellIs" dxfId="55" priority="21" operator="equal">
      <formula>$D73</formula>
    </cfRule>
  </conditionalFormatting>
  <conditionalFormatting sqref="G73">
    <cfRule type="cellIs" dxfId="54" priority="20" operator="equal">
      <formula>$F73</formula>
    </cfRule>
  </conditionalFormatting>
  <conditionalFormatting sqref="G82">
    <cfRule type="cellIs" dxfId="53" priority="18" operator="equal">
      <formula>$F82</formula>
    </cfRule>
  </conditionalFormatting>
  <conditionalFormatting sqref="E87">
    <cfRule type="cellIs" dxfId="52" priority="17" operator="equal">
      <formula>$D87</formula>
    </cfRule>
  </conditionalFormatting>
  <conditionalFormatting sqref="G87">
    <cfRule type="cellIs" dxfId="51" priority="16" operator="equal">
      <formula>$F87</formula>
    </cfRule>
  </conditionalFormatting>
  <conditionalFormatting sqref="E88">
    <cfRule type="cellIs" dxfId="50" priority="15" operator="equal">
      <formula>$D88</formula>
    </cfRule>
  </conditionalFormatting>
  <conditionalFormatting sqref="G88">
    <cfRule type="cellIs" dxfId="49" priority="14" operator="equal">
      <formula>$F88</formula>
    </cfRule>
  </conditionalFormatting>
  <conditionalFormatting sqref="E92">
    <cfRule type="cellIs" dxfId="48" priority="13" operator="equal">
      <formula>$D92</formula>
    </cfRule>
  </conditionalFormatting>
  <conditionalFormatting sqref="G92">
    <cfRule type="cellIs" dxfId="47" priority="12" operator="equal">
      <formula>$F92</formula>
    </cfRule>
  </conditionalFormatting>
  <conditionalFormatting sqref="E99">
    <cfRule type="cellIs" dxfId="46" priority="11" operator="equal">
      <formula>$D99</formula>
    </cfRule>
  </conditionalFormatting>
  <conditionalFormatting sqref="G99">
    <cfRule type="cellIs" dxfId="45" priority="10" operator="equal">
      <formula>$F99</formula>
    </cfRule>
  </conditionalFormatting>
  <conditionalFormatting sqref="E104">
    <cfRule type="cellIs" dxfId="44" priority="9" operator="equal">
      <formula>$D104</formula>
    </cfRule>
  </conditionalFormatting>
  <conditionalFormatting sqref="G104">
    <cfRule type="cellIs" dxfId="43" priority="8" operator="equal">
      <formula>$F104</formula>
    </cfRule>
  </conditionalFormatting>
  <conditionalFormatting sqref="E108">
    <cfRule type="cellIs" dxfId="42" priority="7" operator="equal">
      <formula>$D108</formula>
    </cfRule>
  </conditionalFormatting>
  <conditionalFormatting sqref="G108">
    <cfRule type="cellIs" dxfId="41" priority="6" operator="equal">
      <formula>$F108</formula>
    </cfRule>
  </conditionalFormatting>
  <conditionalFormatting sqref="E111">
    <cfRule type="cellIs" dxfId="40" priority="5" operator="equal">
      <formula>$D111</formula>
    </cfRule>
  </conditionalFormatting>
  <conditionalFormatting sqref="G111">
    <cfRule type="cellIs" dxfId="39" priority="4" operator="equal">
      <formula>$F111</formula>
    </cfRule>
  </conditionalFormatting>
  <conditionalFormatting sqref="E119">
    <cfRule type="cellIs" dxfId="38" priority="3" operator="equal">
      <formula>$D119</formula>
    </cfRule>
  </conditionalFormatting>
  <conditionalFormatting sqref="G119">
    <cfRule type="cellIs" dxfId="37" priority="2" operator="equal">
      <formula>$F119</formula>
    </cfRule>
  </conditionalFormatting>
  <pageMargins left="0.26" right="0.15748031496062992" top="0.39370078740157483" bottom="0.39370078740157483" header="0.31496062992125984" footer="0.31496062992125984"/>
  <pageSetup paperSize="9" scale="56" fitToHeight="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9A5121E-DEEE-42C7-B80A-6FE81AE0DBAF}">
            <x14:dataBar minLength="0" maxLength="100" gradient="0" direction="leftToRight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K7:K20 K22:K28 K30:K36 K39:K51 K53:K71 K74:K80 K120:K124 K89:K91 K93:K98 K100:K103 K105:K107 K109:K110 K112:K117 K83:K86</xm:sqref>
        </x14:conditionalFormatting>
        <x14:conditionalFormatting xmlns:xm="http://schemas.microsoft.com/office/excel/2006/main">
          <x14:cfRule type="dataBar" id="{68814044-895E-421E-A751-572683694CD7}">
            <x14:dataBar minLength="0" maxLength="100" gradient="0" direction="leftToRight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5E15A76C-9B49-4B83-8E8A-83005998AE15}">
            <x14:dataBar minLength="0" maxLength="100" gradient="0" direction="leftToRight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K21</xm:sqref>
        </x14:conditionalFormatting>
        <x14:conditionalFormatting xmlns:xm="http://schemas.microsoft.com/office/excel/2006/main">
          <x14:cfRule type="dataBar" id="{C31BBD37-CB42-4FDB-94E3-61F75E66246C}">
            <x14:dataBar minLength="0" maxLength="100" gradient="0" direction="leftToRight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K29</xm:sqref>
        </x14:conditionalFormatting>
        <x14:conditionalFormatting xmlns:xm="http://schemas.microsoft.com/office/excel/2006/main">
          <x14:cfRule type="dataBar" id="{906A5DBD-E33F-4E1C-9F8E-3FDFB62EDE28}">
            <x14:dataBar minLength="0" maxLength="100" gradient="0" direction="leftToRight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K118</xm:sqref>
        </x14:conditionalFormatting>
        <x14:conditionalFormatting xmlns:xm="http://schemas.microsoft.com/office/excel/2006/main">
          <x14:cfRule type="dataBar" id="{F50CE7DD-CB55-40EC-AFA7-F7A8120515FC}">
            <x14:dataBar minLength="0" maxLength="100" gradient="0" direction="leftToRight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K38</xm:sqref>
        </x14:conditionalFormatting>
        <x14:conditionalFormatting xmlns:xm="http://schemas.microsoft.com/office/excel/2006/main">
          <x14:cfRule type="dataBar" id="{79886424-9736-4E3B-A778-1D4BCEC53B2A}">
            <x14:dataBar minLength="0" maxLength="100" gradient="0" direction="leftToRight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K52</xm:sqref>
        </x14:conditionalFormatting>
        <x14:conditionalFormatting xmlns:xm="http://schemas.microsoft.com/office/excel/2006/main">
          <x14:cfRule type="dataBar" id="{519DB93F-3C92-42F1-B0CD-03A519549F81}">
            <x14:dataBar minLength="0" maxLength="100" gradient="0" direction="leftToRight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K37</xm:sqref>
        </x14:conditionalFormatting>
        <x14:conditionalFormatting xmlns:xm="http://schemas.microsoft.com/office/excel/2006/main">
          <x14:cfRule type="dataBar" id="{B99BDA9B-4D42-48A7-80BF-2CCB3779DCAD}">
            <x14:dataBar minLength="0" maxLength="100" gradient="0" direction="leftToRight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K72</xm:sqref>
        </x14:conditionalFormatting>
        <x14:conditionalFormatting xmlns:xm="http://schemas.microsoft.com/office/excel/2006/main">
          <x14:cfRule type="dataBar" id="{6A37A975-3ADE-4108-A7B7-935506A49B6E}">
            <x14:dataBar minLength="0" maxLength="100" gradient="0" direction="leftToRight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K81</xm:sqref>
        </x14:conditionalFormatting>
        <x14:conditionalFormatting xmlns:xm="http://schemas.microsoft.com/office/excel/2006/main">
          <x14:cfRule type="dataBar" id="{98A97277-B123-4DBC-A9A4-994A83ECDE4F}">
            <x14:dataBar minLength="0" maxLength="100" gradient="0" direction="leftToRight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K87</xm:sqref>
        </x14:conditionalFormatting>
        <x14:conditionalFormatting xmlns:xm="http://schemas.microsoft.com/office/excel/2006/main">
          <x14:cfRule type="dataBar" id="{6B8E11E1-9CC9-4C45-80B6-7C420025454C}">
            <x14:dataBar minLength="0" maxLength="100" gradient="0" direction="leftToRight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K92</xm:sqref>
        </x14:conditionalFormatting>
        <x14:conditionalFormatting xmlns:xm="http://schemas.microsoft.com/office/excel/2006/main">
          <x14:cfRule type="dataBar" id="{B0649DC8-3291-4AD2-8386-5BD889B3B3BD}">
            <x14:dataBar minLength="0" maxLength="100" gradient="0" direction="leftToRight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K99</xm:sqref>
        </x14:conditionalFormatting>
        <x14:conditionalFormatting xmlns:xm="http://schemas.microsoft.com/office/excel/2006/main">
          <x14:cfRule type="dataBar" id="{C11C1A85-99BF-4CC7-87F3-8DFD0D635428}">
            <x14:dataBar minLength="0" maxLength="100" gradient="0" direction="leftToRight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K104</xm:sqref>
        </x14:conditionalFormatting>
        <x14:conditionalFormatting xmlns:xm="http://schemas.microsoft.com/office/excel/2006/main">
          <x14:cfRule type="dataBar" id="{3FF0565F-DBE9-4AA4-B9D7-5A44B54350FF}">
            <x14:dataBar minLength="0" maxLength="100" gradient="0" direction="leftToRight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K108</xm:sqref>
        </x14:conditionalFormatting>
        <x14:conditionalFormatting xmlns:xm="http://schemas.microsoft.com/office/excel/2006/main">
          <x14:cfRule type="dataBar" id="{E9E8F124-E041-440B-9635-28B250E49108}">
            <x14:dataBar minLength="0" maxLength="100" gradient="0" direction="leftToRight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K111</xm:sqref>
        </x14:conditionalFormatting>
        <x14:conditionalFormatting xmlns:xm="http://schemas.microsoft.com/office/excel/2006/main">
          <x14:cfRule type="dataBar" id="{2DBAA54C-AB3D-49E9-B428-6CE92FF82A25}">
            <x14:dataBar minLength="0" maxLength="100" gradient="0" direction="leftToRight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K88</xm:sqref>
        </x14:conditionalFormatting>
        <x14:conditionalFormatting xmlns:xm="http://schemas.microsoft.com/office/excel/2006/main">
          <x14:cfRule type="dataBar" id="{1539B60E-D064-4E2F-BE27-0A7D556067E1}">
            <x14:dataBar minLength="0" maxLength="100" gradient="0" direction="leftToRight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K82</xm:sqref>
        </x14:conditionalFormatting>
        <x14:conditionalFormatting xmlns:xm="http://schemas.microsoft.com/office/excel/2006/main">
          <x14:cfRule type="dataBar" id="{0F6752A2-EDD4-47D3-B05A-F1C10EED75D6}">
            <x14:dataBar minLength="0" maxLength="100" gradient="0" direction="leftToRight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K73</xm:sqref>
        </x14:conditionalFormatting>
        <x14:conditionalFormatting xmlns:xm="http://schemas.microsoft.com/office/excel/2006/main">
          <x14:cfRule type="dataBar" id="{74FF18B8-8565-4924-A586-78CAFB423B2F}">
            <x14:dataBar minLength="0" maxLength="100" gradient="0" direction="leftToRight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K119</xm:sqref>
        </x14:conditionalFormatting>
        <x14:conditionalFormatting xmlns:xm="http://schemas.microsoft.com/office/excel/2006/main">
          <x14:cfRule type="iconSet" priority="56" id="{83B86FDB-A0D6-4ED7-BC51-C380A578ED87}">
            <x14:iconSet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A126:A128</xm:sqref>
        </x14:conditionalFormatting>
        <x14:conditionalFormatting xmlns:xm="http://schemas.microsoft.com/office/excel/2006/main">
          <x14:cfRule type="iconSet" priority="1" id="{513CE689-F395-438C-BE3A-E80858DA6C26}">
            <x14:iconSet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TrafficLights1" iconId="1"/>
              <x14:cfIcon iconSet="3TrafficLights1" iconId="2"/>
              <x14:cfIcon iconSet="3TrafficLights1" iconId="0"/>
            </x14:iconSet>
          </x14:cfRule>
          <xm:sqref>C6:C124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2"/>
  <sheetViews>
    <sheetView workbookViewId="0">
      <selection activeCell="A28" sqref="A28"/>
    </sheetView>
  </sheetViews>
  <sheetFormatPr defaultRowHeight="15" x14ac:dyDescent="0.25"/>
  <cols>
    <col min="1" max="1" width="112.28515625" customWidth="1"/>
  </cols>
  <sheetData>
    <row r="1" spans="1:1" x14ac:dyDescent="0.25">
      <c r="A1" s="103"/>
    </row>
    <row r="2" spans="1:1" ht="105" x14ac:dyDescent="0.25">
      <c r="A2" s="102" t="s">
        <v>262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график</vt:lpstr>
      <vt:lpstr>пример</vt:lpstr>
      <vt:lpstr>график!_ФильтрБазыДанных</vt:lpstr>
      <vt:lpstr>график!Заголовки_для_печати</vt:lpstr>
      <vt:lpstr>график!Область_печати</vt:lpstr>
    </vt:vector>
  </TitlesOfParts>
  <Company>IT Organization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mvbychkov</dc:creator>
  <cp:lastModifiedBy>Гусев Александр Валентинович</cp:lastModifiedBy>
  <dcterms:created xsi:type="dcterms:W3CDTF">2015-11-19T09:48:17Z</dcterms:created>
  <dcterms:modified xsi:type="dcterms:W3CDTF">2016-02-29T12:12:21Z</dcterms:modified>
</cp:coreProperties>
</file>