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definedNames>
    <definedName name="Возраст">Лист1!$V$18:$V$20</definedName>
    <definedName name="Метод">Лист1!$V$24:$V$28</definedName>
    <definedName name="Схема">Лист1!$V$12:$V$14</definedName>
  </definedNames>
  <calcPr calcId="152511" calcOnSave="0"/>
</workbook>
</file>

<file path=xl/calcChain.xml><?xml version="1.0" encoding="utf-8"?>
<calcChain xmlns="http://schemas.openxmlformats.org/spreadsheetml/2006/main">
  <c r="I11" i="1" l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J11" i="1"/>
  <c r="K11" i="1"/>
  <c r="L11" i="1"/>
  <c r="I28" i="1"/>
  <c r="L8" i="1" l="1"/>
  <c r="J21" i="1" l="1"/>
  <c r="K21" i="1"/>
  <c r="L21" i="1"/>
  <c r="I21" i="1"/>
  <c r="L33" i="1"/>
  <c r="L32" i="1"/>
  <c r="K33" i="1"/>
  <c r="K32" i="1"/>
  <c r="L34" i="1"/>
  <c r="L31" i="1"/>
  <c r="L30" i="1"/>
  <c r="L29" i="1"/>
  <c r="L28" i="1"/>
  <c r="K34" i="1"/>
  <c r="K31" i="1"/>
  <c r="K30" i="1"/>
  <c r="K29" i="1"/>
  <c r="K28" i="1"/>
  <c r="J33" i="1"/>
  <c r="J32" i="1"/>
  <c r="J34" i="1"/>
  <c r="J31" i="1"/>
  <c r="J30" i="1"/>
  <c r="J29" i="1"/>
  <c r="J28" i="1"/>
  <c r="I33" i="1"/>
  <c r="I32" i="1"/>
  <c r="I34" i="1"/>
  <c r="I31" i="1"/>
  <c r="I30" i="1"/>
  <c r="I29" i="1"/>
  <c r="G14" i="1"/>
  <c r="F14" i="1"/>
  <c r="I20" i="1" l="1"/>
  <c r="I22" i="1" s="1"/>
  <c r="K20" i="1"/>
  <c r="K22" i="1" s="1"/>
  <c r="J20" i="1"/>
  <c r="J22" i="1" s="1"/>
  <c r="G16" i="1" l="1"/>
  <c r="F16" i="1"/>
  <c r="G12" i="1"/>
  <c r="G13" i="1"/>
  <c r="G15" i="1"/>
  <c r="G17" i="1"/>
  <c r="G11" i="1"/>
  <c r="F12" i="1"/>
  <c r="F13" i="1"/>
  <c r="F15" i="1"/>
  <c r="F17" i="1"/>
  <c r="F11" i="1"/>
  <c r="L20" i="1" l="1"/>
  <c r="L22" i="1" s="1"/>
  <c r="I23" i="1" s="1"/>
  <c r="G18" i="1"/>
  <c r="C20" i="1"/>
</calcChain>
</file>

<file path=xl/sharedStrings.xml><?xml version="1.0" encoding="utf-8"?>
<sst xmlns="http://schemas.openxmlformats.org/spreadsheetml/2006/main" count="53" uniqueCount="29">
  <si>
    <t>Фундамент</t>
  </si>
  <si>
    <t>Стены</t>
  </si>
  <si>
    <t>Пилоны</t>
  </si>
  <si>
    <t>Плита перекрытия</t>
  </si>
  <si>
    <t>№ п/п</t>
  </si>
  <si>
    <t>Наименование конструкции</t>
  </si>
  <si>
    <t>РАЗМЕРЫ</t>
  </si>
  <si>
    <t>Длина</t>
  </si>
  <si>
    <t>Ширина</t>
  </si>
  <si>
    <t>Высота</t>
  </si>
  <si>
    <t>Площадь</t>
  </si>
  <si>
    <t>Объем</t>
  </si>
  <si>
    <t>Кол-во залитых конструкций за смену (ПАРТИЯ)</t>
  </si>
  <si>
    <t>Промежуточный возраст</t>
  </si>
  <si>
    <t>Проектный возраст</t>
  </si>
  <si>
    <t>Кол-во испытаний по неразрушающему контролю</t>
  </si>
  <si>
    <t>Молоток Шмидта</t>
  </si>
  <si>
    <t>Ультразвук</t>
  </si>
  <si>
    <t>Отрыв со скалыванием</t>
  </si>
  <si>
    <t>Керны</t>
  </si>
  <si>
    <t>Ригель</t>
  </si>
  <si>
    <t>Балка</t>
  </si>
  <si>
    <t>Кол-во участков на захватку</t>
  </si>
  <si>
    <t>Колонны</t>
  </si>
  <si>
    <t>Схема В</t>
  </si>
  <si>
    <t>Схема Г</t>
  </si>
  <si>
    <t>ЦЕНА</t>
  </si>
  <si>
    <t>Общая сумма:</t>
  </si>
  <si>
    <r>
      <t>Стоимость работ от 1 м</t>
    </r>
    <r>
      <rPr>
        <b/>
        <sz val="11"/>
        <color theme="1"/>
        <rFont val="Calibri"/>
        <family val="2"/>
        <charset val="204"/>
      </rPr>
      <t>³</t>
    </r>
    <r>
      <rPr>
        <b/>
        <i/>
        <sz val="11"/>
        <color theme="1"/>
        <rFont val="Calibri"/>
        <family val="2"/>
        <charset val="204"/>
        <scheme val="minor"/>
      </rPr>
      <t xml:space="preserve"> бетона: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</si>
</sst>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.##&quot; м³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44" fontId="2" fillId="5" borderId="21" xfId="0" applyNumberFormat="1" applyFont="1" applyFill="1" applyBorder="1" applyAlignment="1">
      <alignment horizontal="center" vertical="center"/>
    </xf>
    <xf numFmtId="44" fontId="2" fillId="5" borderId="29" xfId="0" applyNumberFormat="1" applyFont="1" applyFill="1" applyBorder="1" applyAlignment="1">
      <alignment horizontal="center" vertical="center"/>
    </xf>
    <xf numFmtId="44" fontId="2" fillId="5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4" fontId="2" fillId="5" borderId="26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X45"/>
  <sheetViews>
    <sheetView tabSelected="1" workbookViewId="0">
      <selection activeCell="I12" sqref="I12"/>
    </sheetView>
  </sheetViews>
  <sheetFormatPr defaultRowHeight="15" x14ac:dyDescent="0.25"/>
  <cols>
    <col min="1" max="1" width="3.85546875" style="2" customWidth="1"/>
    <col min="2" max="2" width="32.140625" style="1" customWidth="1"/>
    <col min="3" max="6" width="9.140625" style="1"/>
    <col min="7" max="7" width="9.5703125" style="1" bestFit="1" customWidth="1"/>
    <col min="8" max="8" width="14.5703125" style="1" customWidth="1"/>
    <col min="9" max="10" width="12.85546875" style="1" customWidth="1"/>
    <col min="11" max="11" width="13.28515625" style="1" customWidth="1"/>
    <col min="12" max="12" width="12.85546875" style="1" customWidth="1"/>
    <col min="13" max="14" width="9.140625" style="1"/>
    <col min="15" max="24" width="9.140625" style="1" customWidth="1"/>
    <col min="25" max="16384" width="9.140625" style="1"/>
  </cols>
  <sheetData>
    <row r="2" spans="1:22" x14ac:dyDescent="0.25">
      <c r="B2" s="9" t="s">
        <v>14</v>
      </c>
    </row>
    <row r="3" spans="1:22" s="8" customFormat="1" x14ac:dyDescent="0.25">
      <c r="A3" s="7"/>
      <c r="B3" s="36" t="s">
        <v>24</v>
      </c>
    </row>
    <row r="4" spans="1:22" x14ac:dyDescent="0.25">
      <c r="A4" s="5">
        <v>1</v>
      </c>
      <c r="B4" s="37" t="s">
        <v>16</v>
      </c>
    </row>
    <row r="5" spans="1:22" x14ac:dyDescent="0.25">
      <c r="A5" s="5">
        <v>2</v>
      </c>
      <c r="B5" s="37"/>
    </row>
    <row r="6" spans="1:22" ht="15.75" thickBot="1" x14ac:dyDescent="0.3">
      <c r="A6" s="5">
        <v>3</v>
      </c>
      <c r="B6" s="37"/>
    </row>
    <row r="7" spans="1:22" ht="15.75" thickBot="1" x14ac:dyDescent="0.3">
      <c r="A7" s="5">
        <v>4</v>
      </c>
      <c r="B7" s="37"/>
      <c r="I7" s="71" t="s">
        <v>26</v>
      </c>
      <c r="J7" s="72"/>
      <c r="K7" s="72"/>
      <c r="L7" s="73"/>
    </row>
    <row r="8" spans="1:22" ht="15.75" thickBot="1" x14ac:dyDescent="0.3">
      <c r="I8" s="65">
        <v>150</v>
      </c>
      <c r="J8" s="66">
        <v>150</v>
      </c>
      <c r="K8" s="66">
        <v>900</v>
      </c>
      <c r="L8" s="67">
        <f>2500+1500</f>
        <v>4000</v>
      </c>
    </row>
    <row r="9" spans="1:22" ht="15.75" thickBot="1" x14ac:dyDescent="0.3">
      <c r="A9" s="89" t="s">
        <v>4</v>
      </c>
      <c r="B9" s="87" t="s">
        <v>5</v>
      </c>
      <c r="C9" s="91" t="s">
        <v>6</v>
      </c>
      <c r="D9" s="92"/>
      <c r="E9" s="92"/>
      <c r="F9" s="92"/>
      <c r="G9" s="93"/>
      <c r="H9" s="89" t="s">
        <v>12</v>
      </c>
      <c r="I9" s="79" t="s">
        <v>15</v>
      </c>
      <c r="J9" s="80"/>
      <c r="K9" s="80"/>
      <c r="L9" s="81"/>
      <c r="M9" s="10"/>
    </row>
    <row r="10" spans="1:22" ht="60.75" customHeight="1" thickBot="1" x14ac:dyDescent="0.3">
      <c r="A10" s="90"/>
      <c r="B10" s="88"/>
      <c r="C10" s="41" t="s">
        <v>7</v>
      </c>
      <c r="D10" s="42" t="s">
        <v>8</v>
      </c>
      <c r="E10" s="43" t="s">
        <v>9</v>
      </c>
      <c r="F10" s="41" t="s">
        <v>10</v>
      </c>
      <c r="G10" s="44" t="s">
        <v>11</v>
      </c>
      <c r="H10" s="90"/>
      <c r="I10" s="26" t="s">
        <v>16</v>
      </c>
      <c r="J10" s="17" t="s">
        <v>17</v>
      </c>
      <c r="K10" s="19" t="s">
        <v>18</v>
      </c>
      <c r="L10" s="18" t="s">
        <v>19</v>
      </c>
      <c r="M10" s="10"/>
    </row>
    <row r="11" spans="1:22" ht="15.75" thickBot="1" x14ac:dyDescent="0.3">
      <c r="A11" s="20">
        <v>1</v>
      </c>
      <c r="B11" s="29" t="s">
        <v>0</v>
      </c>
      <c r="C11" s="45">
        <v>12.5</v>
      </c>
      <c r="D11" s="46">
        <v>7.5</v>
      </c>
      <c r="E11" s="47">
        <v>1.5</v>
      </c>
      <c r="F11" s="32">
        <f t="shared" ref="F11:F17" si="0">IF(SUM(C11:E11)=0,"",C11*D11)</f>
        <v>93.75</v>
      </c>
      <c r="G11" s="16">
        <f t="shared" ref="G11:G17" si="1">IF(SUM(C11:E11)=0,"",C11*D11*E11)</f>
        <v>140.625</v>
      </c>
      <c r="H11" s="23">
        <v>1</v>
      </c>
      <c r="I11" s="70">
        <f>IF(ISNUMBER(MATCH(I$10,$B$4:$B$7,0)),IF(H11="","",IF($B$2=$V$19,C28,IF($B$2=$V$18,3,""))),"")</f>
        <v>3</v>
      </c>
      <c r="J11" s="70" t="str">
        <f t="shared" ref="J11:L11" si="2">IF(ISNUMBER(MATCH(J$10,$B$4:$B$7,0)),IF(I11="","",IF($B$2=$V$19,D28,IF($B$2=$V$18,3,""))),"")</f>
        <v/>
      </c>
      <c r="K11" s="70" t="str">
        <f t="shared" si="2"/>
        <v/>
      </c>
      <c r="L11" s="70" t="str">
        <f t="shared" si="2"/>
        <v/>
      </c>
    </row>
    <row r="12" spans="1:22" ht="15.75" thickBot="1" x14ac:dyDescent="0.3">
      <c r="A12" s="21">
        <v>2</v>
      </c>
      <c r="B12" s="30" t="s">
        <v>1</v>
      </c>
      <c r="C12" s="48">
        <v>12</v>
      </c>
      <c r="D12" s="49">
        <v>0.25</v>
      </c>
      <c r="E12" s="50">
        <v>2.9</v>
      </c>
      <c r="F12" s="33">
        <f t="shared" si="0"/>
        <v>3</v>
      </c>
      <c r="G12" s="12">
        <f t="shared" si="1"/>
        <v>8.6999999999999993</v>
      </c>
      <c r="H12" s="24">
        <v>1</v>
      </c>
      <c r="I12" s="70">
        <f t="shared" ref="I12:I17" si="3">IF(ISNUMBER(MATCH(I$10,$B$4:$B$7,0)),IF(H12="","",IF($B$2=$V$19,C29,IF($B$2=$V$18,3,""))),"")</f>
        <v>3</v>
      </c>
      <c r="J12" s="70" t="str">
        <f t="shared" ref="J12:J17" si="4">IF(ISNUMBER(MATCH(J$10,$B$4:$B$7,0)),IF(I12="","",IF($B$2=$V$19,D29,IF($B$2=$V$18,3,""))),"")</f>
        <v/>
      </c>
      <c r="K12" s="70" t="str">
        <f t="shared" ref="K12:K17" si="5">IF(ISNUMBER(MATCH(K$10,$B$4:$B$7,0)),IF(J12="","",IF($B$2=$V$19,E29,IF($B$2=$V$18,3,""))),"")</f>
        <v/>
      </c>
      <c r="L12" s="70" t="str">
        <f t="shared" ref="L12:L17" si="6">IF(ISNUMBER(MATCH(L$10,$B$4:$B$7,0)),IF(K12="","",IF($B$2=$V$19,F29,IF($B$2=$V$18,3,""))),"")</f>
        <v/>
      </c>
      <c r="V12" s="1" t="s">
        <v>24</v>
      </c>
    </row>
    <row r="13" spans="1:22" ht="15.75" thickBot="1" x14ac:dyDescent="0.3">
      <c r="A13" s="21">
        <v>3</v>
      </c>
      <c r="B13" s="30" t="s">
        <v>2</v>
      </c>
      <c r="C13" s="48">
        <v>0.4</v>
      </c>
      <c r="D13" s="49">
        <v>0.8</v>
      </c>
      <c r="E13" s="50">
        <v>2.9</v>
      </c>
      <c r="F13" s="33">
        <f t="shared" si="0"/>
        <v>0.32000000000000006</v>
      </c>
      <c r="G13" s="12">
        <f t="shared" si="1"/>
        <v>0.92800000000000016</v>
      </c>
      <c r="H13" s="24">
        <v>1</v>
      </c>
      <c r="I13" s="70">
        <f t="shared" si="3"/>
        <v>6</v>
      </c>
      <c r="J13" s="70" t="str">
        <f t="shared" si="4"/>
        <v/>
      </c>
      <c r="K13" s="70" t="str">
        <f t="shared" si="5"/>
        <v/>
      </c>
      <c r="L13" s="70" t="str">
        <f t="shared" si="6"/>
        <v/>
      </c>
      <c r="V13" s="1" t="s">
        <v>25</v>
      </c>
    </row>
    <row r="14" spans="1:22" ht="15.75" thickBot="1" x14ac:dyDescent="0.3">
      <c r="A14" s="21">
        <v>4</v>
      </c>
      <c r="B14" s="30" t="s">
        <v>23</v>
      </c>
      <c r="C14" s="48">
        <v>0.4</v>
      </c>
      <c r="D14" s="49">
        <v>0.4</v>
      </c>
      <c r="E14" s="50">
        <v>2.9</v>
      </c>
      <c r="F14" s="33">
        <f t="shared" ref="F14" si="7">IF(SUM(C14:E14)=0,"",C14*D14)</f>
        <v>0.16000000000000003</v>
      </c>
      <c r="G14" s="12">
        <f t="shared" ref="G14" si="8">IF(SUM(C14:E14)=0,"",C14*D14*E14)</f>
        <v>0.46400000000000008</v>
      </c>
      <c r="H14" s="24">
        <v>1</v>
      </c>
      <c r="I14" s="70">
        <f t="shared" si="3"/>
        <v>6</v>
      </c>
      <c r="J14" s="70" t="str">
        <f t="shared" si="4"/>
        <v/>
      </c>
      <c r="K14" s="70" t="str">
        <f t="shared" si="5"/>
        <v/>
      </c>
      <c r="L14" s="70" t="str">
        <f t="shared" si="6"/>
        <v/>
      </c>
    </row>
    <row r="15" spans="1:22" ht="15.75" thickBot="1" x14ac:dyDescent="0.3">
      <c r="A15" s="21">
        <v>5</v>
      </c>
      <c r="B15" s="30" t="s">
        <v>20</v>
      </c>
      <c r="C15" s="48">
        <v>3</v>
      </c>
      <c r="D15" s="49">
        <v>0.15</v>
      </c>
      <c r="E15" s="50">
        <v>0.15</v>
      </c>
      <c r="F15" s="33">
        <f t="shared" si="0"/>
        <v>0.44999999999999996</v>
      </c>
      <c r="G15" s="12">
        <f t="shared" si="1"/>
        <v>6.7499999999999991E-2</v>
      </c>
      <c r="H15" s="24">
        <v>1</v>
      </c>
      <c r="I15" s="70">
        <f t="shared" si="3"/>
        <v>3</v>
      </c>
      <c r="J15" s="70" t="str">
        <f t="shared" si="4"/>
        <v/>
      </c>
      <c r="K15" s="70" t="str">
        <f t="shared" si="5"/>
        <v/>
      </c>
      <c r="L15" s="70" t="str">
        <f t="shared" si="6"/>
        <v/>
      </c>
    </row>
    <row r="16" spans="1:22" ht="15.75" thickBot="1" x14ac:dyDescent="0.3">
      <c r="A16" s="21">
        <v>6</v>
      </c>
      <c r="B16" s="30" t="s">
        <v>21</v>
      </c>
      <c r="C16" s="48">
        <v>4</v>
      </c>
      <c r="D16" s="49">
        <v>0.15</v>
      </c>
      <c r="E16" s="50">
        <v>0.15</v>
      </c>
      <c r="F16" s="33">
        <f t="shared" si="0"/>
        <v>0.6</v>
      </c>
      <c r="G16" s="12">
        <f t="shared" si="1"/>
        <v>0.09</v>
      </c>
      <c r="H16" s="24">
        <v>1</v>
      </c>
      <c r="I16" s="70">
        <f t="shared" si="3"/>
        <v>3</v>
      </c>
      <c r="J16" s="70" t="str">
        <f t="shared" si="4"/>
        <v/>
      </c>
      <c r="K16" s="70" t="str">
        <f t="shared" si="5"/>
        <v/>
      </c>
      <c r="L16" s="70" t="str">
        <f t="shared" si="6"/>
        <v/>
      </c>
    </row>
    <row r="17" spans="1:22" ht="15.75" thickBot="1" x14ac:dyDescent="0.3">
      <c r="A17" s="22">
        <v>7</v>
      </c>
      <c r="B17" s="31" t="s">
        <v>3</v>
      </c>
      <c r="C17" s="51">
        <v>12.5</v>
      </c>
      <c r="D17" s="52">
        <v>7.5</v>
      </c>
      <c r="E17" s="53">
        <v>0.25</v>
      </c>
      <c r="F17" s="34">
        <f t="shared" si="0"/>
        <v>93.75</v>
      </c>
      <c r="G17" s="15">
        <f t="shared" si="1"/>
        <v>23.4375</v>
      </c>
      <c r="H17" s="25">
        <v>1</v>
      </c>
      <c r="I17" s="70">
        <f t="shared" si="3"/>
        <v>3</v>
      </c>
      <c r="J17" s="70" t="str">
        <f t="shared" si="4"/>
        <v/>
      </c>
      <c r="K17" s="70" t="str">
        <f t="shared" si="5"/>
        <v/>
      </c>
      <c r="L17" s="70" t="str">
        <f t="shared" si="6"/>
        <v/>
      </c>
    </row>
    <row r="18" spans="1:22" ht="15.75" thickBot="1" x14ac:dyDescent="0.3">
      <c r="G18" s="69">
        <f>SUM(G11:G17)</f>
        <v>174.31199999999998</v>
      </c>
      <c r="V18" s="3" t="s">
        <v>13</v>
      </c>
    </row>
    <row r="19" spans="1:22" ht="15.75" thickBot="1" x14ac:dyDescent="0.3">
      <c r="V19" s="3" t="s">
        <v>14</v>
      </c>
    </row>
    <row r="20" spans="1:22" ht="15.75" thickBot="1" x14ac:dyDescent="0.3">
      <c r="A20" s="77" t="s">
        <v>28</v>
      </c>
      <c r="B20" s="78"/>
      <c r="C20" s="59" t="e">
        <f ca="1">СУММА(I22:L22)/G18</f>
        <v>#NAME?</v>
      </c>
      <c r="H20" s="57" t="s">
        <v>24</v>
      </c>
      <c r="I20" s="54">
        <f>IF($B$3=$V$12,SUM(I11:I17),"")</f>
        <v>27</v>
      </c>
      <c r="J20" s="54">
        <f>IF($B$3=$V$12,SUM(J11:J17),"")</f>
        <v>0</v>
      </c>
      <c r="K20" s="55">
        <f t="shared" ref="K20:L20" si="9">IF($B$3=$V$12,SUM(K11:K17),"")</f>
        <v>0</v>
      </c>
      <c r="L20" s="56">
        <f t="shared" si="9"/>
        <v>0</v>
      </c>
    </row>
    <row r="21" spans="1:22" ht="15.75" thickBot="1" x14ac:dyDescent="0.3">
      <c r="H21" s="58" t="s">
        <v>25</v>
      </c>
      <c r="I21" s="61" t="str">
        <f>IF($B$3=$V$13,SUM(I11:I17),"")</f>
        <v/>
      </c>
      <c r="J21" s="62" t="str">
        <f>IF($B$3=$V$13,SUM(J11:J17),"")</f>
        <v/>
      </c>
      <c r="K21" s="62" t="str">
        <f t="shared" ref="K21:L21" si="10">IF($B$3=$V$13,SUM(K11:K17),"")</f>
        <v/>
      </c>
      <c r="L21" s="63" t="str">
        <f t="shared" si="10"/>
        <v/>
      </c>
    </row>
    <row r="22" spans="1:22" ht="15.75" thickBot="1" x14ac:dyDescent="0.3">
      <c r="H22" s="60" t="s">
        <v>26</v>
      </c>
      <c r="I22" s="65">
        <f>IF(I21="",I20*I8,I21*I8)</f>
        <v>4050</v>
      </c>
      <c r="J22" s="66">
        <f t="shared" ref="J22:L22" si="11">IF(J21="",J20*J8,J21*J8)</f>
        <v>0</v>
      </c>
      <c r="K22" s="66">
        <f t="shared" si="11"/>
        <v>0</v>
      </c>
      <c r="L22" s="67">
        <f t="shared" si="11"/>
        <v>0</v>
      </c>
    </row>
    <row r="23" spans="1:22" ht="15.75" thickBot="1" x14ac:dyDescent="0.3">
      <c r="H23" s="64" t="s">
        <v>27</v>
      </c>
      <c r="I23" s="74">
        <f>SUM(I22:L22)</f>
        <v>4050</v>
      </c>
      <c r="J23" s="75"/>
      <c r="K23" s="75"/>
      <c r="L23" s="76"/>
    </row>
    <row r="24" spans="1:22" x14ac:dyDescent="0.25">
      <c r="V24" s="3" t="s">
        <v>16</v>
      </c>
    </row>
    <row r="25" spans="1:22" ht="15.75" thickBot="1" x14ac:dyDescent="0.3">
      <c r="V25" s="3" t="s">
        <v>17</v>
      </c>
    </row>
    <row r="26" spans="1:22" x14ac:dyDescent="0.25">
      <c r="A26" s="94" t="s">
        <v>4</v>
      </c>
      <c r="B26" s="95" t="s">
        <v>5</v>
      </c>
      <c r="C26" s="94" t="s">
        <v>22</v>
      </c>
      <c r="D26" s="85"/>
      <c r="E26" s="85"/>
      <c r="I26" s="82" t="s">
        <v>15</v>
      </c>
      <c r="J26" s="83"/>
      <c r="K26" s="83"/>
      <c r="L26" s="84"/>
      <c r="V26" s="3" t="s">
        <v>18</v>
      </c>
    </row>
    <row r="27" spans="1:22" ht="51" customHeight="1" thickBot="1" x14ac:dyDescent="0.3">
      <c r="A27" s="94"/>
      <c r="B27" s="95"/>
      <c r="C27" s="94"/>
      <c r="D27" s="86"/>
      <c r="E27" s="86"/>
      <c r="I27" s="26" t="s">
        <v>16</v>
      </c>
      <c r="J27" s="17" t="s">
        <v>17</v>
      </c>
      <c r="K27" s="19" t="s">
        <v>18</v>
      </c>
      <c r="L27" s="18" t="s">
        <v>19</v>
      </c>
      <c r="V27" s="3" t="s">
        <v>19</v>
      </c>
    </row>
    <row r="28" spans="1:22" x14ac:dyDescent="0.25">
      <c r="A28" s="5">
        <v>1</v>
      </c>
      <c r="B28" s="6" t="s">
        <v>0</v>
      </c>
      <c r="C28" s="4">
        <v>3</v>
      </c>
      <c r="D28" s="4"/>
      <c r="E28" s="4"/>
      <c r="I28" s="38">
        <f>IF(H11="","",IF($B$2=$V$19,C28,IF($B$2=$V$18,3,"")))</f>
        <v>3</v>
      </c>
      <c r="J28" s="39">
        <f>IF(H11="","",IF($B$2=$V$19,C28,IF($B$2=$V$18,3,"")))</f>
        <v>3</v>
      </c>
      <c r="K28" s="39">
        <f>IF(H11="","",IF($B$2=$V$19,C28,IF($B$2=$V$18,"","")))</f>
        <v>3</v>
      </c>
      <c r="L28" s="40">
        <f>IF(H11="","",IF($B$2=$V$19,C28,IF($B$2=$V$18,"","")))</f>
        <v>3</v>
      </c>
    </row>
    <row r="29" spans="1:22" x14ac:dyDescent="0.25">
      <c r="A29" s="5">
        <v>2</v>
      </c>
      <c r="B29" s="6" t="s">
        <v>1</v>
      </c>
      <c r="C29" s="4">
        <v>3</v>
      </c>
      <c r="D29" s="4"/>
      <c r="E29" s="4"/>
      <c r="I29" s="11">
        <f>IF(H12="","",IF($B$2=$V$19,C29,IF($B$2=$V$18,3,"")))</f>
        <v>3</v>
      </c>
      <c r="J29" s="4">
        <f>IF(H12="","",IF($B$2=$V$19,C29,IF($B$2=$V$18,3,"")))</f>
        <v>3</v>
      </c>
      <c r="K29" s="4">
        <f>IF(H12="","",IF($B$2=$V$19,C29,IF($B$2=$V$18,"","")))</f>
        <v>3</v>
      </c>
      <c r="L29" s="27">
        <f>IF(H12="","",IF($B$2=$V$19,C29,IF($B$2=$V$18,"","")))</f>
        <v>3</v>
      </c>
    </row>
    <row r="30" spans="1:22" x14ac:dyDescent="0.25">
      <c r="A30" s="5">
        <v>3</v>
      </c>
      <c r="B30" s="6" t="s">
        <v>2</v>
      </c>
      <c r="C30" s="4">
        <v>6</v>
      </c>
      <c r="D30" s="4"/>
      <c r="E30" s="4"/>
      <c r="I30" s="11">
        <f>IF(H13="","",IF($B$2=$V$19,C30*H13,IF($B$2=$V$18,3,"")))</f>
        <v>6</v>
      </c>
      <c r="J30" s="4">
        <f>IF(H13="","",IF($B$2=$V$19,C30*H13,IF($B$2=$V$18,3,"")))</f>
        <v>6</v>
      </c>
      <c r="K30" s="4">
        <f>IF(H13="","",IF($B$2=$V$19,3,IF($B$2=$V$18,"","")))</f>
        <v>3</v>
      </c>
      <c r="L30" s="27">
        <f>IF(H13="","",IF($B$2=$V$19,3,IF($B$2=$V$18,"","")))</f>
        <v>3</v>
      </c>
    </row>
    <row r="31" spans="1:22" x14ac:dyDescent="0.25">
      <c r="A31" s="5">
        <v>4</v>
      </c>
      <c r="B31" s="6" t="s">
        <v>23</v>
      </c>
      <c r="C31" s="4">
        <v>6</v>
      </c>
      <c r="D31" s="4"/>
      <c r="E31" s="4"/>
      <c r="I31" s="11">
        <f>IF(H14="","",IF($B$2=$V$19,C31*H14,IF($B$2=$V$18,3,"")))</f>
        <v>6</v>
      </c>
      <c r="J31" s="4">
        <f>IF(H14="","",IF($B$2=$V$19,C31*H14,IF($B$2=$V$18,3,"")))</f>
        <v>6</v>
      </c>
      <c r="K31" s="4">
        <f>IF(H14="","",IF($B$2=$V$19,3,IF($B$2=$V$18,"","")))</f>
        <v>3</v>
      </c>
      <c r="L31" s="27">
        <f>IF(H14="","",IF($B$2=$V$19,3,IF($B$2=$V$18,"","")))</f>
        <v>3</v>
      </c>
    </row>
    <row r="32" spans="1:22" x14ac:dyDescent="0.25">
      <c r="A32" s="5">
        <v>5</v>
      </c>
      <c r="B32" s="6" t="s">
        <v>20</v>
      </c>
      <c r="C32" s="4">
        <v>3</v>
      </c>
      <c r="D32" s="4">
        <v>4</v>
      </c>
      <c r="E32" s="4">
        <v>1</v>
      </c>
      <c r="I32" s="35">
        <f>IF(H15="","",IF(C15&lt;D32,E32,IF($B$2=$V$19,C32,IF($B$2=$V$18,3,""))))</f>
        <v>1</v>
      </c>
      <c r="J32" s="4">
        <f>IF(H15="","",IF(C15&lt;D32,E32,IF($B$2=$V$19,C32,IF($B$2=$V$18,3,""))))</f>
        <v>1</v>
      </c>
      <c r="K32" s="4">
        <f>IF(H15="","",IF($B$2=$V$19,1,IF($B$2=$V$18,"","")))</f>
        <v>1</v>
      </c>
      <c r="L32" s="27">
        <f>IF(H15="","",IF($B$2=$V$19,1,IF($B$2=$V$18,"","")))</f>
        <v>1</v>
      </c>
    </row>
    <row r="33" spans="1:12" x14ac:dyDescent="0.25">
      <c r="A33" s="5">
        <v>6</v>
      </c>
      <c r="B33" s="6" t="s">
        <v>21</v>
      </c>
      <c r="C33" s="4">
        <v>3</v>
      </c>
      <c r="D33" s="4">
        <v>4</v>
      </c>
      <c r="E33" s="4">
        <v>1</v>
      </c>
      <c r="I33" s="35">
        <f>IF(H16="","",IF(C16&lt;D33,E33,IF($B$2=$V$19,C33,IF($B$2=$V$18,3,""))))</f>
        <v>3</v>
      </c>
      <c r="J33" s="4">
        <f>IF(H16="","",IF(C16&lt;D33,E33,IF($B$2=$V$19,C33,IF($B$2=$V$18,3,""))))</f>
        <v>3</v>
      </c>
      <c r="K33" s="4">
        <f>IF(H16="","",IF($B$2=$V$19,1,IF($B$2=$V$18,"","")))</f>
        <v>1</v>
      </c>
      <c r="L33" s="27">
        <f>IF(H16="","",IF($B$2=$V$19,1,IF($B$2=$V$18,"","")))</f>
        <v>1</v>
      </c>
    </row>
    <row r="34" spans="1:12" ht="15.75" thickBot="1" x14ac:dyDescent="0.3">
      <c r="A34" s="5">
        <v>7</v>
      </c>
      <c r="B34" s="6" t="s">
        <v>3</v>
      </c>
      <c r="C34" s="4">
        <v>3</v>
      </c>
      <c r="D34" s="4"/>
      <c r="E34" s="4"/>
      <c r="I34" s="13">
        <f>IF(H17="","",IF($B$2=$V$19,C34,IF($B$2=$V$18,3,"")))</f>
        <v>3</v>
      </c>
      <c r="J34" s="14">
        <f>IF(H17="","",IF($B$2=$V$19,C34,IF($B$2=$V$18,3,"")))</f>
        <v>3</v>
      </c>
      <c r="K34" s="14">
        <f>IF(H17="","",IF($B$2=$V$19,C34,IF($B$2=$V$18,"","")))</f>
        <v>3</v>
      </c>
      <c r="L34" s="28">
        <f>IF(H17="","",IF($B$2=$V$19,C34,IF($B$2=$V$18,"","")))</f>
        <v>3</v>
      </c>
    </row>
    <row r="35" spans="1:12" x14ac:dyDescent="0.25">
      <c r="I35" s="59"/>
      <c r="J35" s="59"/>
      <c r="K35" s="59"/>
      <c r="L35" s="59"/>
    </row>
    <row r="45" spans="1:12" x14ac:dyDescent="0.25">
      <c r="H45" s="68"/>
    </row>
  </sheetData>
  <mergeCells count="14">
    <mergeCell ref="I7:L7"/>
    <mergeCell ref="I23:L23"/>
    <mergeCell ref="A20:B20"/>
    <mergeCell ref="I9:L9"/>
    <mergeCell ref="I26:L26"/>
    <mergeCell ref="E26:E27"/>
    <mergeCell ref="D26:D27"/>
    <mergeCell ref="B9:B10"/>
    <mergeCell ref="A9:A10"/>
    <mergeCell ref="H9:H10"/>
    <mergeCell ref="C9:G9"/>
    <mergeCell ref="A26:A27"/>
    <mergeCell ref="B26:B27"/>
    <mergeCell ref="C26:C27"/>
  </mergeCells>
  <conditionalFormatting sqref="J20">
    <cfRule type="expression" dxfId="5" priority="4">
      <formula>($J$20&gt;20)*$J$20</formula>
    </cfRule>
    <cfRule type="expression" dxfId="4" priority="5">
      <formula>($J$20=20)*$J$20</formula>
    </cfRule>
    <cfRule type="expression" dxfId="3" priority="6">
      <formula>($J$20&lt;20)*$J$20</formula>
    </cfRule>
  </conditionalFormatting>
  <conditionalFormatting sqref="I20">
    <cfRule type="expression" dxfId="2" priority="1">
      <formula>($I$20=20)*$I$20</formula>
    </cfRule>
    <cfRule type="expression" dxfId="1" priority="2">
      <formula>($I$20&lt;20)*$I$20</formula>
    </cfRule>
    <cfRule type="expression" dxfId="0" priority="3">
      <formula>($I$20&gt;20)*$I$20</formula>
    </cfRule>
  </conditionalFormatting>
  <dataValidations count="3">
    <dataValidation type="list" allowBlank="1" showInputMessage="1" showErrorMessage="1" sqref="B2">
      <formula1>Возраст</formula1>
    </dataValidation>
    <dataValidation type="list" allowBlank="1" showInputMessage="1" showErrorMessage="1" sqref="B3">
      <formula1>Схема</formula1>
    </dataValidation>
    <dataValidation type="list" allowBlank="1" showInputMessage="1" showErrorMessage="1" sqref="B4:B7">
      <formula1>Метод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Возраст</vt:lpstr>
      <vt:lpstr>Метод</vt:lpstr>
      <vt:lpstr>Схема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Гусев Александр Валентинович</cp:lastModifiedBy>
  <dcterms:created xsi:type="dcterms:W3CDTF">2016-03-02T06:43:20Z</dcterms:created>
  <dcterms:modified xsi:type="dcterms:W3CDTF">2016-03-02T10:28:06Z</dcterms:modified>
</cp:coreProperties>
</file>