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15" windowWidth="18735" windowHeight="11655"/>
  </bookViews>
  <sheets>
    <sheet name="выполнение" sheetId="1" r:id="rId1"/>
  </sheets>
  <definedNames>
    <definedName name="_xlnm._FilterDatabase" localSheetId="0" hidden="1">выполнение!$A$4:$AD$67</definedName>
  </definedNames>
  <calcPr calcId="145621"/>
</workbook>
</file>

<file path=xl/calcChain.xml><?xml version="1.0" encoding="utf-8"?>
<calcChain xmlns="http://schemas.openxmlformats.org/spreadsheetml/2006/main">
  <c r="AJ11" i="1" l="1"/>
  <c r="AJ65" i="1"/>
  <c r="AJ56" i="1"/>
  <c r="AJ47" i="1"/>
  <c r="AJ38" i="1"/>
  <c r="AJ29" i="1"/>
  <c r="AJ20" i="1"/>
  <c r="AI11" i="1"/>
  <c r="AI10" i="1" l="1"/>
  <c r="AI66" i="1"/>
  <c r="AE66" i="1"/>
  <c r="AF66" i="1" s="1"/>
  <c r="AH66" i="1" s="1"/>
  <c r="E66" i="1"/>
  <c r="F66" i="1" s="1"/>
  <c r="AD65" i="1"/>
  <c r="AI65" i="1" s="1"/>
  <c r="E65" i="1"/>
  <c r="F65" i="1" s="1"/>
  <c r="AI64" i="1"/>
  <c r="AE64" i="1"/>
  <c r="AF64" i="1" s="1"/>
  <c r="AH64" i="1" s="1"/>
  <c r="E64" i="1"/>
  <c r="F64" i="1" s="1"/>
  <c r="AG63" i="1"/>
  <c r="AD63" i="1"/>
  <c r="AE63" i="1" s="1"/>
  <c r="AF63" i="1" s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D63" i="1"/>
  <c r="E63" i="1" s="1"/>
  <c r="F63" i="1" s="1"/>
  <c r="C63" i="1"/>
  <c r="AG62" i="1"/>
  <c r="AD62" i="1"/>
  <c r="AE62" i="1" s="1"/>
  <c r="AF62" i="1" s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AG61" i="1"/>
  <c r="AD61" i="1"/>
  <c r="AE61" i="1" s="1"/>
  <c r="AF61" i="1" s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D61" i="1"/>
  <c r="E61" i="1" s="1"/>
  <c r="F61" i="1" s="1"/>
  <c r="C61" i="1"/>
  <c r="AG60" i="1"/>
  <c r="AD60" i="1"/>
  <c r="AE60" i="1" s="1"/>
  <c r="AF60" i="1" s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D60" i="1"/>
  <c r="E60" i="1" s="1"/>
  <c r="F60" i="1" s="1"/>
  <c r="C60" i="1"/>
  <c r="AG59" i="1"/>
  <c r="AD59" i="1"/>
  <c r="AD67" i="1" s="1"/>
  <c r="AC59" i="1"/>
  <c r="AC67" i="1" s="1"/>
  <c r="AB59" i="1"/>
  <c r="AB67" i="1" s="1"/>
  <c r="AA59" i="1"/>
  <c r="AA67" i="1" s="1"/>
  <c r="Z59" i="1"/>
  <c r="Z67" i="1" s="1"/>
  <c r="Y59" i="1"/>
  <c r="Y67" i="1" s="1"/>
  <c r="X59" i="1"/>
  <c r="X67" i="1" s="1"/>
  <c r="W59" i="1"/>
  <c r="W67" i="1" s="1"/>
  <c r="V59" i="1"/>
  <c r="V67" i="1" s="1"/>
  <c r="U59" i="1"/>
  <c r="U67" i="1" s="1"/>
  <c r="T59" i="1"/>
  <c r="T67" i="1" s="1"/>
  <c r="S59" i="1"/>
  <c r="S67" i="1" s="1"/>
  <c r="R59" i="1"/>
  <c r="R67" i="1" s="1"/>
  <c r="Q59" i="1"/>
  <c r="Q67" i="1" s="1"/>
  <c r="P59" i="1"/>
  <c r="P67" i="1" s="1"/>
  <c r="O59" i="1"/>
  <c r="O67" i="1" s="1"/>
  <c r="N59" i="1"/>
  <c r="N67" i="1" s="1"/>
  <c r="M59" i="1"/>
  <c r="M67" i="1" s="1"/>
  <c r="L59" i="1"/>
  <c r="L67" i="1" s="1"/>
  <c r="K59" i="1"/>
  <c r="K67" i="1" s="1"/>
  <c r="J59" i="1"/>
  <c r="J67" i="1" s="1"/>
  <c r="I59" i="1"/>
  <c r="I67" i="1" s="1"/>
  <c r="H59" i="1"/>
  <c r="H67" i="1" s="1"/>
  <c r="G59" i="1"/>
  <c r="G67" i="1" s="1"/>
  <c r="D59" i="1"/>
  <c r="D67" i="1" s="1"/>
  <c r="C59" i="1"/>
  <c r="C67" i="1" s="1"/>
  <c r="AG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D58" i="1"/>
  <c r="C58" i="1"/>
  <c r="AI57" i="1"/>
  <c r="AE57" i="1"/>
  <c r="AF57" i="1" s="1"/>
  <c r="AH57" i="1" s="1"/>
  <c r="E57" i="1"/>
  <c r="F57" i="1" s="1"/>
  <c r="AD56" i="1"/>
  <c r="AI56" i="1" s="1"/>
  <c r="E56" i="1"/>
  <c r="F56" i="1" s="1"/>
  <c r="AI55" i="1"/>
  <c r="AE55" i="1"/>
  <c r="AF55" i="1" s="1"/>
  <c r="AH55" i="1" s="1"/>
  <c r="E55" i="1"/>
  <c r="F55" i="1" s="1"/>
  <c r="AI54" i="1"/>
  <c r="AE54" i="1"/>
  <c r="AF54" i="1" s="1"/>
  <c r="AH54" i="1" s="1"/>
  <c r="E54" i="1"/>
  <c r="F54" i="1" s="1"/>
  <c r="AI53" i="1"/>
  <c r="AE53" i="1"/>
  <c r="AF53" i="1" s="1"/>
  <c r="AH53" i="1" s="1"/>
  <c r="E53" i="1"/>
  <c r="F53" i="1" s="1"/>
  <c r="AI52" i="1"/>
  <c r="AF52" i="1"/>
  <c r="AH52" i="1" s="1"/>
  <c r="AE52" i="1"/>
  <c r="F52" i="1"/>
  <c r="E52" i="1"/>
  <c r="AI51" i="1"/>
  <c r="AE51" i="1"/>
  <c r="AF51" i="1" s="1"/>
  <c r="AH51" i="1" s="1"/>
  <c r="E51" i="1"/>
  <c r="F51" i="1" s="1"/>
  <c r="AI50" i="1"/>
  <c r="AF50" i="1"/>
  <c r="AE50" i="1"/>
  <c r="F50" i="1"/>
  <c r="E50" i="1"/>
  <c r="AG49" i="1"/>
  <c r="AI49" i="1" s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D49" i="1"/>
  <c r="C49" i="1"/>
  <c r="AI48" i="1"/>
  <c r="AE48" i="1"/>
  <c r="AF48" i="1" s="1"/>
  <c r="AH48" i="1" s="1"/>
  <c r="E48" i="1"/>
  <c r="F48" i="1" s="1"/>
  <c r="AE47" i="1"/>
  <c r="AF47" i="1" s="1"/>
  <c r="AH47" i="1" s="1"/>
  <c r="AD47" i="1"/>
  <c r="AI47" i="1" s="1"/>
  <c r="F47" i="1"/>
  <c r="E47" i="1"/>
  <c r="AI46" i="1"/>
  <c r="AE46" i="1"/>
  <c r="AF46" i="1" s="1"/>
  <c r="AH46" i="1" s="1"/>
  <c r="E46" i="1"/>
  <c r="F46" i="1" s="1"/>
  <c r="AI45" i="1"/>
  <c r="AF45" i="1"/>
  <c r="AH45" i="1" s="1"/>
  <c r="AE45" i="1"/>
  <c r="F45" i="1"/>
  <c r="E45" i="1"/>
  <c r="AI44" i="1"/>
  <c r="AE44" i="1"/>
  <c r="AF44" i="1" s="1"/>
  <c r="AH44" i="1" s="1"/>
  <c r="E44" i="1"/>
  <c r="F44" i="1" s="1"/>
  <c r="AI43" i="1"/>
  <c r="AF43" i="1"/>
  <c r="AH43" i="1" s="1"/>
  <c r="AE43" i="1"/>
  <c r="F43" i="1"/>
  <c r="E43" i="1"/>
  <c r="AI42" i="1"/>
  <c r="AE42" i="1"/>
  <c r="AF42" i="1" s="1"/>
  <c r="AH42" i="1" s="1"/>
  <c r="E42" i="1"/>
  <c r="F42" i="1" s="1"/>
  <c r="AI41" i="1"/>
  <c r="AF41" i="1"/>
  <c r="AE41" i="1"/>
  <c r="F41" i="1"/>
  <c r="E41" i="1"/>
  <c r="AG40" i="1"/>
  <c r="AI40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D40" i="1"/>
  <c r="C40" i="1"/>
  <c r="AI39" i="1"/>
  <c r="AE39" i="1"/>
  <c r="AF39" i="1" s="1"/>
  <c r="AH39" i="1" s="1"/>
  <c r="E39" i="1"/>
  <c r="F39" i="1" s="1"/>
  <c r="AE38" i="1"/>
  <c r="AF38" i="1" s="1"/>
  <c r="AH38" i="1" s="1"/>
  <c r="AD38" i="1"/>
  <c r="AI38" i="1" s="1"/>
  <c r="F38" i="1"/>
  <c r="E38" i="1"/>
  <c r="AI37" i="1"/>
  <c r="AE37" i="1"/>
  <c r="AF37" i="1" s="1"/>
  <c r="AH37" i="1" s="1"/>
  <c r="E37" i="1"/>
  <c r="F37" i="1" s="1"/>
  <c r="AI36" i="1"/>
  <c r="AE36" i="1"/>
  <c r="AF36" i="1" s="1"/>
  <c r="AH36" i="1" s="1"/>
  <c r="E36" i="1"/>
  <c r="F36" i="1" s="1"/>
  <c r="AI35" i="1"/>
  <c r="AE35" i="1"/>
  <c r="AF35" i="1" s="1"/>
  <c r="AH35" i="1" s="1"/>
  <c r="E35" i="1"/>
  <c r="F35" i="1" s="1"/>
  <c r="AI34" i="1"/>
  <c r="AE34" i="1"/>
  <c r="AF34" i="1" s="1"/>
  <c r="AH34" i="1" s="1"/>
  <c r="E34" i="1"/>
  <c r="F34" i="1" s="1"/>
  <c r="AI33" i="1"/>
  <c r="AE33" i="1"/>
  <c r="AF33" i="1" s="1"/>
  <c r="AH33" i="1" s="1"/>
  <c r="E33" i="1"/>
  <c r="F33" i="1" s="1"/>
  <c r="AI32" i="1"/>
  <c r="AE32" i="1"/>
  <c r="AE40" i="1" s="1"/>
  <c r="E32" i="1"/>
  <c r="AG31" i="1"/>
  <c r="AI31" i="1" s="1"/>
  <c r="AD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D31" i="1"/>
  <c r="C31" i="1"/>
  <c r="AI30" i="1"/>
  <c r="AE30" i="1"/>
  <c r="AF30" i="1" s="1"/>
  <c r="AH30" i="1" s="1"/>
  <c r="E30" i="1"/>
  <c r="F30" i="1" s="1"/>
  <c r="AD29" i="1"/>
  <c r="AI29" i="1" s="1"/>
  <c r="E29" i="1"/>
  <c r="F29" i="1" s="1"/>
  <c r="AI28" i="1"/>
  <c r="AE28" i="1"/>
  <c r="AF28" i="1" s="1"/>
  <c r="AH28" i="1" s="1"/>
  <c r="E28" i="1"/>
  <c r="F28" i="1" s="1"/>
  <c r="AI27" i="1"/>
  <c r="AE27" i="1"/>
  <c r="AF27" i="1" s="1"/>
  <c r="AH27" i="1" s="1"/>
  <c r="E27" i="1"/>
  <c r="F27" i="1" s="1"/>
  <c r="AI26" i="1"/>
  <c r="AE26" i="1"/>
  <c r="AF26" i="1" s="1"/>
  <c r="AH26" i="1" s="1"/>
  <c r="E26" i="1"/>
  <c r="F26" i="1" s="1"/>
  <c r="AI25" i="1"/>
  <c r="AE25" i="1"/>
  <c r="AF25" i="1" s="1"/>
  <c r="AH25" i="1" s="1"/>
  <c r="E25" i="1"/>
  <c r="F25" i="1" s="1"/>
  <c r="AI24" i="1"/>
  <c r="AE24" i="1"/>
  <c r="AF24" i="1" s="1"/>
  <c r="AH24" i="1" s="1"/>
  <c r="E24" i="1"/>
  <c r="F24" i="1" s="1"/>
  <c r="AI23" i="1"/>
  <c r="AE23" i="1"/>
  <c r="E23" i="1"/>
  <c r="E31" i="1" s="1"/>
  <c r="AG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D22" i="1"/>
  <c r="C22" i="1"/>
  <c r="AI21" i="1"/>
  <c r="AE21" i="1"/>
  <c r="AF21" i="1" s="1"/>
  <c r="AH21" i="1" s="1"/>
  <c r="E21" i="1"/>
  <c r="F21" i="1" s="1"/>
  <c r="AD20" i="1"/>
  <c r="AI20" i="1" s="1"/>
  <c r="E20" i="1"/>
  <c r="F20" i="1" s="1"/>
  <c r="AI19" i="1"/>
  <c r="AE19" i="1"/>
  <c r="AF19" i="1" s="1"/>
  <c r="AH19" i="1" s="1"/>
  <c r="E19" i="1"/>
  <c r="F19" i="1" s="1"/>
  <c r="AI18" i="1"/>
  <c r="AE18" i="1"/>
  <c r="AF18" i="1" s="1"/>
  <c r="AH18" i="1" s="1"/>
  <c r="E18" i="1"/>
  <c r="F18" i="1" s="1"/>
  <c r="AI17" i="1"/>
  <c r="AE17" i="1"/>
  <c r="AF17" i="1" s="1"/>
  <c r="AH17" i="1" s="1"/>
  <c r="E17" i="1"/>
  <c r="F17" i="1" s="1"/>
  <c r="AI16" i="1"/>
  <c r="AE16" i="1"/>
  <c r="AF16" i="1" s="1"/>
  <c r="AH16" i="1" s="1"/>
  <c r="E16" i="1"/>
  <c r="F16" i="1" s="1"/>
  <c r="AI15" i="1"/>
  <c r="AE15" i="1"/>
  <c r="AF15" i="1" s="1"/>
  <c r="AH15" i="1" s="1"/>
  <c r="E15" i="1"/>
  <c r="F15" i="1" s="1"/>
  <c r="AI14" i="1"/>
  <c r="AE14" i="1"/>
  <c r="E14" i="1"/>
  <c r="E22" i="1" s="1"/>
  <c r="AG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D13" i="1"/>
  <c r="C13" i="1"/>
  <c r="AI12" i="1"/>
  <c r="AE12" i="1"/>
  <c r="AF12" i="1" s="1"/>
  <c r="AH12" i="1" s="1"/>
  <c r="E12" i="1"/>
  <c r="F12" i="1" s="1"/>
  <c r="AD11" i="1"/>
  <c r="AE11" i="1" s="1"/>
  <c r="AF11" i="1" s="1"/>
  <c r="AH11" i="1" s="1"/>
  <c r="AC11" i="1"/>
  <c r="E11" i="1"/>
  <c r="F11" i="1" s="1"/>
  <c r="AH10" i="1"/>
  <c r="AE10" i="1"/>
  <c r="E10" i="1"/>
  <c r="F10" i="1" s="1"/>
  <c r="AI9" i="1"/>
  <c r="AE9" i="1"/>
  <c r="AF9" i="1" s="1"/>
  <c r="AH9" i="1" s="1"/>
  <c r="E9" i="1"/>
  <c r="F9" i="1" s="1"/>
  <c r="AI8" i="1"/>
  <c r="AE8" i="1"/>
  <c r="AF8" i="1" s="1"/>
  <c r="AH8" i="1" s="1"/>
  <c r="E8" i="1"/>
  <c r="F8" i="1" s="1"/>
  <c r="AI7" i="1"/>
  <c r="AE7" i="1"/>
  <c r="AF7" i="1" s="1"/>
  <c r="AH7" i="1" s="1"/>
  <c r="E7" i="1"/>
  <c r="F7" i="1" s="1"/>
  <c r="AI6" i="1"/>
  <c r="AE6" i="1"/>
  <c r="AF6" i="1" s="1"/>
  <c r="AH6" i="1" s="1"/>
  <c r="E6" i="1"/>
  <c r="F6" i="1" s="1"/>
  <c r="AI5" i="1"/>
  <c r="AE5" i="1"/>
  <c r="AF5" i="1" s="1"/>
  <c r="E5" i="1"/>
  <c r="F5" i="1" s="1"/>
  <c r="AE22" i="1" l="1"/>
  <c r="AE31" i="1"/>
  <c r="F49" i="1"/>
  <c r="AF49" i="1"/>
  <c r="F58" i="1"/>
  <c r="AF58" i="1"/>
  <c r="AE56" i="1"/>
  <c r="AF56" i="1" s="1"/>
  <c r="AH56" i="1" s="1"/>
  <c r="AI58" i="1"/>
  <c r="AI60" i="1"/>
  <c r="AH61" i="1"/>
  <c r="AI62" i="1"/>
  <c r="AH63" i="1"/>
  <c r="AI22" i="1"/>
  <c r="E40" i="1"/>
  <c r="E49" i="1"/>
  <c r="AE49" i="1"/>
  <c r="E58" i="1"/>
  <c r="AE58" i="1"/>
  <c r="AF13" i="1"/>
  <c r="AH13" i="1" s="1"/>
  <c r="AH5" i="1"/>
  <c r="F13" i="1"/>
  <c r="E13" i="1"/>
  <c r="AE13" i="1"/>
  <c r="AI13" i="1"/>
  <c r="F14" i="1"/>
  <c r="F22" i="1" s="1"/>
  <c r="AF14" i="1"/>
  <c r="AE20" i="1"/>
  <c r="AF20" i="1" s="1"/>
  <c r="AH20" i="1" s="1"/>
  <c r="F23" i="1"/>
  <c r="F31" i="1" s="1"/>
  <c r="AF23" i="1"/>
  <c r="AE29" i="1"/>
  <c r="AF29" i="1" s="1"/>
  <c r="AH29" i="1" s="1"/>
  <c r="AH41" i="1"/>
  <c r="AH49" i="1"/>
  <c r="AH50" i="1"/>
  <c r="AH58" i="1"/>
  <c r="E59" i="1"/>
  <c r="AE59" i="1"/>
  <c r="AI59" i="1"/>
  <c r="AH60" i="1"/>
  <c r="AI61" i="1"/>
  <c r="AH62" i="1"/>
  <c r="AI63" i="1"/>
  <c r="AE65" i="1"/>
  <c r="AF65" i="1" s="1"/>
  <c r="AH65" i="1" s="1"/>
  <c r="AG67" i="1"/>
  <c r="F32" i="1"/>
  <c r="F40" i="1" s="1"/>
  <c r="AF32" i="1"/>
  <c r="AF40" i="1" l="1"/>
  <c r="AH40" i="1" s="1"/>
  <c r="AH32" i="1"/>
  <c r="F59" i="1"/>
  <c r="F67" i="1" s="1"/>
  <c r="E67" i="1"/>
  <c r="AF59" i="1"/>
  <c r="AE67" i="1"/>
  <c r="AF22" i="1"/>
  <c r="AH22" i="1" s="1"/>
  <c r="AH14" i="1"/>
  <c r="AI67" i="1"/>
  <c r="AH23" i="1"/>
  <c r="AF31" i="1"/>
  <c r="AH31" i="1" s="1"/>
  <c r="AF67" i="1" l="1"/>
  <c r="AH67" i="1" s="1"/>
  <c r="AH59" i="1"/>
</calcChain>
</file>

<file path=xl/sharedStrings.xml><?xml version="1.0" encoding="utf-8"?>
<sst xmlns="http://schemas.openxmlformats.org/spreadsheetml/2006/main" count="129" uniqueCount="69">
  <si>
    <t xml:space="preserve">Количество рабочих дней месяца </t>
  </si>
  <si>
    <t xml:space="preserve">Количество рабочих дней периода </t>
  </si>
  <si>
    <t>Производитель</t>
  </si>
  <si>
    <t>факт декабря 2013</t>
  </si>
  <si>
    <t>факт января 2014</t>
  </si>
  <si>
    <t>в день</t>
  </si>
  <si>
    <t>период</t>
  </si>
  <si>
    <t>факт февраля 2014</t>
  </si>
  <si>
    <t>факт марта 2014</t>
  </si>
  <si>
    <t>факт апреля 2014</t>
  </si>
  <si>
    <t>факт июня 2014</t>
  </si>
  <si>
    <t>факт июля 2014</t>
  </si>
  <si>
    <t>факт Августа 2014</t>
  </si>
  <si>
    <t>факт Сентября 2014</t>
  </si>
  <si>
    <t xml:space="preserve">факт Октября 2014 </t>
  </si>
  <si>
    <t>факт Ноября 2014</t>
  </si>
  <si>
    <t>факт Декабря 2014</t>
  </si>
  <si>
    <t>факт Января 2015</t>
  </si>
  <si>
    <t>факт Февраля 2015</t>
  </si>
  <si>
    <t>факт Марта 2015</t>
  </si>
  <si>
    <t>факт Апреля</t>
  </si>
  <si>
    <t>факт Мая</t>
  </si>
  <si>
    <t>факт Июня</t>
  </si>
  <si>
    <t>факт Июля</t>
  </si>
  <si>
    <t>факт Августа</t>
  </si>
  <si>
    <t>факт Сентября</t>
  </si>
  <si>
    <t>факт Октября</t>
  </si>
  <si>
    <t>факт Ноября</t>
  </si>
  <si>
    <t>факт Декабря</t>
  </si>
  <si>
    <t>факт Января</t>
  </si>
  <si>
    <t>план Февраля</t>
  </si>
  <si>
    <t>план период</t>
  </si>
  <si>
    <t>факт Февраля</t>
  </si>
  <si>
    <t>выполнение плана периода, %</t>
  </si>
  <si>
    <t>выполнение плана месяца, %</t>
  </si>
  <si>
    <t>САВА</t>
  </si>
  <si>
    <t>За тоннаж Колб.Зам.</t>
  </si>
  <si>
    <t>1рубл. За кг.</t>
  </si>
  <si>
    <t>ОБ</t>
  </si>
  <si>
    <t>За деньги</t>
  </si>
  <si>
    <t>от ОБЩ РУБ. 1%</t>
  </si>
  <si>
    <t>Кулинария</t>
  </si>
  <si>
    <t>За ПДЗ</t>
  </si>
  <si>
    <t>0,1% от ОБЩ.РУБ, за 90%</t>
  </si>
  <si>
    <t>СПФ</t>
  </si>
  <si>
    <r>
      <t xml:space="preserve">0,2% от </t>
    </r>
    <r>
      <rPr>
        <sz val="9"/>
        <rFont val="Arial"/>
        <family val="2"/>
        <charset val="204"/>
      </rPr>
      <t>ОБЩ.РУБ.</t>
    </r>
    <r>
      <rPr>
        <sz val="10"/>
        <rFont val="Arial"/>
        <family val="2"/>
        <charset val="204"/>
      </rPr>
      <t xml:space="preserve"> за 92% </t>
    </r>
  </si>
  <si>
    <t>Прочее</t>
  </si>
  <si>
    <t>0,3% от ОБЩ.РУБ. за 93%</t>
  </si>
  <si>
    <t>АКБ</t>
  </si>
  <si>
    <t>0,4% от ОБЩ.РУБ. за 94%</t>
  </si>
  <si>
    <t>ПДЗ</t>
  </si>
  <si>
    <t>0,5% от ОБЩ.РУБ. за 95%</t>
  </si>
  <si>
    <t>ОБЩ. РУБ.</t>
  </si>
  <si>
    <t>0,6% от ОБЩ.РУБ. за 96%</t>
  </si>
  <si>
    <t>ИТОГО:</t>
  </si>
  <si>
    <t>0.7% от ОБЩ.РУБ. за 97%</t>
  </si>
  <si>
    <t>0,8% от ОБЩ.РУБ. за 98%</t>
  </si>
  <si>
    <t>0,9% от ОБЩ.РУБ. за 99%</t>
  </si>
  <si>
    <t>1% от ОБЩ.РУБ. за 100%</t>
  </si>
  <si>
    <t xml:space="preserve"> </t>
  </si>
  <si>
    <t>ПО ВСЕМ ТП:</t>
  </si>
  <si>
    <t>А</t>
  </si>
  <si>
    <t>Б</t>
  </si>
  <si>
    <t>В</t>
  </si>
  <si>
    <t>Г</t>
  </si>
  <si>
    <t>Д</t>
  </si>
  <si>
    <t>Е</t>
  </si>
  <si>
    <t>ФИО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</si>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</sst>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#,##0.000"/>
    <numFmt numFmtId="165" formatCode="0.000"/>
    <numFmt numFmtId="166" formatCode="#,##0.0000"/>
    <numFmt numFmtId="167" formatCode="#,##0.0"/>
    <numFmt numFmtId="168" formatCode="0.0"/>
    <numFmt numFmtId="169" formatCode="0.0%"/>
    <numFmt numFmtId="170" formatCode="0.000000000"/>
    <numFmt numFmtId="171" formatCode="_-* #,##0.0_р_._-;\-* #,##0.0_р_._-;_-* &quot;-&quot;??_р_._-;_-@_-"/>
    <numFmt numFmtId="172" formatCode="_-* #,##0.000_р_._-;\-* #,##0.000_р_._-;_-* &quot;-&quot;??_р_._-;_-@_-"/>
    <numFmt numFmtId="173" formatCode="0.000%"/>
  </numFmts>
  <fonts count="19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  <charset val="204"/>
    </font>
    <font>
      <i/>
      <sz val="10"/>
      <color indexed="56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22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8"/>
      <name val="Arial"/>
      <family val="2"/>
      <charset val="1"/>
    </font>
    <font>
      <sz val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sz val="10"/>
      <color indexed="56"/>
      <name val="Arial"/>
      <family val="2"/>
      <charset val="1"/>
    </font>
    <font>
      <b/>
      <sz val="10"/>
      <color indexed="6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55">
    <xf numFmtId="0" fontId="0" fillId="0" borderId="0" xfId="0"/>
    <xf numFmtId="4" fontId="0" fillId="0" borderId="0" xfId="0" applyNumberFormat="1"/>
    <xf numFmtId="0" fontId="0" fillId="2" borderId="0" xfId="0" applyFill="1"/>
    <xf numFmtId="1" fontId="0" fillId="2" borderId="0" xfId="0" applyNumberFormat="1" applyFill="1"/>
    <xf numFmtId="1" fontId="0" fillId="0" borderId="0" xfId="0" applyNumberFormat="1"/>
    <xf numFmtId="0" fontId="0" fillId="0" borderId="0" xfId="0" applyNumberFormat="1" applyAlignment="1">
      <alignment horizontal="justify"/>
    </xf>
    <xf numFmtId="0" fontId="0" fillId="0" borderId="0" xfId="0" applyAlignment="1">
      <alignment horizontal="justify" vertical="top"/>
    </xf>
    <xf numFmtId="0" fontId="2" fillId="0" borderId="0" xfId="0" applyFont="1"/>
    <xf numFmtId="4" fontId="3" fillId="0" borderId="1" xfId="0" applyNumberFormat="1" applyFont="1" applyBorder="1"/>
    <xf numFmtId="1" fontId="3" fillId="0" borderId="1" xfId="0" applyNumberFormat="1" applyFont="1" applyBorder="1"/>
    <xf numFmtId="4" fontId="3" fillId="0" borderId="0" xfId="0" applyNumberFormat="1" applyFont="1"/>
    <xf numFmtId="1" fontId="3" fillId="0" borderId="0" xfId="0" applyNumberFormat="1" applyFont="1"/>
    <xf numFmtId="0" fontId="10" fillId="0" borderId="0" xfId="0" applyNumberFormat="1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4" fillId="0" borderId="0" xfId="0" applyNumberFormat="1" applyFont="1" applyAlignment="1">
      <alignment horizontal="justify"/>
    </xf>
    <xf numFmtId="0" fontId="4" fillId="0" borderId="0" xfId="0" applyFont="1" applyAlignment="1">
      <alignment horizontal="justify" vertical="top"/>
    </xf>
    <xf numFmtId="0" fontId="4" fillId="0" borderId="0" xfId="0" applyFont="1"/>
    <xf numFmtId="0" fontId="0" fillId="0" borderId="2" xfId="0" applyFill="1" applyBorder="1"/>
    <xf numFmtId="164" fontId="6" fillId="0" borderId="3" xfId="2" applyNumberFormat="1" applyFont="1" applyFill="1" applyBorder="1" applyAlignment="1">
      <alignment horizontal="right" vertical="top"/>
    </xf>
    <xf numFmtId="4" fontId="0" fillId="0" borderId="4" xfId="0" applyNumberFormat="1" applyFill="1" applyBorder="1"/>
    <xf numFmtId="4" fontId="0" fillId="0" borderId="2" xfId="0" applyNumberFormat="1" applyFill="1" applyBorder="1"/>
    <xf numFmtId="164" fontId="5" fillId="0" borderId="3" xfId="2" applyNumberFormat="1" applyFont="1" applyFill="1" applyBorder="1" applyAlignment="1">
      <alignment horizontal="right" vertical="top"/>
    </xf>
    <xf numFmtId="164" fontId="5" fillId="0" borderId="5" xfId="2" applyNumberFormat="1" applyFont="1" applyFill="1" applyBorder="1" applyAlignment="1">
      <alignment horizontal="right" vertical="top"/>
    </xf>
    <xf numFmtId="4" fontId="5" fillId="0" borderId="2" xfId="2" applyNumberFormat="1" applyFont="1" applyFill="1" applyBorder="1" applyAlignment="1">
      <alignment horizontal="right" vertical="top"/>
    </xf>
    <xf numFmtId="165" fontId="5" fillId="0" borderId="3" xfId="2" applyNumberFormat="1" applyFont="1" applyFill="1" applyBorder="1" applyAlignment="1">
      <alignment horizontal="right" vertical="top"/>
    </xf>
    <xf numFmtId="1" fontId="7" fillId="0" borderId="3" xfId="2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/>
    <xf numFmtId="1" fontId="7" fillId="0" borderId="2" xfId="0" applyNumberFormat="1" applyFont="1" applyFill="1" applyBorder="1"/>
    <xf numFmtId="9" fontId="9" fillId="0" borderId="2" xfId="1" applyFont="1" applyFill="1" applyBorder="1" applyAlignment="1">
      <alignment horizontal="right" vertical="top" wrapText="1"/>
    </xf>
    <xf numFmtId="9" fontId="7" fillId="0" borderId="2" xfId="1" applyFont="1" applyFill="1" applyBorder="1"/>
    <xf numFmtId="0" fontId="11" fillId="0" borderId="2" xfId="0" applyFont="1" applyFill="1" applyBorder="1"/>
    <xf numFmtId="4" fontId="5" fillId="0" borderId="3" xfId="2" applyNumberFormat="1" applyFont="1" applyFill="1" applyBorder="1" applyAlignment="1">
      <alignment horizontal="right" vertical="top"/>
    </xf>
    <xf numFmtId="0" fontId="10" fillId="0" borderId="2" xfId="0" applyFont="1" applyFill="1" applyBorder="1"/>
    <xf numFmtId="3" fontId="5" fillId="0" borderId="2" xfId="2" applyNumberFormat="1" applyFont="1" applyFill="1" applyBorder="1" applyAlignment="1">
      <alignment horizontal="right" vertical="top"/>
    </xf>
    <xf numFmtId="1" fontId="8" fillId="0" borderId="2" xfId="2" applyNumberFormat="1" applyFont="1" applyFill="1" applyBorder="1" applyAlignment="1">
      <alignment horizontal="right" vertical="top"/>
    </xf>
    <xf numFmtId="164" fontId="12" fillId="0" borderId="6" xfId="2" applyNumberFormat="1" applyFont="1" applyFill="1" applyBorder="1" applyAlignment="1">
      <alignment horizontal="right" vertical="top" wrapText="1"/>
    </xf>
    <xf numFmtId="165" fontId="6" fillId="0" borderId="3" xfId="2" applyNumberFormat="1" applyFont="1" applyFill="1" applyBorder="1" applyAlignment="1">
      <alignment horizontal="right" vertical="top"/>
    </xf>
    <xf numFmtId="165" fontId="13" fillId="0" borderId="6" xfId="2" applyNumberFormat="1" applyFont="1" applyFill="1" applyBorder="1" applyAlignment="1">
      <alignment horizontal="right" vertical="top" wrapText="1"/>
    </xf>
    <xf numFmtId="165" fontId="13" fillId="0" borderId="7" xfId="2" applyNumberFormat="1" applyFont="1" applyFill="1" applyBorder="1" applyAlignment="1">
      <alignment horizontal="right" vertical="top" wrapText="1"/>
    </xf>
    <xf numFmtId="165" fontId="13" fillId="0" borderId="2" xfId="2" applyNumberFormat="1" applyFont="1" applyFill="1" applyBorder="1" applyAlignment="1">
      <alignment horizontal="right" vertical="top" wrapText="1"/>
    </xf>
    <xf numFmtId="164" fontId="13" fillId="0" borderId="6" xfId="2" applyNumberFormat="1" applyFont="1" applyFill="1" applyBorder="1" applyAlignment="1">
      <alignment horizontal="right" vertical="top" wrapText="1"/>
    </xf>
    <xf numFmtId="1" fontId="9" fillId="0" borderId="6" xfId="2" applyNumberFormat="1" applyFont="1" applyFill="1" applyBorder="1" applyAlignment="1">
      <alignment horizontal="right" vertical="top" wrapText="1"/>
    </xf>
    <xf numFmtId="164" fontId="13" fillId="0" borderId="7" xfId="2" applyNumberFormat="1" applyFont="1" applyFill="1" applyBorder="1" applyAlignment="1">
      <alignment horizontal="right" vertical="top" wrapText="1"/>
    </xf>
    <xf numFmtId="164" fontId="13" fillId="0" borderId="2" xfId="2" applyNumberFormat="1" applyFont="1" applyFill="1" applyBorder="1" applyAlignment="1">
      <alignment horizontal="right" vertical="top" wrapText="1"/>
    </xf>
    <xf numFmtId="0" fontId="15" fillId="0" borderId="2" xfId="0" applyFont="1" applyFill="1" applyBorder="1"/>
    <xf numFmtId="0" fontId="4" fillId="0" borderId="2" xfId="0" applyFont="1" applyFill="1" applyBorder="1"/>
    <xf numFmtId="4" fontId="4" fillId="0" borderId="4" xfId="0" applyNumberFormat="1" applyFont="1" applyFill="1" applyBorder="1"/>
    <xf numFmtId="4" fontId="4" fillId="0" borderId="2" xfId="0" applyNumberFormat="1" applyFont="1" applyFill="1" applyBorder="1"/>
    <xf numFmtId="164" fontId="12" fillId="0" borderId="7" xfId="2" applyNumberFormat="1" applyFont="1" applyFill="1" applyBorder="1" applyAlignment="1">
      <alignment horizontal="right" vertical="top" wrapText="1"/>
    </xf>
    <xf numFmtId="164" fontId="12" fillId="0" borderId="2" xfId="2" applyNumberFormat="1" applyFont="1" applyFill="1" applyBorder="1" applyAlignment="1">
      <alignment horizontal="right" vertical="top" wrapText="1"/>
    </xf>
    <xf numFmtId="165" fontId="12" fillId="0" borderId="6" xfId="2" applyNumberFormat="1" applyFont="1" applyFill="1" applyBorder="1" applyAlignment="1">
      <alignment horizontal="right" vertical="top" wrapText="1"/>
    </xf>
    <xf numFmtId="1" fontId="8" fillId="0" borderId="0" xfId="0" applyNumberFormat="1" applyFont="1" applyFill="1"/>
    <xf numFmtId="9" fontId="8" fillId="0" borderId="2" xfId="1" applyFont="1" applyFill="1" applyBorder="1"/>
    <xf numFmtId="164" fontId="5" fillId="0" borderId="2" xfId="2" applyNumberFormat="1" applyFont="1" applyFill="1" applyBorder="1" applyAlignment="1">
      <alignment horizontal="right" vertical="top"/>
    </xf>
    <xf numFmtId="166" fontId="5" fillId="0" borderId="3" xfId="2" applyNumberFormat="1" applyFont="1" applyFill="1" applyBorder="1" applyAlignment="1">
      <alignment horizontal="right" vertical="top"/>
    </xf>
    <xf numFmtId="2" fontId="5" fillId="0" borderId="3" xfId="2" applyNumberFormat="1" applyFont="1" applyFill="1" applyBorder="1" applyAlignment="1">
      <alignment horizontal="right" vertical="top"/>
    </xf>
    <xf numFmtId="4" fontId="6" fillId="0" borderId="3" xfId="2" applyNumberFormat="1" applyFont="1" applyFill="1" applyBorder="1" applyAlignment="1">
      <alignment horizontal="right" vertical="top"/>
    </xf>
    <xf numFmtId="167" fontId="5" fillId="0" borderId="2" xfId="2" applyNumberFormat="1" applyFont="1" applyFill="1" applyBorder="1" applyAlignment="1">
      <alignment horizontal="right" vertical="top"/>
    </xf>
    <xf numFmtId="167" fontId="5" fillId="0" borderId="3" xfId="2" applyNumberFormat="1" applyFont="1" applyFill="1" applyBorder="1" applyAlignment="1">
      <alignment horizontal="right" vertical="top"/>
    </xf>
    <xf numFmtId="167" fontId="5" fillId="0" borderId="5" xfId="2" applyNumberFormat="1" applyFont="1" applyFill="1" applyBorder="1" applyAlignment="1">
      <alignment horizontal="right" vertical="top"/>
    </xf>
    <xf numFmtId="168" fontId="5" fillId="0" borderId="2" xfId="2" applyNumberFormat="1" applyFont="1" applyFill="1" applyBorder="1" applyAlignment="1">
      <alignment horizontal="right" vertical="top"/>
    </xf>
    <xf numFmtId="167" fontId="6" fillId="0" borderId="3" xfId="2" applyNumberFormat="1" applyFont="1" applyFill="1" applyBorder="1" applyAlignment="1">
      <alignment horizontal="right" vertical="top"/>
    </xf>
    <xf numFmtId="1" fontId="5" fillId="0" borderId="2" xfId="2" applyNumberFormat="1" applyFont="1" applyFill="1" applyBorder="1" applyAlignment="1">
      <alignment horizontal="right" vertical="top"/>
    </xf>
    <xf numFmtId="0" fontId="16" fillId="0" borderId="2" xfId="0" applyFont="1" applyFill="1" applyBorder="1"/>
    <xf numFmtId="4" fontId="16" fillId="0" borderId="4" xfId="0" applyNumberFormat="1" applyFont="1" applyFill="1" applyBorder="1"/>
    <xf numFmtId="4" fontId="16" fillId="0" borderId="2" xfId="0" applyNumberFormat="1" applyFont="1" applyFill="1" applyBorder="1"/>
    <xf numFmtId="1" fontId="9" fillId="0" borderId="2" xfId="2" applyNumberFormat="1" applyFont="1" applyFill="1" applyBorder="1" applyAlignment="1">
      <alignment horizontal="right" vertical="top" wrapText="1"/>
    </xf>
    <xf numFmtId="1" fontId="17" fillId="0" borderId="2" xfId="0" applyNumberFormat="1" applyFont="1" applyFill="1" applyBorder="1"/>
    <xf numFmtId="9" fontId="17" fillId="0" borderId="2" xfId="1" applyFont="1" applyFill="1" applyBorder="1"/>
    <xf numFmtId="9" fontId="18" fillId="0" borderId="2" xfId="1" applyFont="1" applyFill="1" applyBorder="1"/>
    <xf numFmtId="0" fontId="15" fillId="0" borderId="8" xfId="0" applyFont="1" applyFill="1" applyBorder="1"/>
    <xf numFmtId="0" fontId="16" fillId="0" borderId="8" xfId="0" applyFont="1" applyFill="1" applyBorder="1"/>
    <xf numFmtId="164" fontId="13" fillId="0" borderId="9" xfId="2" applyNumberFormat="1" applyFont="1" applyFill="1" applyBorder="1" applyAlignment="1">
      <alignment horizontal="right" vertical="top" wrapText="1"/>
    </xf>
    <xf numFmtId="4" fontId="16" fillId="0" borderId="10" xfId="0" applyNumberFormat="1" applyFont="1" applyFill="1" applyBorder="1"/>
    <xf numFmtId="4" fontId="16" fillId="0" borderId="8" xfId="0" applyNumberFormat="1" applyFont="1" applyFill="1" applyBorder="1"/>
    <xf numFmtId="164" fontId="13" fillId="0" borderId="11" xfId="2" applyNumberFormat="1" applyFont="1" applyFill="1" applyBorder="1" applyAlignment="1">
      <alignment horizontal="right" vertical="top" wrapText="1"/>
    </xf>
    <xf numFmtId="164" fontId="13" fillId="0" borderId="8" xfId="2" applyNumberFormat="1" applyFont="1" applyFill="1" applyBorder="1" applyAlignment="1">
      <alignment horizontal="right" vertical="top" wrapText="1"/>
    </xf>
    <xf numFmtId="1" fontId="9" fillId="0" borderId="8" xfId="2" applyNumberFormat="1" applyFont="1" applyFill="1" applyBorder="1" applyAlignment="1">
      <alignment horizontal="right" vertical="top" wrapText="1"/>
    </xf>
    <xf numFmtId="1" fontId="17" fillId="0" borderId="8" xfId="0" applyNumberFormat="1" applyFont="1" applyFill="1" applyBorder="1"/>
    <xf numFmtId="9" fontId="17" fillId="0" borderId="8" xfId="1" applyFont="1" applyFill="1" applyBorder="1"/>
    <xf numFmtId="9" fontId="18" fillId="0" borderId="8" xfId="1" applyFont="1" applyFill="1" applyBorder="1"/>
    <xf numFmtId="0" fontId="4" fillId="0" borderId="8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vertical="center" wrapText="1"/>
    </xf>
    <xf numFmtId="1" fontId="4" fillId="0" borderId="8" xfId="0" applyNumberFormat="1" applyFont="1" applyFill="1" applyBorder="1" applyAlignment="1">
      <alignment vertical="center" wrapText="1"/>
    </xf>
    <xf numFmtId="0" fontId="16" fillId="0" borderId="16" xfId="0" applyFont="1" applyFill="1" applyBorder="1"/>
    <xf numFmtId="164" fontId="13" fillId="0" borderId="18" xfId="2" applyNumberFormat="1" applyFont="1" applyFill="1" applyBorder="1" applyAlignment="1">
      <alignment horizontal="right" vertical="top" wrapText="1"/>
    </xf>
    <xf numFmtId="4" fontId="16" fillId="0" borderId="17" xfId="0" applyNumberFormat="1" applyFont="1" applyFill="1" applyBorder="1"/>
    <xf numFmtId="4" fontId="16" fillId="0" borderId="16" xfId="0" applyNumberFormat="1" applyFont="1" applyFill="1" applyBorder="1"/>
    <xf numFmtId="164" fontId="13" fillId="0" borderId="19" xfId="2" applyNumberFormat="1" applyFont="1" applyFill="1" applyBorder="1" applyAlignment="1">
      <alignment horizontal="right" vertical="top" wrapText="1"/>
    </xf>
    <xf numFmtId="164" fontId="13" fillId="0" borderId="16" xfId="2" applyNumberFormat="1" applyFont="1" applyFill="1" applyBorder="1" applyAlignment="1">
      <alignment horizontal="right" vertical="top" wrapText="1"/>
    </xf>
    <xf numFmtId="1" fontId="9" fillId="0" borderId="16" xfId="2" applyNumberFormat="1" applyFont="1" applyFill="1" applyBorder="1" applyAlignment="1">
      <alignment horizontal="right" vertical="top" wrapText="1"/>
    </xf>
    <xf numFmtId="1" fontId="17" fillId="0" borderId="16" xfId="0" applyNumberFormat="1" applyFont="1" applyFill="1" applyBorder="1"/>
    <xf numFmtId="9" fontId="17" fillId="0" borderId="16" xfId="1" applyFont="1" applyFill="1" applyBorder="1"/>
    <xf numFmtId="9" fontId="18" fillId="0" borderId="16" xfId="1" applyFont="1" applyFill="1" applyBorder="1"/>
    <xf numFmtId="0" fontId="0" fillId="0" borderId="20" xfId="0" applyFill="1" applyBorder="1"/>
    <xf numFmtId="0" fontId="0" fillId="0" borderId="21" xfId="0" applyFill="1" applyBorder="1"/>
    <xf numFmtId="164" fontId="6" fillId="0" borderId="22" xfId="2" applyNumberFormat="1" applyFont="1" applyFill="1" applyBorder="1" applyAlignment="1">
      <alignment horizontal="right" vertical="top"/>
    </xf>
    <xf numFmtId="4" fontId="0" fillId="0" borderId="23" xfId="0" applyNumberFormat="1" applyFill="1" applyBorder="1"/>
    <xf numFmtId="4" fontId="0" fillId="0" borderId="21" xfId="0" applyNumberFormat="1" applyFill="1" applyBorder="1"/>
    <xf numFmtId="164" fontId="5" fillId="0" borderId="22" xfId="2" applyNumberFormat="1" applyFont="1" applyFill="1" applyBorder="1" applyAlignment="1">
      <alignment horizontal="right" vertical="top"/>
    </xf>
    <xf numFmtId="164" fontId="5" fillId="0" borderId="24" xfId="2" applyNumberFormat="1" applyFont="1" applyFill="1" applyBorder="1" applyAlignment="1">
      <alignment horizontal="right" vertical="top"/>
    </xf>
    <xf numFmtId="4" fontId="5" fillId="0" borderId="21" xfId="2" applyNumberFormat="1" applyFont="1" applyFill="1" applyBorder="1" applyAlignment="1">
      <alignment horizontal="right" vertical="top"/>
    </xf>
    <xf numFmtId="165" fontId="5" fillId="0" borderId="22" xfId="2" applyNumberFormat="1" applyFont="1" applyFill="1" applyBorder="1" applyAlignment="1">
      <alignment horizontal="right" vertical="top"/>
    </xf>
    <xf numFmtId="1" fontId="7" fillId="0" borderId="22" xfId="2" applyNumberFormat="1" applyFont="1" applyFill="1" applyBorder="1" applyAlignment="1">
      <alignment horizontal="right" vertical="top"/>
    </xf>
    <xf numFmtId="1" fontId="8" fillId="0" borderId="21" xfId="0" applyNumberFormat="1" applyFont="1" applyFill="1" applyBorder="1"/>
    <xf numFmtId="1" fontId="7" fillId="0" borderId="21" xfId="0" applyNumberFormat="1" applyFont="1" applyFill="1" applyBorder="1"/>
    <xf numFmtId="9" fontId="9" fillId="0" borderId="21" xfId="1" applyFont="1" applyFill="1" applyBorder="1" applyAlignment="1">
      <alignment horizontal="right" vertical="top" wrapText="1"/>
    </xf>
    <xf numFmtId="9" fontId="7" fillId="0" borderId="25" xfId="1" applyFont="1" applyFill="1" applyBorder="1"/>
    <xf numFmtId="0" fontId="11" fillId="0" borderId="26" xfId="0" applyFont="1" applyFill="1" applyBorder="1"/>
    <xf numFmtId="9" fontId="7" fillId="0" borderId="27" xfId="1" applyFont="1" applyFill="1" applyBorder="1"/>
    <xf numFmtId="0" fontId="15" fillId="0" borderId="26" xfId="0" applyFont="1" applyFill="1" applyBorder="1"/>
    <xf numFmtId="1" fontId="8" fillId="0" borderId="0" xfId="0" applyNumberFormat="1" applyFont="1" applyFill="1" applyBorder="1"/>
    <xf numFmtId="9" fontId="8" fillId="0" borderId="27" xfId="1" applyFont="1" applyFill="1" applyBorder="1"/>
    <xf numFmtId="4" fontId="4" fillId="0" borderId="23" xfId="0" applyNumberFormat="1" applyFont="1" applyFill="1" applyBorder="1"/>
    <xf numFmtId="4" fontId="4" fillId="0" borderId="21" xfId="0" applyNumberFormat="1" applyFont="1" applyFill="1" applyBorder="1"/>
    <xf numFmtId="164" fontId="5" fillId="0" borderId="21" xfId="2" applyNumberFormat="1" applyFont="1" applyFill="1" applyBorder="1" applyAlignment="1">
      <alignment horizontal="right" vertical="top"/>
    </xf>
    <xf numFmtId="4" fontId="5" fillId="0" borderId="22" xfId="2" applyNumberFormat="1" applyFont="1" applyFill="1" applyBorder="1" applyAlignment="1">
      <alignment horizontal="right" vertical="top"/>
    </xf>
    <xf numFmtId="0" fontId="10" fillId="0" borderId="20" xfId="0" applyFont="1" applyFill="1" applyBorder="1"/>
    <xf numFmtId="0" fontId="4" fillId="0" borderId="21" xfId="0" applyNumberFormat="1" applyFont="1" applyFill="1" applyBorder="1"/>
    <xf numFmtId="2" fontId="5" fillId="0" borderId="22" xfId="2" applyNumberFormat="1" applyFont="1" applyFill="1" applyBorder="1" applyAlignment="1">
      <alignment horizontal="right" vertical="top"/>
    </xf>
    <xf numFmtId="165" fontId="6" fillId="0" borderId="22" xfId="2" applyNumberFormat="1" applyFont="1" applyFill="1" applyBorder="1" applyAlignment="1">
      <alignment horizontal="right" vertical="top"/>
    </xf>
    <xf numFmtId="169" fontId="8" fillId="0" borderId="22" xfId="2" applyNumberFormat="1" applyFont="1" applyFill="1" applyBorder="1" applyAlignment="1">
      <alignment horizontal="right" vertical="top"/>
    </xf>
    <xf numFmtId="165" fontId="5" fillId="0" borderId="21" xfId="2" applyNumberFormat="1" applyFont="1" applyFill="1" applyBorder="1" applyAlignment="1">
      <alignment horizontal="right" vertical="top"/>
    </xf>
    <xf numFmtId="0" fontId="15" fillId="3" borderId="28" xfId="0" applyFont="1" applyFill="1" applyBorder="1"/>
    <xf numFmtId="0" fontId="4" fillId="3" borderId="29" xfId="0" applyFont="1" applyFill="1" applyBorder="1"/>
    <xf numFmtId="4" fontId="4" fillId="3" borderId="29" xfId="0" applyNumberFormat="1" applyFont="1" applyFill="1" applyBorder="1"/>
    <xf numFmtId="4" fontId="4" fillId="3" borderId="30" xfId="0" applyNumberFormat="1" applyFont="1" applyFill="1" applyBorder="1"/>
    <xf numFmtId="1" fontId="8" fillId="3" borderId="29" xfId="0" applyNumberFormat="1" applyFont="1" applyFill="1" applyBorder="1"/>
    <xf numFmtId="9" fontId="8" fillId="3" borderId="29" xfId="1" applyFont="1" applyFill="1" applyBorder="1"/>
    <xf numFmtId="9" fontId="8" fillId="3" borderId="31" xfId="1" applyFont="1" applyFill="1" applyBorder="1"/>
    <xf numFmtId="0" fontId="15" fillId="3" borderId="12" xfId="0" applyFont="1" applyFill="1" applyBorder="1"/>
    <xf numFmtId="0" fontId="16" fillId="3" borderId="13" xfId="0" applyFont="1" applyFill="1" applyBorder="1"/>
    <xf numFmtId="4" fontId="16" fillId="3" borderId="13" xfId="0" applyNumberFormat="1" applyFont="1" applyFill="1" applyBorder="1"/>
    <xf numFmtId="4" fontId="16" fillId="3" borderId="14" xfId="0" applyNumberFormat="1" applyFont="1" applyFill="1" applyBorder="1"/>
    <xf numFmtId="1" fontId="17" fillId="3" borderId="13" xfId="0" applyNumberFormat="1" applyFont="1" applyFill="1" applyBorder="1"/>
    <xf numFmtId="9" fontId="17" fillId="3" borderId="13" xfId="1" applyFont="1" applyFill="1" applyBorder="1"/>
    <xf numFmtId="9" fontId="18" fillId="3" borderId="15" xfId="1" applyFont="1" applyFill="1" applyBorder="1"/>
    <xf numFmtId="9" fontId="7" fillId="4" borderId="27" xfId="1" applyFont="1" applyFill="1" applyBorder="1"/>
    <xf numFmtId="1" fontId="8" fillId="5" borderId="0" xfId="0" applyNumberFormat="1" applyFont="1" applyFill="1" applyBorder="1"/>
    <xf numFmtId="9" fontId="7" fillId="4" borderId="2" xfId="1" applyFont="1" applyFill="1" applyBorder="1"/>
    <xf numFmtId="1" fontId="9" fillId="5" borderId="6" xfId="2" applyNumberFormat="1" applyFont="1" applyFill="1" applyBorder="1" applyAlignment="1">
      <alignment horizontal="right" vertical="top" wrapText="1"/>
    </xf>
    <xf numFmtId="1" fontId="7" fillId="0" borderId="22" xfId="2" applyNumberFormat="1" applyFont="1" applyFill="1" applyBorder="1" applyAlignment="1">
      <alignment horizontal="right"/>
    </xf>
    <xf numFmtId="9" fontId="9" fillId="0" borderId="21" xfId="1" applyFont="1" applyFill="1" applyBorder="1" applyAlignment="1">
      <alignment horizontal="right" wrapText="1"/>
    </xf>
    <xf numFmtId="9" fontId="7" fillId="0" borderId="25" xfId="1" applyNumberFormat="1" applyFont="1" applyFill="1" applyBorder="1"/>
    <xf numFmtId="9" fontId="7" fillId="0" borderId="27" xfId="1" applyNumberFormat="1" applyFont="1" applyFill="1" applyBorder="1"/>
    <xf numFmtId="9" fontId="8" fillId="0" borderId="27" xfId="1" applyNumberFormat="1" applyFont="1" applyFill="1" applyBorder="1"/>
    <xf numFmtId="2" fontId="0" fillId="0" borderId="0" xfId="0" applyNumberFormat="1" applyAlignment="1">
      <alignment horizontal="justify" vertical="top"/>
    </xf>
    <xf numFmtId="2" fontId="10" fillId="0" borderId="0" xfId="0" applyNumberFormat="1" applyFont="1" applyAlignment="1">
      <alignment horizontal="justify" vertical="top"/>
    </xf>
    <xf numFmtId="2" fontId="4" fillId="0" borderId="0" xfId="0" applyNumberFormat="1" applyFont="1" applyAlignment="1">
      <alignment horizontal="justify" vertical="top"/>
    </xf>
    <xf numFmtId="170" fontId="0" fillId="0" borderId="0" xfId="0" applyNumberFormat="1" applyAlignment="1">
      <alignment horizontal="justify" vertical="top"/>
    </xf>
    <xf numFmtId="171" fontId="0" fillId="0" borderId="0" xfId="3" applyNumberFormat="1" applyFont="1"/>
    <xf numFmtId="172" fontId="0" fillId="0" borderId="0" xfId="3" applyNumberFormat="1" applyFont="1"/>
    <xf numFmtId="9" fontId="10" fillId="0" borderId="0" xfId="0" applyNumberFormat="1" applyFont="1" applyAlignment="1">
      <alignment horizontal="justify"/>
    </xf>
    <xf numFmtId="173" fontId="4" fillId="0" borderId="0" xfId="1" applyNumberFormat="1" applyFont="1" applyAlignment="1">
      <alignment horizontal="justify" vertical="top"/>
    </xf>
    <xf numFmtId="43" fontId="0" fillId="0" borderId="0" xfId="3" applyNumberFormat="1" applyFont="1"/>
  </cellXfs>
  <cellStyles count="4">
    <cellStyle name="Обычный" xfId="0" builtinId="0"/>
    <cellStyle name="Обычный_выполнение" xfId="2"/>
    <cellStyle name="Процентный" xfId="1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1"/>
  <sheetViews>
    <sheetView tabSelected="1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AJ11" sqref="AJ11"/>
    </sheetView>
  </sheetViews>
  <sheetFormatPr defaultRowHeight="12.75" x14ac:dyDescent="0.2"/>
  <cols>
    <col min="1" max="1" width="10.85546875" customWidth="1"/>
    <col min="2" max="2" width="11.140625" customWidth="1"/>
    <col min="3" max="3" width="14.7109375" style="1" hidden="1" customWidth="1"/>
    <col min="4" max="4" width="13.42578125" style="1" hidden="1" customWidth="1"/>
    <col min="5" max="5" width="14" style="1" hidden="1" customWidth="1"/>
    <col min="6" max="6" width="16.28515625" style="1" hidden="1" customWidth="1"/>
    <col min="7" max="7" width="10.28515625" style="1" hidden="1" customWidth="1"/>
    <col min="8" max="8" width="13.28515625" style="1" hidden="1" customWidth="1"/>
    <col min="9" max="9" width="12.140625" hidden="1" customWidth="1"/>
    <col min="10" max="10" width="12.42578125" hidden="1" customWidth="1"/>
    <col min="11" max="11" width="12.5703125" hidden="1" customWidth="1"/>
    <col min="12" max="12" width="10.42578125" hidden="1" customWidth="1"/>
    <col min="13" max="13" width="12.28515625" hidden="1" customWidth="1"/>
    <col min="14" max="14" width="11.140625" hidden="1" customWidth="1"/>
    <col min="15" max="15" width="10.28515625" hidden="1" customWidth="1"/>
    <col min="16" max="16" width="11.28515625" hidden="1" customWidth="1"/>
    <col min="17" max="17" width="10.28515625" hidden="1" customWidth="1"/>
    <col min="18" max="18" width="11.85546875" style="2" hidden="1" customWidth="1"/>
    <col min="19" max="19" width="9.140625" style="2" hidden="1" customWidth="1"/>
    <col min="20" max="20" width="10.28515625" style="2" hidden="1" customWidth="1"/>
    <col min="21" max="23" width="9.140625" style="2" hidden="1" customWidth="1"/>
    <col min="24" max="26" width="10" style="2" hidden="1" customWidth="1"/>
    <col min="27" max="28" width="12" style="3" hidden="1" customWidth="1"/>
    <col min="29" max="29" width="10" style="3" customWidth="1"/>
    <col min="30" max="32" width="10" style="4" customWidth="1"/>
    <col min="33" max="33" width="10" style="3" customWidth="1"/>
    <col min="34" max="35" width="10" customWidth="1"/>
    <col min="36" max="36" width="19" style="146" customWidth="1"/>
    <col min="37" max="37" width="13.5703125" style="5" customWidth="1"/>
    <col min="38" max="38" width="19" style="6" customWidth="1"/>
    <col min="39" max="39" width="29.5703125" style="5" customWidth="1"/>
  </cols>
  <sheetData>
    <row r="1" spans="1:43" ht="13.5" customHeight="1" x14ac:dyDescent="0.2"/>
    <row r="2" spans="1:43" ht="17.25" customHeight="1" x14ac:dyDescent="0.2">
      <c r="A2" s="7"/>
      <c r="C2" s="8" t="s">
        <v>0</v>
      </c>
      <c r="D2" s="8"/>
      <c r="E2" s="8"/>
      <c r="F2" s="8"/>
      <c r="G2" s="8"/>
      <c r="H2" s="8"/>
      <c r="AD2" s="9">
        <v>25</v>
      </c>
    </row>
    <row r="3" spans="1:43" ht="16.5" customHeight="1" x14ac:dyDescent="0.2">
      <c r="C3" s="10" t="s">
        <v>1</v>
      </c>
      <c r="D3" s="10"/>
      <c r="E3" s="10"/>
      <c r="F3" s="10"/>
      <c r="G3" s="10"/>
      <c r="H3" s="10"/>
      <c r="AD3" s="11">
        <v>25</v>
      </c>
    </row>
    <row r="4" spans="1:43" ht="53.25" customHeight="1" thickBot="1" x14ac:dyDescent="0.25">
      <c r="A4" s="81" t="s">
        <v>67</v>
      </c>
      <c r="B4" s="81" t="s">
        <v>2</v>
      </c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  <c r="M4" s="82" t="s">
        <v>13</v>
      </c>
      <c r="N4" s="82" t="s">
        <v>14</v>
      </c>
      <c r="O4" s="82" t="s">
        <v>15</v>
      </c>
      <c r="P4" s="82" t="s">
        <v>16</v>
      </c>
      <c r="Q4" s="82" t="s">
        <v>17</v>
      </c>
      <c r="R4" s="82" t="s">
        <v>18</v>
      </c>
      <c r="S4" s="82" t="s">
        <v>19</v>
      </c>
      <c r="T4" s="82" t="s">
        <v>20</v>
      </c>
      <c r="U4" s="82" t="s">
        <v>21</v>
      </c>
      <c r="V4" s="82" t="s">
        <v>22</v>
      </c>
      <c r="W4" s="82" t="s">
        <v>23</v>
      </c>
      <c r="X4" s="82" t="s">
        <v>24</v>
      </c>
      <c r="Y4" s="82" t="s">
        <v>25</v>
      </c>
      <c r="Z4" s="82" t="s">
        <v>26</v>
      </c>
      <c r="AA4" s="83" t="s">
        <v>27</v>
      </c>
      <c r="AB4" s="83" t="s">
        <v>28</v>
      </c>
      <c r="AC4" s="83" t="s">
        <v>29</v>
      </c>
      <c r="AD4" s="83" t="s">
        <v>30</v>
      </c>
      <c r="AE4" s="83" t="s">
        <v>5</v>
      </c>
      <c r="AF4" s="83" t="s">
        <v>31</v>
      </c>
      <c r="AG4" s="83" t="s">
        <v>32</v>
      </c>
      <c r="AH4" s="82" t="s">
        <v>33</v>
      </c>
      <c r="AI4" s="81" t="s">
        <v>34</v>
      </c>
      <c r="AJ4" s="146" t="s">
        <v>68</v>
      </c>
    </row>
    <row r="5" spans="1:43" ht="25.5" x14ac:dyDescent="0.2">
      <c r="A5" s="94" t="s">
        <v>61</v>
      </c>
      <c r="B5" s="95" t="s">
        <v>35</v>
      </c>
      <c r="C5" s="96">
        <v>1590</v>
      </c>
      <c r="D5" s="96">
        <v>1052</v>
      </c>
      <c r="E5" s="97">
        <f t="shared" ref="E5:E12" si="0">D5/$AD$2</f>
        <v>42.08</v>
      </c>
      <c r="F5" s="98">
        <f t="shared" ref="F5:F12" si="1">E5*$AD$3</f>
        <v>1052</v>
      </c>
      <c r="G5" s="96">
        <v>2086</v>
      </c>
      <c r="H5" s="96">
        <v>2130.5509999999999</v>
      </c>
      <c r="I5" s="96">
        <v>1996.9829999999999</v>
      </c>
      <c r="J5" s="99">
        <v>2288.2130000000002</v>
      </c>
      <c r="K5" s="100">
        <v>2294.2240000000002</v>
      </c>
      <c r="L5" s="101">
        <v>1586.36</v>
      </c>
      <c r="M5" s="99">
        <v>1245.153</v>
      </c>
      <c r="N5" s="102">
        <v>1130.0889999999999</v>
      </c>
      <c r="O5" s="102">
        <v>879.38900000000001</v>
      </c>
      <c r="P5" s="99">
        <v>1039.1320000000001</v>
      </c>
      <c r="Q5" s="102">
        <v>941.99699999999996</v>
      </c>
      <c r="R5" s="99">
        <v>1086.2439999999999</v>
      </c>
      <c r="S5" s="99">
        <v>1226.136</v>
      </c>
      <c r="T5" s="99">
        <v>1332.857</v>
      </c>
      <c r="U5" s="99">
        <v>1588.5419999999999</v>
      </c>
      <c r="V5" s="99">
        <v>1471.914</v>
      </c>
      <c r="W5" s="99">
        <v>1784.049</v>
      </c>
      <c r="X5" s="99">
        <v>1515.2860000000001</v>
      </c>
      <c r="Y5" s="99">
        <v>1703.442</v>
      </c>
      <c r="Z5" s="99">
        <v>1433.0650000000001</v>
      </c>
      <c r="AA5" s="103">
        <v>1455.9639999999999</v>
      </c>
      <c r="AB5" s="103">
        <v>1241.6959999999999</v>
      </c>
      <c r="AC5" s="141">
        <v>1726.0930000000001</v>
      </c>
      <c r="AD5" s="104">
        <v>1600</v>
      </c>
      <c r="AE5" s="105">
        <f t="shared" ref="AE5:AE12" si="2">AD5/$AD$2</f>
        <v>64</v>
      </c>
      <c r="AF5" s="105">
        <f t="shared" ref="AF5:AF11" si="3">AE5*$AD$3</f>
        <v>1600</v>
      </c>
      <c r="AG5" s="141">
        <v>1530.95</v>
      </c>
      <c r="AH5" s="142">
        <f t="shared" ref="AH5:AH67" si="4">AG5/AF5</f>
        <v>0.95684374999999999</v>
      </c>
      <c r="AI5" s="143">
        <f>AG5/AD5</f>
        <v>0.95684374999999999</v>
      </c>
      <c r="AJ5" s="147"/>
      <c r="AK5" s="12"/>
      <c r="AL5" s="13" t="s">
        <v>36</v>
      </c>
      <c r="AM5" s="12" t="s">
        <v>37</v>
      </c>
    </row>
    <row r="6" spans="1:43" x14ac:dyDescent="0.2">
      <c r="A6" s="108"/>
      <c r="B6" s="17" t="s">
        <v>38</v>
      </c>
      <c r="C6" s="18">
        <v>2858</v>
      </c>
      <c r="D6" s="18">
        <v>1467</v>
      </c>
      <c r="E6" s="19">
        <f t="shared" si="0"/>
        <v>58.68</v>
      </c>
      <c r="F6" s="20">
        <f t="shared" si="1"/>
        <v>1467</v>
      </c>
      <c r="G6" s="18">
        <v>2084</v>
      </c>
      <c r="H6" s="18">
        <v>1959.807</v>
      </c>
      <c r="I6" s="18">
        <v>2821.962</v>
      </c>
      <c r="J6" s="31">
        <v>3661.45</v>
      </c>
      <c r="K6" s="22">
        <v>2900</v>
      </c>
      <c r="L6" s="23">
        <v>2352.7399999999998</v>
      </c>
      <c r="M6" s="21">
        <v>2164.9140000000002</v>
      </c>
      <c r="N6" s="24">
        <v>1902.1120000000001</v>
      </c>
      <c r="O6" s="21">
        <v>1850.7149999999999</v>
      </c>
      <c r="P6" s="31">
        <v>1800.42</v>
      </c>
      <c r="Q6" s="21">
        <v>1651.3309999999999</v>
      </c>
      <c r="R6" s="21">
        <v>2092.8969999999999</v>
      </c>
      <c r="S6" s="21">
        <v>2226.0680000000002</v>
      </c>
      <c r="T6" s="31">
        <v>2949.11</v>
      </c>
      <c r="U6" s="21">
        <v>2715.5729999999999</v>
      </c>
      <c r="V6" s="31">
        <v>2624.01</v>
      </c>
      <c r="W6" s="21">
        <v>2832.511</v>
      </c>
      <c r="X6" s="21">
        <v>2140.556</v>
      </c>
      <c r="Y6" s="31">
        <v>2099.4499999999998</v>
      </c>
      <c r="Z6" s="21">
        <v>1618.2249999999999</v>
      </c>
      <c r="AA6" s="25">
        <v>1133.567</v>
      </c>
      <c r="AB6" s="25">
        <v>1561.5250000000001</v>
      </c>
      <c r="AC6" s="25">
        <v>1754.585</v>
      </c>
      <c r="AD6" s="26">
        <v>1500</v>
      </c>
      <c r="AE6" s="27">
        <f t="shared" si="2"/>
        <v>60</v>
      </c>
      <c r="AF6" s="27">
        <f t="shared" si="3"/>
        <v>1500</v>
      </c>
      <c r="AG6" s="25">
        <v>1400.501</v>
      </c>
      <c r="AH6" s="28">
        <f t="shared" si="4"/>
        <v>0.93366733333333329</v>
      </c>
      <c r="AI6" s="144">
        <f t="shared" ref="AI6:AI67" si="5">AG6/AD6</f>
        <v>0.93366733333333329</v>
      </c>
      <c r="AJ6" s="147"/>
      <c r="AK6" s="12"/>
      <c r="AL6" s="13" t="s">
        <v>39</v>
      </c>
      <c r="AM6" s="12" t="s">
        <v>40</v>
      </c>
    </row>
    <row r="7" spans="1:43" x14ac:dyDescent="0.2">
      <c r="A7" s="108"/>
      <c r="B7" s="32" t="s">
        <v>41</v>
      </c>
      <c r="C7" s="18">
        <v>0</v>
      </c>
      <c r="D7" s="18">
        <v>0</v>
      </c>
      <c r="E7" s="19">
        <f t="shared" si="0"/>
        <v>0</v>
      </c>
      <c r="F7" s="20">
        <f t="shared" si="1"/>
        <v>0</v>
      </c>
      <c r="G7" s="18">
        <v>0</v>
      </c>
      <c r="H7" s="18">
        <v>0</v>
      </c>
      <c r="I7" s="18">
        <v>0</v>
      </c>
      <c r="J7" s="31">
        <v>0</v>
      </c>
      <c r="K7" s="22">
        <v>1250</v>
      </c>
      <c r="L7" s="33">
        <v>1354</v>
      </c>
      <c r="M7" s="21">
        <v>1370.6610000000001</v>
      </c>
      <c r="N7" s="24">
        <v>1756.971</v>
      </c>
      <c r="O7" s="21">
        <v>1669.7739999999999</v>
      </c>
      <c r="P7" s="24">
        <v>941.82299999999998</v>
      </c>
      <c r="Q7" s="21">
        <v>1244.8230000000001</v>
      </c>
      <c r="R7" s="21">
        <v>1384.6479999999999</v>
      </c>
      <c r="S7" s="21">
        <v>1344.8219999999999</v>
      </c>
      <c r="T7" s="21">
        <v>1454.2619999999999</v>
      </c>
      <c r="U7" s="21">
        <v>1692.0719999999999</v>
      </c>
      <c r="V7" s="21">
        <v>1259.519</v>
      </c>
      <c r="W7" s="21">
        <v>1467.5440000000001</v>
      </c>
      <c r="X7" s="21">
        <v>1183.8320000000001</v>
      </c>
      <c r="Y7" s="21">
        <v>1453.2370000000001</v>
      </c>
      <c r="Z7" s="21">
        <v>1238.3720000000001</v>
      </c>
      <c r="AA7" s="25">
        <v>1056.1379999999999</v>
      </c>
      <c r="AB7" s="25">
        <v>790.04399999999998</v>
      </c>
      <c r="AC7" s="25">
        <v>1161.856</v>
      </c>
      <c r="AD7" s="34">
        <v>900</v>
      </c>
      <c r="AE7" s="27">
        <f t="shared" si="2"/>
        <v>36</v>
      </c>
      <c r="AF7" s="27">
        <f t="shared" si="3"/>
        <v>900</v>
      </c>
      <c r="AG7" s="25">
        <v>832.096</v>
      </c>
      <c r="AH7" s="28">
        <f t="shared" si="4"/>
        <v>0.9245511111111111</v>
      </c>
      <c r="AI7" s="144">
        <f t="shared" si="5"/>
        <v>0.9245511111111111</v>
      </c>
      <c r="AJ7" s="147"/>
      <c r="AK7" s="12"/>
      <c r="AL7" s="13" t="s">
        <v>42</v>
      </c>
      <c r="AM7" s="12" t="s">
        <v>43</v>
      </c>
      <c r="AN7" s="154">
        <v>0.9</v>
      </c>
      <c r="AO7" s="150">
        <v>0.1</v>
      </c>
      <c r="AP7" s="151"/>
      <c r="AQ7" s="150"/>
    </row>
    <row r="8" spans="1:43" x14ac:dyDescent="0.2">
      <c r="A8" s="108"/>
      <c r="B8" s="17" t="s">
        <v>44</v>
      </c>
      <c r="C8" s="35">
        <v>924</v>
      </c>
      <c r="D8" s="35">
        <v>654</v>
      </c>
      <c r="E8" s="19">
        <f t="shared" si="0"/>
        <v>26.16</v>
      </c>
      <c r="F8" s="20">
        <f t="shared" si="1"/>
        <v>654</v>
      </c>
      <c r="G8" s="35">
        <v>1077</v>
      </c>
      <c r="H8" s="35">
        <v>1016.567</v>
      </c>
      <c r="I8" s="36">
        <v>871.23500000000001</v>
      </c>
      <c r="J8" s="37">
        <v>965.86599999999999</v>
      </c>
      <c r="K8" s="38">
        <v>903.34900000000005</v>
      </c>
      <c r="L8" s="39">
        <v>701.06200000000001</v>
      </c>
      <c r="M8" s="37">
        <v>844.72500000000002</v>
      </c>
      <c r="N8" s="37">
        <v>631.82299999999998</v>
      </c>
      <c r="O8" s="40">
        <v>1479.559</v>
      </c>
      <c r="P8" s="40">
        <v>1147.6759999999999</v>
      </c>
      <c r="Q8" s="40">
        <v>1164.4179999999999</v>
      </c>
      <c r="R8" s="40">
        <v>1282.4870000000001</v>
      </c>
      <c r="S8" s="40">
        <v>1394.3520000000001</v>
      </c>
      <c r="T8" s="40">
        <v>1181.8810000000001</v>
      </c>
      <c r="U8" s="40">
        <v>1431.152</v>
      </c>
      <c r="V8" s="37">
        <v>875.88499999999999</v>
      </c>
      <c r="W8" s="37">
        <v>721.53300000000002</v>
      </c>
      <c r="X8" s="37">
        <v>726.52599999999995</v>
      </c>
      <c r="Y8" s="40">
        <v>1116.075</v>
      </c>
      <c r="Z8" s="40">
        <v>1049.5550000000001</v>
      </c>
      <c r="AA8" s="41">
        <v>727.15200000000004</v>
      </c>
      <c r="AB8" s="41">
        <v>835.53700000000003</v>
      </c>
      <c r="AC8" s="41">
        <v>1121.576</v>
      </c>
      <c r="AD8" s="26">
        <v>1000</v>
      </c>
      <c r="AE8" s="27">
        <f t="shared" si="2"/>
        <v>40</v>
      </c>
      <c r="AF8" s="27">
        <f t="shared" si="3"/>
        <v>1000</v>
      </c>
      <c r="AG8" s="41">
        <v>1085.6859999999999</v>
      </c>
      <c r="AH8" s="28">
        <f t="shared" si="4"/>
        <v>1.0856859999999999</v>
      </c>
      <c r="AI8" s="144">
        <f t="shared" si="5"/>
        <v>1.0856859999999999</v>
      </c>
      <c r="AK8" s="12"/>
      <c r="AM8" s="12" t="s">
        <v>45</v>
      </c>
      <c r="AN8" s="154">
        <v>0.92100000000000004</v>
      </c>
      <c r="AO8" s="150">
        <v>0.2</v>
      </c>
      <c r="AP8" s="151"/>
      <c r="AQ8" s="150"/>
    </row>
    <row r="9" spans="1:43" x14ac:dyDescent="0.2">
      <c r="A9" s="108"/>
      <c r="B9" s="17" t="s">
        <v>46</v>
      </c>
      <c r="C9" s="40">
        <v>3313</v>
      </c>
      <c r="D9" s="40">
        <v>1847</v>
      </c>
      <c r="E9" s="19">
        <f t="shared" si="0"/>
        <v>73.88</v>
      </c>
      <c r="F9" s="20">
        <f t="shared" si="1"/>
        <v>1847</v>
      </c>
      <c r="G9" s="40">
        <v>2503</v>
      </c>
      <c r="H9" s="40">
        <v>2950.8939999999998</v>
      </c>
      <c r="I9" s="18">
        <v>2902.19</v>
      </c>
      <c r="J9" s="40">
        <v>3212.4560000000001</v>
      </c>
      <c r="K9" s="42">
        <v>3186.79</v>
      </c>
      <c r="L9" s="43">
        <v>3040.49</v>
      </c>
      <c r="M9" s="40">
        <v>2797.9810000000002</v>
      </c>
      <c r="N9" s="37">
        <v>2651.6819999999998</v>
      </c>
      <c r="O9" s="40">
        <v>2658.9540000000002</v>
      </c>
      <c r="P9" s="40">
        <v>2163.0250000000001</v>
      </c>
      <c r="Q9" s="40">
        <v>2075.5830000000001</v>
      </c>
      <c r="R9" s="40">
        <v>2295.643</v>
      </c>
      <c r="S9" s="40">
        <v>3305.77</v>
      </c>
      <c r="T9" s="40">
        <v>3859.5030000000002</v>
      </c>
      <c r="U9" s="40">
        <v>3370.0549999999998</v>
      </c>
      <c r="V9" s="40">
        <v>3359.0230000000001</v>
      </c>
      <c r="W9" s="40">
        <v>3964.9560000000001</v>
      </c>
      <c r="X9" s="40">
        <v>3960.931</v>
      </c>
      <c r="Y9" s="40">
        <v>4115.5870000000004</v>
      </c>
      <c r="Z9" s="40">
        <v>3485.3879999999999</v>
      </c>
      <c r="AA9" s="41">
        <v>2574.8710000000001</v>
      </c>
      <c r="AB9" s="41">
        <v>2908.3980000000001</v>
      </c>
      <c r="AC9" s="41">
        <v>2150.127</v>
      </c>
      <c r="AD9" s="26">
        <v>2400</v>
      </c>
      <c r="AE9" s="27">
        <f t="shared" si="2"/>
        <v>96</v>
      </c>
      <c r="AF9" s="27">
        <f t="shared" si="3"/>
        <v>2400</v>
      </c>
      <c r="AG9" s="41">
        <v>2637.6179999999999</v>
      </c>
      <c r="AH9" s="28">
        <f t="shared" si="4"/>
        <v>1.0990074999999999</v>
      </c>
      <c r="AI9" s="144">
        <f t="shared" si="5"/>
        <v>1.0990074999999999</v>
      </c>
      <c r="AK9" s="12"/>
      <c r="AM9" s="12" t="s">
        <v>47</v>
      </c>
      <c r="AN9" s="154">
        <v>0.93100000000000005</v>
      </c>
      <c r="AO9" s="150">
        <v>0.3</v>
      </c>
      <c r="AP9" s="151"/>
      <c r="AQ9" s="150"/>
    </row>
    <row r="10" spans="1:43" x14ac:dyDescent="0.2">
      <c r="A10" s="108"/>
      <c r="B10" s="32" t="s">
        <v>48</v>
      </c>
      <c r="C10" s="18">
        <v>0</v>
      </c>
      <c r="D10" s="18">
        <v>0</v>
      </c>
      <c r="E10" s="19">
        <f t="shared" si="0"/>
        <v>0</v>
      </c>
      <c r="F10" s="20">
        <f t="shared" si="1"/>
        <v>0</v>
      </c>
      <c r="G10" s="18">
        <v>0</v>
      </c>
      <c r="H10" s="18">
        <v>0</v>
      </c>
      <c r="I10" s="18">
        <v>0</v>
      </c>
      <c r="J10" s="31">
        <v>0</v>
      </c>
      <c r="K10" s="22">
        <v>1250</v>
      </c>
      <c r="L10" s="33">
        <v>1354</v>
      </c>
      <c r="M10" s="21">
        <v>1370.6610000000001</v>
      </c>
      <c r="N10" s="24">
        <v>1756.971</v>
      </c>
      <c r="O10" s="21">
        <v>1669.7739999999999</v>
      </c>
      <c r="P10" s="24">
        <v>941.82299999999998</v>
      </c>
      <c r="Q10" s="21">
        <v>1244.8230000000001</v>
      </c>
      <c r="R10" s="21">
        <v>1384.6479999999999</v>
      </c>
      <c r="S10" s="21">
        <v>1344.8219999999999</v>
      </c>
      <c r="T10" s="21">
        <v>1454.2619999999999</v>
      </c>
      <c r="U10" s="21">
        <v>1692.0719999999999</v>
      </c>
      <c r="V10" s="21">
        <v>1259.519</v>
      </c>
      <c r="W10" s="21">
        <v>1467.5440000000001</v>
      </c>
      <c r="X10" s="21">
        <v>1183.8320000000001</v>
      </c>
      <c r="Y10" s="21">
        <v>1453.2370000000001</v>
      </c>
      <c r="Z10" s="21">
        <v>1238.3720000000001</v>
      </c>
      <c r="AA10" s="25">
        <v>58</v>
      </c>
      <c r="AB10" s="25">
        <v>56</v>
      </c>
      <c r="AC10" s="25">
        <v>58</v>
      </c>
      <c r="AD10" s="34">
        <v>60</v>
      </c>
      <c r="AE10" s="27">
        <f t="shared" si="2"/>
        <v>2.4</v>
      </c>
      <c r="AF10" s="27">
        <v>60</v>
      </c>
      <c r="AG10" s="25">
        <v>58</v>
      </c>
      <c r="AH10" s="28">
        <f>AG10/AF10</f>
        <v>0.96666666666666667</v>
      </c>
      <c r="AI10" s="144">
        <f>AG10/AD10</f>
        <v>0.96666666666666667</v>
      </c>
      <c r="AK10" s="12"/>
      <c r="AM10" s="12" t="s">
        <v>49</v>
      </c>
      <c r="AN10" s="154">
        <v>0.94099999999999995</v>
      </c>
      <c r="AO10" s="150">
        <v>0.4</v>
      </c>
      <c r="AP10" s="151"/>
      <c r="AQ10" s="150"/>
    </row>
    <row r="11" spans="1:43" x14ac:dyDescent="0.2">
      <c r="A11" s="108"/>
      <c r="B11" s="32" t="s">
        <v>50</v>
      </c>
      <c r="C11" s="35">
        <v>924</v>
      </c>
      <c r="D11" s="35">
        <v>654</v>
      </c>
      <c r="E11" s="19">
        <f t="shared" si="0"/>
        <v>26.16</v>
      </c>
      <c r="F11" s="20">
        <f t="shared" si="1"/>
        <v>654</v>
      </c>
      <c r="G11" s="35">
        <v>1077</v>
      </c>
      <c r="H11" s="35">
        <v>1016.567</v>
      </c>
      <c r="I11" s="36">
        <v>871.23500000000001</v>
      </c>
      <c r="J11" s="37">
        <v>965.86599999999999</v>
      </c>
      <c r="K11" s="38">
        <v>903.34900000000005</v>
      </c>
      <c r="L11" s="39">
        <v>701.06200000000001</v>
      </c>
      <c r="M11" s="37">
        <v>844.72500000000002</v>
      </c>
      <c r="N11" s="37">
        <v>631.82299999999998</v>
      </c>
      <c r="O11" s="40">
        <v>1479.559</v>
      </c>
      <c r="P11" s="40">
        <v>1147.6759999999999</v>
      </c>
      <c r="Q11" s="40">
        <v>1164.4179999999999</v>
      </c>
      <c r="R11" s="40">
        <v>1282.4870000000001</v>
      </c>
      <c r="S11" s="40">
        <v>1394.3520000000001</v>
      </c>
      <c r="T11" s="40">
        <v>1181.8810000000001</v>
      </c>
      <c r="U11" s="40">
        <v>1431.152</v>
      </c>
      <c r="V11" s="37">
        <v>875.88499999999999</v>
      </c>
      <c r="W11" s="37">
        <v>721.53300000000002</v>
      </c>
      <c r="X11" s="37">
        <v>726.52599999999995</v>
      </c>
      <c r="Y11" s="40">
        <v>1116.075</v>
      </c>
      <c r="Z11" s="40">
        <v>1049.5550000000001</v>
      </c>
      <c r="AA11" s="41">
        <v>727.15200000000004</v>
      </c>
      <c r="AB11" s="41">
        <v>835.53700000000003</v>
      </c>
      <c r="AC11" s="41">
        <f>AC12*0.1</f>
        <v>120000</v>
      </c>
      <c r="AD11" s="26">
        <f>AC12*0.1</f>
        <v>120000</v>
      </c>
      <c r="AE11" s="27">
        <f t="shared" si="2"/>
        <v>4800</v>
      </c>
      <c r="AF11" s="27">
        <f t="shared" si="3"/>
        <v>120000</v>
      </c>
      <c r="AG11" s="41">
        <v>130000</v>
      </c>
      <c r="AH11" s="28">
        <f>AF11/AG11</f>
        <v>0.92307692307692313</v>
      </c>
      <c r="AI11" s="137">
        <f>AD11/AG11</f>
        <v>0.92307692307692313</v>
      </c>
      <c r="AJ11" s="146">
        <f>VLOOKUP(ROUNDDOWN(AI11,2),$AN$7:$AO$16,2)%*AG12</f>
        <v>1420.6206200000001</v>
      </c>
      <c r="AK11" s="152"/>
      <c r="AM11" s="12" t="s">
        <v>51</v>
      </c>
      <c r="AN11" s="154">
        <v>0.95099999999999996</v>
      </c>
      <c r="AO11" s="150">
        <v>0.5</v>
      </c>
      <c r="AP11" s="151"/>
      <c r="AQ11" s="150"/>
    </row>
    <row r="12" spans="1:43" s="16" customFormat="1" x14ac:dyDescent="0.2">
      <c r="A12" s="110"/>
      <c r="B12" s="45" t="s">
        <v>52</v>
      </c>
      <c r="C12" s="35">
        <v>3313</v>
      </c>
      <c r="D12" s="35">
        <v>1847</v>
      </c>
      <c r="E12" s="46">
        <f t="shared" si="0"/>
        <v>73.88</v>
      </c>
      <c r="F12" s="47">
        <f t="shared" si="1"/>
        <v>1847</v>
      </c>
      <c r="G12" s="35">
        <v>2503</v>
      </c>
      <c r="H12" s="35">
        <v>2950.8939999999998</v>
      </c>
      <c r="I12" s="18">
        <v>2902.19</v>
      </c>
      <c r="J12" s="35">
        <v>3212.4560000000001</v>
      </c>
      <c r="K12" s="48">
        <v>3186.79</v>
      </c>
      <c r="L12" s="49">
        <v>3040.49</v>
      </c>
      <c r="M12" s="35">
        <v>2797.9810000000002</v>
      </c>
      <c r="N12" s="50">
        <v>2651.6819999999998</v>
      </c>
      <c r="O12" s="35">
        <v>2658.9540000000002</v>
      </c>
      <c r="P12" s="35">
        <v>2163.0250000000001</v>
      </c>
      <c r="Q12" s="35">
        <v>2075.5830000000001</v>
      </c>
      <c r="R12" s="35">
        <v>2295.643</v>
      </c>
      <c r="S12" s="35">
        <v>3305.77</v>
      </c>
      <c r="T12" s="35">
        <v>3859.5030000000002</v>
      </c>
      <c r="U12" s="35">
        <v>3370.0549999999998</v>
      </c>
      <c r="V12" s="35">
        <v>3359.0230000000001</v>
      </c>
      <c r="W12" s="35">
        <v>3964.9560000000001</v>
      </c>
      <c r="X12" s="35">
        <v>3960.931</v>
      </c>
      <c r="Y12" s="35">
        <v>4115.5870000000004</v>
      </c>
      <c r="Z12" s="35">
        <v>3485.3879999999999</v>
      </c>
      <c r="AA12" s="111">
        <v>1300000</v>
      </c>
      <c r="AB12" s="41">
        <v>1300000</v>
      </c>
      <c r="AC12" s="41">
        <v>1200000</v>
      </c>
      <c r="AD12" s="26">
        <v>1200000</v>
      </c>
      <c r="AE12" s="26">
        <f t="shared" si="2"/>
        <v>48000</v>
      </c>
      <c r="AF12" s="26">
        <f>AE12*$AD$3</f>
        <v>1200000</v>
      </c>
      <c r="AG12" s="138">
        <v>1420620.62</v>
      </c>
      <c r="AH12" s="28">
        <f>AG12/AF12</f>
        <v>1.1838505166666669</v>
      </c>
      <c r="AI12" s="145">
        <f>AG12/AD12</f>
        <v>1.1838505166666669</v>
      </c>
      <c r="AJ12" s="148"/>
      <c r="AK12" s="14"/>
      <c r="AL12" s="15"/>
      <c r="AM12" s="12" t="s">
        <v>53</v>
      </c>
      <c r="AN12" s="154">
        <v>0.96099999999999997</v>
      </c>
      <c r="AO12" s="150">
        <v>0.6</v>
      </c>
      <c r="AP12" s="151"/>
      <c r="AQ12" s="150"/>
    </row>
    <row r="13" spans="1:43" s="16" customFormat="1" ht="13.5" thickBot="1" x14ac:dyDescent="0.25">
      <c r="A13" s="123"/>
      <c r="B13" s="124" t="s">
        <v>54</v>
      </c>
      <c r="C13" s="125" t="e">
        <f>C5+C6+C8+#REF!</f>
        <v>#REF!</v>
      </c>
      <c r="D13" s="125" t="e">
        <f>D5+D6+D7+D8+#REF!</f>
        <v>#REF!</v>
      </c>
      <c r="E13" s="125">
        <f>E5+E6+E8+E7+E9</f>
        <v>200.79999999999998</v>
      </c>
      <c r="F13" s="125" t="e">
        <f>F5+F6+F8+#REF!</f>
        <v>#REF!</v>
      </c>
      <c r="G13" s="125">
        <f>G5+G6+G8+G9+G7</f>
        <v>7750</v>
      </c>
      <c r="H13" s="125">
        <f>H5+H6+H8+H9+H7</f>
        <v>8057.8189999999995</v>
      </c>
      <c r="I13" s="125">
        <f>I5+I6+I7+I8+I9</f>
        <v>8592.369999999999</v>
      </c>
      <c r="J13" s="125">
        <f>J5+J6+J8+J9+J7</f>
        <v>10127.985000000001</v>
      </c>
      <c r="K13" s="126">
        <f>K5+K6+K7+K8+K9</f>
        <v>10534.363000000001</v>
      </c>
      <c r="L13" s="125">
        <f>L5+L6+L7+L8+L9</f>
        <v>9034.6519999999982</v>
      </c>
      <c r="M13" s="125">
        <f>M5+M6+M7+M8+M9</f>
        <v>8423.4340000000011</v>
      </c>
      <c r="N13" s="125">
        <f>N5+N6+N7+N8+N9</f>
        <v>8072.6770000000006</v>
      </c>
      <c r="O13" s="125">
        <f>O5+O6+O7+O8+O9+O6</f>
        <v>10389.106</v>
      </c>
      <c r="P13" s="125">
        <f>P5+P6+P7+P8+P9</f>
        <v>7092.0759999999991</v>
      </c>
      <c r="Q13" s="125">
        <f>Q5+Q6+Q7+Q8+Q9</f>
        <v>7078.152</v>
      </c>
      <c r="R13" s="125">
        <f>R8+R7+R6+R5+R9</f>
        <v>8141.9189999999999</v>
      </c>
      <c r="S13" s="125">
        <f>S5+S6+S7+S8+S9</f>
        <v>9497.1479999999992</v>
      </c>
      <c r="T13" s="125">
        <f>T5+T6+T7+T8+T9</f>
        <v>10777.613000000001</v>
      </c>
      <c r="U13" s="125">
        <f>+U5+U6+U7+U8+U9</f>
        <v>10797.394</v>
      </c>
      <c r="V13" s="125">
        <f>+V5+V6+V7+V8+V9</f>
        <v>9590.3510000000006</v>
      </c>
      <c r="W13" s="125">
        <f>+W5+W6+W7+W8+W9</f>
        <v>10770.593000000001</v>
      </c>
      <c r="X13" s="125">
        <f>+X5+X6+X7+X8+X9</f>
        <v>9527.1309999999994</v>
      </c>
      <c r="Y13" s="125">
        <f>+Y5+Y6+Y7+Y8+Y9</f>
        <v>10487.791000000001</v>
      </c>
      <c r="Z13" s="125">
        <f>Z5+Z6+Z7+Z8+Z9</f>
        <v>8824.6049999999996</v>
      </c>
      <c r="AA13" s="127">
        <f>AA5+AA6+AA7+AA8+AA9</f>
        <v>6947.692</v>
      </c>
      <c r="AB13" s="127">
        <f>AB5+AB6+AB7+AB8+AB9</f>
        <v>7337.2</v>
      </c>
      <c r="AC13" s="127">
        <f>AC5+AC6+AC7+AC8+AC9</f>
        <v>7914.2369999999992</v>
      </c>
      <c r="AD13" s="127">
        <f>AD5+AD6+AD7+AD8+AD9</f>
        <v>7400</v>
      </c>
      <c r="AE13" s="127">
        <f>AE5+AE6+AE8+AE7+AE9</f>
        <v>296</v>
      </c>
      <c r="AF13" s="127">
        <f>AF5+AF6+AF7+AF8+AF9</f>
        <v>7400</v>
      </c>
      <c r="AG13" s="127">
        <f>AG5+AG6+AG7+AG8+AG9</f>
        <v>7486.8510000000006</v>
      </c>
      <c r="AH13" s="128">
        <f t="shared" si="4"/>
        <v>1.0117366216216217</v>
      </c>
      <c r="AI13" s="129">
        <f t="shared" si="5"/>
        <v>1.0117366216216217</v>
      </c>
      <c r="AJ13" s="148"/>
      <c r="AK13" s="14"/>
      <c r="AL13" s="15"/>
      <c r="AM13" s="12" t="s">
        <v>55</v>
      </c>
      <c r="AN13" s="154">
        <v>0.97099999999999997</v>
      </c>
      <c r="AO13" s="150">
        <v>0.7</v>
      </c>
      <c r="AP13" s="151"/>
      <c r="AQ13" s="150"/>
    </row>
    <row r="14" spans="1:43" x14ac:dyDescent="0.2">
      <c r="A14" s="94" t="s">
        <v>62</v>
      </c>
      <c r="B14" s="95" t="s">
        <v>35</v>
      </c>
      <c r="C14" s="96">
        <v>2560</v>
      </c>
      <c r="D14" s="96">
        <v>2496</v>
      </c>
      <c r="E14" s="113">
        <f t="shared" ref="E14:E21" si="6">D14/$AD$2</f>
        <v>99.84</v>
      </c>
      <c r="F14" s="114">
        <f t="shared" ref="F14:F21" si="7">E14*$AD$3</f>
        <v>2496</v>
      </c>
      <c r="G14" s="96">
        <v>2888</v>
      </c>
      <c r="H14" s="96">
        <v>2972.835</v>
      </c>
      <c r="I14" s="96">
        <v>3443.681</v>
      </c>
      <c r="J14" s="99">
        <v>3821.7080000000001</v>
      </c>
      <c r="K14" s="100">
        <v>4198.7860000000001</v>
      </c>
      <c r="L14" s="115">
        <v>2795.855</v>
      </c>
      <c r="M14" s="99">
        <v>3396.8249999999998</v>
      </c>
      <c r="N14" s="102">
        <v>1987.009</v>
      </c>
      <c r="O14" s="99">
        <v>2274.7130000000002</v>
      </c>
      <c r="P14" s="99">
        <v>2950.5360000000001</v>
      </c>
      <c r="Q14" s="99">
        <v>2665.7269999999999</v>
      </c>
      <c r="R14" s="99">
        <v>1944.421</v>
      </c>
      <c r="S14" s="99">
        <v>3109.261</v>
      </c>
      <c r="T14" s="99">
        <v>3578.279</v>
      </c>
      <c r="U14" s="99">
        <v>3507.884</v>
      </c>
      <c r="V14" s="116">
        <v>3282.23</v>
      </c>
      <c r="W14" s="99">
        <v>3687.9070000000002</v>
      </c>
      <c r="X14" s="99">
        <v>3384.7890000000002</v>
      </c>
      <c r="Y14" s="99">
        <v>2948.2890000000002</v>
      </c>
      <c r="Z14" s="99">
        <v>2924.3270000000002</v>
      </c>
      <c r="AA14" s="103">
        <v>2923.752</v>
      </c>
      <c r="AB14" s="103">
        <v>2718.4830000000002</v>
      </c>
      <c r="AC14" s="103">
        <v>2830.3470000000002</v>
      </c>
      <c r="AD14" s="104">
        <v>3600</v>
      </c>
      <c r="AE14" s="104">
        <f t="shared" ref="AE14:AE21" si="8">AD14/$AD$2</f>
        <v>144</v>
      </c>
      <c r="AF14" s="104">
        <f t="shared" ref="AF14:AF21" si="9">AE14*$AD$3</f>
        <v>3600</v>
      </c>
      <c r="AG14" s="103">
        <v>3868.58</v>
      </c>
      <c r="AH14" s="106">
        <f t="shared" si="4"/>
        <v>1.0746055555555556</v>
      </c>
      <c r="AI14" s="107">
        <f t="shared" si="5"/>
        <v>1.0746055555555556</v>
      </c>
      <c r="AK14" s="12"/>
      <c r="AM14" s="12" t="s">
        <v>56</v>
      </c>
      <c r="AN14" s="154">
        <v>0.98099999999999998</v>
      </c>
      <c r="AO14" s="150">
        <v>0.8</v>
      </c>
      <c r="AP14" s="151"/>
      <c r="AQ14" s="150"/>
    </row>
    <row r="15" spans="1:43" x14ac:dyDescent="0.2">
      <c r="A15" s="108"/>
      <c r="B15" s="17" t="s">
        <v>44</v>
      </c>
      <c r="C15" s="35">
        <v>14028</v>
      </c>
      <c r="D15" s="35">
        <v>9373</v>
      </c>
      <c r="E15" s="46">
        <f t="shared" si="6"/>
        <v>374.92</v>
      </c>
      <c r="F15" s="47">
        <f t="shared" si="7"/>
        <v>9373</v>
      </c>
      <c r="G15" s="35">
        <v>10692</v>
      </c>
      <c r="H15" s="35">
        <v>11747.674999999999</v>
      </c>
      <c r="I15" s="18">
        <v>14553.662</v>
      </c>
      <c r="J15" s="40">
        <v>16002.245999999999</v>
      </c>
      <c r="K15" s="42">
        <v>11149.763999999999</v>
      </c>
      <c r="L15" s="43">
        <v>12379.325000000001</v>
      </c>
      <c r="M15" s="40">
        <v>12453.612999999999</v>
      </c>
      <c r="N15" s="40">
        <v>10647.838</v>
      </c>
      <c r="O15" s="40">
        <v>10643.424999999999</v>
      </c>
      <c r="P15" s="40">
        <v>10337.671</v>
      </c>
      <c r="Q15" s="40">
        <v>9122.3459999999995</v>
      </c>
      <c r="R15" s="40">
        <v>8208.6350000000002</v>
      </c>
      <c r="S15" s="40">
        <v>14129.973</v>
      </c>
      <c r="T15" s="40">
        <v>16282.671</v>
      </c>
      <c r="U15" s="40">
        <v>12173.334999999999</v>
      </c>
      <c r="V15" s="40">
        <v>13037.439</v>
      </c>
      <c r="W15" s="40">
        <v>10905.937</v>
      </c>
      <c r="X15" s="40">
        <v>4929.3519999999999</v>
      </c>
      <c r="Y15" s="40">
        <v>4816.3950000000004</v>
      </c>
      <c r="Z15" s="40">
        <v>4596.2820000000002</v>
      </c>
      <c r="AA15" s="41">
        <v>2337.6550000000002</v>
      </c>
      <c r="AB15" s="41">
        <v>2003.752</v>
      </c>
      <c r="AC15" s="41">
        <v>3485.2539999999999</v>
      </c>
      <c r="AD15" s="26">
        <v>3100</v>
      </c>
      <c r="AE15" s="26">
        <f t="shared" si="8"/>
        <v>124</v>
      </c>
      <c r="AF15" s="26">
        <f t="shared" si="9"/>
        <v>3100</v>
      </c>
      <c r="AG15" s="41">
        <v>3193.308</v>
      </c>
      <c r="AH15" s="28">
        <f t="shared" si="4"/>
        <v>1.0300993548387096</v>
      </c>
      <c r="AI15" s="109">
        <f t="shared" si="5"/>
        <v>1.0300993548387096</v>
      </c>
      <c r="AK15" s="12"/>
      <c r="AM15" s="12" t="s">
        <v>57</v>
      </c>
      <c r="AN15" s="154">
        <v>0.99099999999999899</v>
      </c>
      <c r="AO15" s="150">
        <v>0.9</v>
      </c>
      <c r="AP15" s="151"/>
      <c r="AQ15" s="150"/>
    </row>
    <row r="16" spans="1:43" x14ac:dyDescent="0.2">
      <c r="A16" s="108"/>
      <c r="B16" s="17" t="s">
        <v>38</v>
      </c>
      <c r="C16" s="18">
        <v>5391</v>
      </c>
      <c r="D16" s="18">
        <v>3389</v>
      </c>
      <c r="E16" s="46">
        <f t="shared" si="6"/>
        <v>135.56</v>
      </c>
      <c r="F16" s="47">
        <f t="shared" si="7"/>
        <v>3389</v>
      </c>
      <c r="G16" s="18">
        <v>3678</v>
      </c>
      <c r="H16" s="18">
        <v>3790.3249999999998</v>
      </c>
      <c r="I16" s="18">
        <v>6132.2780000000002</v>
      </c>
      <c r="J16" s="21">
        <v>8349.0059999999994</v>
      </c>
      <c r="K16" s="22">
        <v>3100</v>
      </c>
      <c r="L16" s="53">
        <v>2938.4059999999999</v>
      </c>
      <c r="M16" s="21">
        <v>3697.5920000000001</v>
      </c>
      <c r="N16" s="21">
        <v>3374.12</v>
      </c>
      <c r="O16" s="21">
        <v>3163.3829999999998</v>
      </c>
      <c r="P16" s="21">
        <v>3199.7979999999998</v>
      </c>
      <c r="Q16" s="21">
        <v>2972.2440000000001</v>
      </c>
      <c r="R16" s="21">
        <v>2832.1370000000002</v>
      </c>
      <c r="S16" s="31">
        <v>3588.63</v>
      </c>
      <c r="T16" s="54">
        <v>3336.1976</v>
      </c>
      <c r="U16" s="21">
        <v>2638.1019999999999</v>
      </c>
      <c r="V16" s="21">
        <v>3644.7460000000001</v>
      </c>
      <c r="W16" s="31">
        <v>3071.06</v>
      </c>
      <c r="X16" s="21">
        <v>2924.1990000000001</v>
      </c>
      <c r="Y16" s="21">
        <v>2289.7539999999999</v>
      </c>
      <c r="Z16" s="21">
        <v>2086.636</v>
      </c>
      <c r="AA16" s="25">
        <v>1860.854</v>
      </c>
      <c r="AB16" s="25">
        <v>1705.954</v>
      </c>
      <c r="AC16" s="25">
        <v>1764.7090000000001</v>
      </c>
      <c r="AD16" s="26">
        <v>1800</v>
      </c>
      <c r="AE16" s="26">
        <f t="shared" si="8"/>
        <v>72</v>
      </c>
      <c r="AF16" s="26">
        <f t="shared" si="9"/>
        <v>1800</v>
      </c>
      <c r="AG16" s="25">
        <v>1936.8330000000001</v>
      </c>
      <c r="AH16" s="28">
        <f t="shared" si="4"/>
        <v>1.0760183333333333</v>
      </c>
      <c r="AI16" s="109">
        <f t="shared" si="5"/>
        <v>1.0760183333333333</v>
      </c>
      <c r="AJ16" s="149"/>
      <c r="AK16" s="12"/>
      <c r="AM16" s="12" t="s">
        <v>58</v>
      </c>
      <c r="AN16" s="154">
        <v>1.0009999999999999</v>
      </c>
      <c r="AO16" s="150">
        <v>1</v>
      </c>
      <c r="AP16" s="151"/>
      <c r="AQ16" s="150"/>
    </row>
    <row r="17" spans="1:42" ht="12.75" customHeight="1" x14ac:dyDescent="0.2">
      <c r="A17" s="108"/>
      <c r="B17" s="17" t="s">
        <v>41</v>
      </c>
      <c r="C17" s="18">
        <v>0</v>
      </c>
      <c r="D17" s="18">
        <v>0</v>
      </c>
      <c r="E17" s="46">
        <f t="shared" si="6"/>
        <v>0</v>
      </c>
      <c r="F17" s="47">
        <f t="shared" si="7"/>
        <v>0</v>
      </c>
      <c r="G17" s="18">
        <v>0</v>
      </c>
      <c r="H17" s="18">
        <v>0</v>
      </c>
      <c r="I17" s="18">
        <v>0</v>
      </c>
      <c r="J17" s="21">
        <v>0</v>
      </c>
      <c r="K17" s="22">
        <v>3650</v>
      </c>
      <c r="L17" s="23">
        <v>4739.32</v>
      </c>
      <c r="M17" s="21">
        <v>5785.924</v>
      </c>
      <c r="N17" s="21">
        <v>7805.87</v>
      </c>
      <c r="O17" s="21">
        <v>4656.0370000000003</v>
      </c>
      <c r="P17" s="21">
        <v>4603.8059999999996</v>
      </c>
      <c r="Q17" s="21">
        <v>4530.0640000000003</v>
      </c>
      <c r="R17" s="21">
        <v>5025.5129999999999</v>
      </c>
      <c r="S17" s="21">
        <v>4259.652</v>
      </c>
      <c r="T17" s="21">
        <v>3403.547</v>
      </c>
      <c r="U17" s="21">
        <v>2417.0650000000001</v>
      </c>
      <c r="V17" s="21">
        <v>3614.7469999999998</v>
      </c>
      <c r="W17" s="21">
        <v>4268.1220000000003</v>
      </c>
      <c r="X17" s="31">
        <v>2986.52</v>
      </c>
      <c r="Y17" s="21">
        <v>3323.0909999999999</v>
      </c>
      <c r="Z17" s="21">
        <v>4234.2079999999996</v>
      </c>
      <c r="AA17" s="25">
        <v>4214.4799999999996</v>
      </c>
      <c r="AB17" s="25">
        <v>2796.7240000000002</v>
      </c>
      <c r="AC17" s="25">
        <v>3003.0129999999999</v>
      </c>
      <c r="AD17" s="34">
        <v>3000</v>
      </c>
      <c r="AE17" s="26">
        <f t="shared" si="8"/>
        <v>120</v>
      </c>
      <c r="AF17" s="26">
        <f t="shared" si="9"/>
        <v>3000</v>
      </c>
      <c r="AG17" s="25">
        <v>2620.078</v>
      </c>
      <c r="AH17" s="28">
        <f t="shared" si="4"/>
        <v>0.87335933333333338</v>
      </c>
      <c r="AI17" s="109">
        <f t="shared" si="5"/>
        <v>0.87335933333333338</v>
      </c>
      <c r="AJ17" s="147"/>
      <c r="AK17" s="12"/>
      <c r="AL17" s="13"/>
      <c r="AM17" s="12"/>
      <c r="AP17" s="151"/>
    </row>
    <row r="18" spans="1:42" x14ac:dyDescent="0.2">
      <c r="A18" s="108"/>
      <c r="B18" s="17" t="s">
        <v>46</v>
      </c>
      <c r="C18" s="35">
        <v>2305</v>
      </c>
      <c r="D18" s="35">
        <v>1132</v>
      </c>
      <c r="E18" s="46">
        <f t="shared" si="6"/>
        <v>45.28</v>
      </c>
      <c r="F18" s="47">
        <f t="shared" si="7"/>
        <v>1132</v>
      </c>
      <c r="G18" s="35">
        <v>1297</v>
      </c>
      <c r="H18" s="35">
        <v>1841.479</v>
      </c>
      <c r="I18" s="18">
        <v>1712.3430000000001</v>
      </c>
      <c r="J18" s="40">
        <v>2344.607</v>
      </c>
      <c r="K18" s="42">
        <v>1728.819</v>
      </c>
      <c r="L18" s="43">
        <v>1830.75</v>
      </c>
      <c r="M18" s="40">
        <v>1599.7539999999999</v>
      </c>
      <c r="N18" s="37">
        <v>1487.3240000000001</v>
      </c>
      <c r="O18" s="40">
        <v>1565.499</v>
      </c>
      <c r="P18" s="40">
        <v>1275.162</v>
      </c>
      <c r="Q18" s="40">
        <v>1116.1479999999999</v>
      </c>
      <c r="R18" s="40">
        <v>1620.8140000000001</v>
      </c>
      <c r="S18" s="40">
        <v>2818.2429999999999</v>
      </c>
      <c r="T18" s="40">
        <v>2363.54</v>
      </c>
      <c r="U18" s="40">
        <v>1838.1890000000001</v>
      </c>
      <c r="V18" s="40">
        <v>1898.8879999999999</v>
      </c>
      <c r="W18" s="40">
        <v>1652.2739999999999</v>
      </c>
      <c r="X18" s="40">
        <v>1726.1179999999999</v>
      </c>
      <c r="Y18" s="40">
        <v>1284.0450000000001</v>
      </c>
      <c r="Z18" s="40">
        <v>1074.115</v>
      </c>
      <c r="AA18" s="41">
        <v>1166.5830000000001</v>
      </c>
      <c r="AB18" s="41">
        <v>838.38400000000001</v>
      </c>
      <c r="AC18" s="41">
        <v>702.14</v>
      </c>
      <c r="AD18" s="26">
        <v>1000</v>
      </c>
      <c r="AE18" s="26">
        <f t="shared" si="8"/>
        <v>40</v>
      </c>
      <c r="AF18" s="26">
        <f t="shared" si="9"/>
        <v>1000</v>
      </c>
      <c r="AG18" s="41">
        <v>1211.6890000000001</v>
      </c>
      <c r="AH18" s="28">
        <f t="shared" si="4"/>
        <v>1.211689</v>
      </c>
      <c r="AI18" s="109">
        <f t="shared" si="5"/>
        <v>1.211689</v>
      </c>
      <c r="AK18" s="12"/>
      <c r="AM18" s="12"/>
    </row>
    <row r="19" spans="1:42" x14ac:dyDescent="0.2">
      <c r="A19" s="108"/>
      <c r="B19" s="32" t="s">
        <v>48</v>
      </c>
      <c r="C19" s="18">
        <v>0</v>
      </c>
      <c r="D19" s="18">
        <v>0</v>
      </c>
      <c r="E19" s="19">
        <f t="shared" si="6"/>
        <v>0</v>
      </c>
      <c r="F19" s="20">
        <f t="shared" si="7"/>
        <v>0</v>
      </c>
      <c r="G19" s="18">
        <v>0</v>
      </c>
      <c r="H19" s="18">
        <v>0</v>
      </c>
      <c r="I19" s="18">
        <v>0</v>
      </c>
      <c r="J19" s="31">
        <v>0</v>
      </c>
      <c r="K19" s="22">
        <v>1250</v>
      </c>
      <c r="L19" s="33">
        <v>1354</v>
      </c>
      <c r="M19" s="21">
        <v>1370.6610000000001</v>
      </c>
      <c r="N19" s="24">
        <v>1756.971</v>
      </c>
      <c r="O19" s="21">
        <v>1669.7739999999999</v>
      </c>
      <c r="P19" s="24">
        <v>941.82299999999998</v>
      </c>
      <c r="Q19" s="21">
        <v>1244.8230000000001</v>
      </c>
      <c r="R19" s="21">
        <v>1384.6479999999999</v>
      </c>
      <c r="S19" s="21">
        <v>1344.8219999999999</v>
      </c>
      <c r="T19" s="21">
        <v>1454.2619999999999</v>
      </c>
      <c r="U19" s="21">
        <v>1692.0719999999999</v>
      </c>
      <c r="V19" s="21">
        <v>1259.519</v>
      </c>
      <c r="W19" s="21">
        <v>1467.5440000000001</v>
      </c>
      <c r="X19" s="21">
        <v>1183.8320000000001</v>
      </c>
      <c r="Y19" s="21">
        <v>1453.2370000000001</v>
      </c>
      <c r="Z19" s="21">
        <v>1238.3720000000001</v>
      </c>
      <c r="AA19" s="25">
        <v>130</v>
      </c>
      <c r="AB19" s="25">
        <v>120</v>
      </c>
      <c r="AC19" s="25">
        <v>120</v>
      </c>
      <c r="AD19" s="34">
        <v>125</v>
      </c>
      <c r="AE19" s="27">
        <f t="shared" si="8"/>
        <v>5</v>
      </c>
      <c r="AF19" s="27">
        <f t="shared" si="9"/>
        <v>125</v>
      </c>
      <c r="AG19" s="25">
        <v>125</v>
      </c>
      <c r="AH19" s="28">
        <f>AG19/AF19</f>
        <v>1</v>
      </c>
      <c r="AI19" s="109">
        <f>AG19/AD19</f>
        <v>1</v>
      </c>
      <c r="AK19" s="12"/>
      <c r="AM19" s="12"/>
    </row>
    <row r="20" spans="1:42" x14ac:dyDescent="0.2">
      <c r="A20" s="108"/>
      <c r="B20" s="32" t="s">
        <v>50</v>
      </c>
      <c r="C20" s="35">
        <v>924</v>
      </c>
      <c r="D20" s="35">
        <v>654</v>
      </c>
      <c r="E20" s="19">
        <f t="shared" si="6"/>
        <v>26.16</v>
      </c>
      <c r="F20" s="20">
        <f t="shared" si="7"/>
        <v>654</v>
      </c>
      <c r="G20" s="35">
        <v>1077</v>
      </c>
      <c r="H20" s="35">
        <v>1016.567</v>
      </c>
      <c r="I20" s="36">
        <v>871.23500000000001</v>
      </c>
      <c r="J20" s="37">
        <v>965.86599999999999</v>
      </c>
      <c r="K20" s="38">
        <v>903.34900000000005</v>
      </c>
      <c r="L20" s="39">
        <v>701.06200000000001</v>
      </c>
      <c r="M20" s="37">
        <v>844.72500000000002</v>
      </c>
      <c r="N20" s="37">
        <v>631.82299999999998</v>
      </c>
      <c r="O20" s="40">
        <v>1479.559</v>
      </c>
      <c r="P20" s="40">
        <v>1147.6759999999999</v>
      </c>
      <c r="Q20" s="40">
        <v>1164.4179999999999</v>
      </c>
      <c r="R20" s="40">
        <v>1282.4870000000001</v>
      </c>
      <c r="S20" s="40">
        <v>1394.3520000000001</v>
      </c>
      <c r="T20" s="40">
        <v>1181.8810000000001</v>
      </c>
      <c r="U20" s="40">
        <v>1431.152</v>
      </c>
      <c r="V20" s="37">
        <v>875.88499999999999</v>
      </c>
      <c r="W20" s="37">
        <v>721.53300000000002</v>
      </c>
      <c r="X20" s="37">
        <v>726.52599999999995</v>
      </c>
      <c r="Y20" s="40">
        <v>1116.075</v>
      </c>
      <c r="Z20" s="40">
        <v>1049.5550000000001</v>
      </c>
      <c r="AA20" s="41">
        <v>727.15200000000004</v>
      </c>
      <c r="AB20" s="41">
        <v>835.53700000000003</v>
      </c>
      <c r="AC20" s="41">
        <v>100000</v>
      </c>
      <c r="AD20" s="26">
        <f>AC21*0.1</f>
        <v>190000</v>
      </c>
      <c r="AE20" s="27">
        <f t="shared" si="8"/>
        <v>7600</v>
      </c>
      <c r="AF20" s="27">
        <f t="shared" si="9"/>
        <v>190000</v>
      </c>
      <c r="AG20" s="41">
        <v>200000</v>
      </c>
      <c r="AH20" s="28">
        <f>AF20/AG20</f>
        <v>0.95</v>
      </c>
      <c r="AI20" s="137">
        <f>AD20/AG20</f>
        <v>0.95</v>
      </c>
      <c r="AJ20" s="146">
        <f>VLOOKUP(ROUNDDOWN(AI20,2),$AN$7:$AO$16,2)%*AG21</f>
        <v>7853.4679999999998</v>
      </c>
      <c r="AK20" s="12" t="s">
        <v>59</v>
      </c>
      <c r="AM20" s="12"/>
    </row>
    <row r="21" spans="1:42" s="16" customFormat="1" x14ac:dyDescent="0.2">
      <c r="A21" s="110"/>
      <c r="B21" s="45" t="s">
        <v>52</v>
      </c>
      <c r="C21" s="35">
        <v>3313</v>
      </c>
      <c r="D21" s="35">
        <v>1847</v>
      </c>
      <c r="E21" s="46">
        <f t="shared" si="6"/>
        <v>73.88</v>
      </c>
      <c r="F21" s="47">
        <f t="shared" si="7"/>
        <v>1847</v>
      </c>
      <c r="G21" s="35">
        <v>2503</v>
      </c>
      <c r="H21" s="35">
        <v>2950.8939999999998</v>
      </c>
      <c r="I21" s="18">
        <v>2902.19</v>
      </c>
      <c r="J21" s="35">
        <v>3212.4560000000001</v>
      </c>
      <c r="K21" s="48">
        <v>3186.79</v>
      </c>
      <c r="L21" s="49">
        <v>3040.49</v>
      </c>
      <c r="M21" s="35">
        <v>2797.9810000000002</v>
      </c>
      <c r="N21" s="50">
        <v>2651.6819999999998</v>
      </c>
      <c r="O21" s="35">
        <v>2658.9540000000002</v>
      </c>
      <c r="P21" s="35">
        <v>2163.0250000000001</v>
      </c>
      <c r="Q21" s="35">
        <v>2075.5830000000001</v>
      </c>
      <c r="R21" s="35">
        <v>2295.643</v>
      </c>
      <c r="S21" s="35">
        <v>3305.77</v>
      </c>
      <c r="T21" s="35">
        <v>3859.5030000000002</v>
      </c>
      <c r="U21" s="35">
        <v>3370.0549999999998</v>
      </c>
      <c r="V21" s="35">
        <v>3359.0230000000001</v>
      </c>
      <c r="W21" s="35">
        <v>3964.9560000000001</v>
      </c>
      <c r="X21" s="35">
        <v>3960.931</v>
      </c>
      <c r="Y21" s="35">
        <v>4115.5870000000004</v>
      </c>
      <c r="Z21" s="35">
        <v>3485.3879999999999</v>
      </c>
      <c r="AA21" s="111">
        <v>1900000</v>
      </c>
      <c r="AB21" s="41">
        <v>1800000</v>
      </c>
      <c r="AC21" s="41">
        <v>1900000</v>
      </c>
      <c r="AD21" s="26">
        <v>1900000</v>
      </c>
      <c r="AE21" s="26">
        <f t="shared" si="8"/>
        <v>76000</v>
      </c>
      <c r="AF21" s="26">
        <f t="shared" si="9"/>
        <v>1900000</v>
      </c>
      <c r="AG21" s="140">
        <v>1963367</v>
      </c>
      <c r="AH21" s="28">
        <f>AG21/AF21</f>
        <v>1.033351052631579</v>
      </c>
      <c r="AI21" s="112">
        <f>AG21/AD21</f>
        <v>1.033351052631579</v>
      </c>
      <c r="AJ21" s="148"/>
      <c r="AK21" s="14"/>
      <c r="AL21" s="15"/>
      <c r="AM21" s="14"/>
    </row>
    <row r="22" spans="1:42" s="16" customFormat="1" ht="13.5" thickBot="1" x14ac:dyDescent="0.25">
      <c r="A22" s="123"/>
      <c r="B22" s="124" t="s">
        <v>54</v>
      </c>
      <c r="C22" s="125" t="e">
        <f>C14+C15+C17+#REF!</f>
        <v>#REF!</v>
      </c>
      <c r="D22" s="125" t="e">
        <f>D14+D15+D16+D17+#REF!</f>
        <v>#REF!</v>
      </c>
      <c r="E22" s="125" t="e">
        <f>E14+E15+E17+#REF!</f>
        <v>#REF!</v>
      </c>
      <c r="F22" s="125" t="e">
        <f>F14+F15+F17+#REF!</f>
        <v>#REF!</v>
      </c>
      <c r="G22" s="125">
        <f>G14+G15+G17+G18+G16</f>
        <v>18555</v>
      </c>
      <c r="H22" s="125">
        <f>H14+H15+H17+H18+H16</f>
        <v>20352.313999999998</v>
      </c>
      <c r="I22" s="125">
        <f>I14+I15+I17+I18+I16</f>
        <v>25841.964</v>
      </c>
      <c r="J22" s="125">
        <f>J14+J15+J17+J16+J18</f>
        <v>30517.566999999999</v>
      </c>
      <c r="K22" s="126">
        <f t="shared" ref="K22:Q22" si="10">K14+K15+K16+K17+K18</f>
        <v>23827.368999999999</v>
      </c>
      <c r="L22" s="125">
        <f t="shared" si="10"/>
        <v>24683.655999999999</v>
      </c>
      <c r="M22" s="125">
        <f t="shared" si="10"/>
        <v>26933.707999999999</v>
      </c>
      <c r="N22" s="125">
        <f t="shared" si="10"/>
        <v>25302.161</v>
      </c>
      <c r="O22" s="125">
        <f t="shared" si="10"/>
        <v>22303.056999999997</v>
      </c>
      <c r="P22" s="125">
        <f t="shared" si="10"/>
        <v>22366.973000000002</v>
      </c>
      <c r="Q22" s="125">
        <f t="shared" si="10"/>
        <v>20406.529000000002</v>
      </c>
      <c r="R22" s="125">
        <f>R17+R16+R15+R14+R18+R18</f>
        <v>21252.333999999995</v>
      </c>
      <c r="S22" s="125">
        <f>S14+S15+S16+S17+S18</f>
        <v>27905.759000000002</v>
      </c>
      <c r="T22" s="125">
        <f>T14+T15+T16+T17</f>
        <v>26600.694599999999</v>
      </c>
      <c r="U22" s="125">
        <f t="shared" ref="U22:AG22" si="11">U14+U15+U16+U17+U18</f>
        <v>22574.574999999997</v>
      </c>
      <c r="V22" s="125">
        <f t="shared" si="11"/>
        <v>25478.05</v>
      </c>
      <c r="W22" s="125">
        <f t="shared" si="11"/>
        <v>23585.300000000003</v>
      </c>
      <c r="X22" s="125">
        <f t="shared" si="11"/>
        <v>15950.978000000001</v>
      </c>
      <c r="Y22" s="125">
        <f t="shared" si="11"/>
        <v>14661.574000000002</v>
      </c>
      <c r="Z22" s="125">
        <f t="shared" si="11"/>
        <v>14915.568000000001</v>
      </c>
      <c r="AA22" s="127">
        <f t="shared" si="11"/>
        <v>12503.324000000001</v>
      </c>
      <c r="AB22" s="127">
        <f t="shared" si="11"/>
        <v>10063.297</v>
      </c>
      <c r="AC22" s="127">
        <f t="shared" si="11"/>
        <v>11785.463</v>
      </c>
      <c r="AD22" s="127">
        <f t="shared" si="11"/>
        <v>12500</v>
      </c>
      <c r="AE22" s="127">
        <f t="shared" si="11"/>
        <v>500</v>
      </c>
      <c r="AF22" s="127">
        <f t="shared" si="11"/>
        <v>12500</v>
      </c>
      <c r="AG22" s="127">
        <f t="shared" si="11"/>
        <v>12830.487999999999</v>
      </c>
      <c r="AH22" s="128">
        <f t="shared" si="4"/>
        <v>1.0264390399999999</v>
      </c>
      <c r="AI22" s="129">
        <f t="shared" si="5"/>
        <v>1.0264390399999999</v>
      </c>
      <c r="AJ22" s="148"/>
      <c r="AK22" s="14"/>
      <c r="AL22" s="15"/>
      <c r="AM22" s="14"/>
    </row>
    <row r="23" spans="1:42" x14ac:dyDescent="0.2">
      <c r="A23" s="117" t="s">
        <v>63</v>
      </c>
      <c r="B23" s="95" t="s">
        <v>35</v>
      </c>
      <c r="C23" s="96">
        <v>1205</v>
      </c>
      <c r="D23" s="96">
        <v>984</v>
      </c>
      <c r="E23" s="113">
        <f t="shared" ref="E23:E30" si="12">D23/$AD$2</f>
        <v>39.36</v>
      </c>
      <c r="F23" s="114">
        <f t="shared" ref="F23:F30" si="13">E23*$AD$3</f>
        <v>984</v>
      </c>
      <c r="G23" s="118">
        <v>1103</v>
      </c>
      <c r="H23" s="96">
        <v>1209.8330000000001</v>
      </c>
      <c r="I23" s="96">
        <v>1321.127</v>
      </c>
      <c r="J23" s="99">
        <v>1345.5450000000001</v>
      </c>
      <c r="K23" s="100">
        <v>1503.761</v>
      </c>
      <c r="L23" s="115">
        <v>1074.7619999999999</v>
      </c>
      <c r="M23" s="99">
        <v>1160.922</v>
      </c>
      <c r="N23" s="102">
        <v>942.10500000000002</v>
      </c>
      <c r="O23" s="102">
        <v>895.39800000000002</v>
      </c>
      <c r="P23" s="99">
        <v>1130.4459999999999</v>
      </c>
      <c r="Q23" s="119">
        <v>974.96</v>
      </c>
      <c r="R23" s="102">
        <v>823.73099999999999</v>
      </c>
      <c r="S23" s="99">
        <v>1004.148</v>
      </c>
      <c r="T23" s="99">
        <v>1214.1420000000001</v>
      </c>
      <c r="U23" s="99">
        <v>1447.162</v>
      </c>
      <c r="V23" s="116">
        <v>1033.1400000000001</v>
      </c>
      <c r="W23" s="99">
        <v>1430.1</v>
      </c>
      <c r="X23" s="99">
        <v>1128.2170000000001</v>
      </c>
      <c r="Y23" s="99">
        <v>1276.1969999999999</v>
      </c>
      <c r="Z23" s="99">
        <v>1147.018</v>
      </c>
      <c r="AA23" s="103">
        <v>863.779</v>
      </c>
      <c r="AB23" s="103">
        <v>1110.77</v>
      </c>
      <c r="AC23" s="103">
        <v>1121.6559999999999</v>
      </c>
      <c r="AD23" s="104">
        <v>1000</v>
      </c>
      <c r="AE23" s="104">
        <f t="shared" ref="AE23:AE30" si="14">AD23/$AD$2</f>
        <v>40</v>
      </c>
      <c r="AF23" s="104">
        <f t="shared" ref="AF23:AF30" si="15">AE23*$AD$3</f>
        <v>1000</v>
      </c>
      <c r="AG23" s="103">
        <v>981.23800000000006</v>
      </c>
      <c r="AH23" s="106">
        <f t="shared" si="4"/>
        <v>0.98123800000000005</v>
      </c>
      <c r="AI23" s="107">
        <f t="shared" si="5"/>
        <v>0.98123800000000005</v>
      </c>
    </row>
    <row r="24" spans="1:42" x14ac:dyDescent="0.2">
      <c r="A24" s="108"/>
      <c r="B24" s="17" t="s">
        <v>44</v>
      </c>
      <c r="C24" s="50">
        <v>747</v>
      </c>
      <c r="D24" s="50">
        <v>477</v>
      </c>
      <c r="E24" s="46">
        <f t="shared" si="12"/>
        <v>19.079999999999998</v>
      </c>
      <c r="F24" s="47">
        <f t="shared" si="13"/>
        <v>476.99999999999994</v>
      </c>
      <c r="G24" s="50">
        <v>592</v>
      </c>
      <c r="H24" s="50">
        <v>699.15899999999999</v>
      </c>
      <c r="I24" s="36">
        <v>758.654</v>
      </c>
      <c r="J24" s="37">
        <v>983.16600000000005</v>
      </c>
      <c r="K24" s="42">
        <v>1232.8599999999999</v>
      </c>
      <c r="L24" s="43">
        <v>1022.386</v>
      </c>
      <c r="M24" s="37">
        <v>855.90200000000004</v>
      </c>
      <c r="N24" s="37">
        <v>962.35599999999999</v>
      </c>
      <c r="O24" s="37">
        <v>948.05200000000002</v>
      </c>
      <c r="P24" s="37">
        <v>915.77300000000002</v>
      </c>
      <c r="Q24" s="37">
        <v>870.06299999999999</v>
      </c>
      <c r="R24" s="37">
        <v>724.43100000000004</v>
      </c>
      <c r="S24" s="37">
        <v>811.649</v>
      </c>
      <c r="T24" s="37">
        <v>753.48800000000006</v>
      </c>
      <c r="U24" s="37">
        <v>680.80100000000004</v>
      </c>
      <c r="V24" s="40">
        <v>1063.894</v>
      </c>
      <c r="W24" s="40">
        <v>1176.3969999999999</v>
      </c>
      <c r="X24" s="37">
        <v>516.22900000000004</v>
      </c>
      <c r="Y24" s="40">
        <v>1243.0129999999999</v>
      </c>
      <c r="Z24" s="40">
        <v>1094.3119999999999</v>
      </c>
      <c r="AA24" s="41">
        <v>845.12</v>
      </c>
      <c r="AB24" s="41">
        <v>422.27199999999999</v>
      </c>
      <c r="AC24" s="41">
        <v>663.78700000000003</v>
      </c>
      <c r="AD24" s="26">
        <v>700</v>
      </c>
      <c r="AE24" s="26">
        <f t="shared" si="14"/>
        <v>28</v>
      </c>
      <c r="AF24" s="26">
        <f t="shared" si="15"/>
        <v>700</v>
      </c>
      <c r="AG24" s="41">
        <v>569.375</v>
      </c>
      <c r="AH24" s="28">
        <f t="shared" si="4"/>
        <v>0.81339285714285714</v>
      </c>
      <c r="AI24" s="109">
        <f t="shared" si="5"/>
        <v>0.81339285714285714</v>
      </c>
    </row>
    <row r="25" spans="1:42" x14ac:dyDescent="0.2">
      <c r="A25" s="108"/>
      <c r="B25" s="17" t="s">
        <v>38</v>
      </c>
      <c r="C25" s="18">
        <v>3199</v>
      </c>
      <c r="D25" s="18">
        <v>2247</v>
      </c>
      <c r="E25" s="46">
        <f t="shared" si="12"/>
        <v>89.88</v>
      </c>
      <c r="F25" s="47">
        <f t="shared" si="13"/>
        <v>2247</v>
      </c>
      <c r="G25" s="18">
        <v>2134</v>
      </c>
      <c r="H25" s="18">
        <v>2471.0810000000001</v>
      </c>
      <c r="I25" s="56">
        <v>3321.23</v>
      </c>
      <c r="J25" s="21">
        <v>3705.846</v>
      </c>
      <c r="K25" s="22">
        <v>2900</v>
      </c>
      <c r="L25" s="53">
        <v>2514.3649999999998</v>
      </c>
      <c r="M25" s="21">
        <v>2132.6109999999999</v>
      </c>
      <c r="N25" s="21">
        <v>2774.45</v>
      </c>
      <c r="O25" s="21">
        <v>2630.203</v>
      </c>
      <c r="P25" s="21">
        <v>2691.587</v>
      </c>
      <c r="Q25" s="21">
        <v>2247.8180000000002</v>
      </c>
      <c r="R25" s="21">
        <v>2364.0549999999998</v>
      </c>
      <c r="S25" s="21">
        <v>2561.806</v>
      </c>
      <c r="T25" s="54">
        <v>3110.0891999999999</v>
      </c>
      <c r="U25" s="54">
        <v>2726.1844000000001</v>
      </c>
      <c r="V25" s="21">
        <v>2604.8220000000001</v>
      </c>
      <c r="W25" s="31">
        <v>3070.07</v>
      </c>
      <c r="X25" s="21">
        <v>2176.4270000000001</v>
      </c>
      <c r="Y25" s="21">
        <v>2268.009</v>
      </c>
      <c r="Z25" s="21">
        <v>2061.0639999999999</v>
      </c>
      <c r="AA25" s="25">
        <v>1518.0530000000001</v>
      </c>
      <c r="AB25" s="25">
        <v>2355.61</v>
      </c>
      <c r="AC25" s="25">
        <v>1778.259</v>
      </c>
      <c r="AD25" s="26">
        <v>1900</v>
      </c>
      <c r="AE25" s="26">
        <f t="shared" si="14"/>
        <v>76</v>
      </c>
      <c r="AF25" s="26">
        <f t="shared" si="15"/>
        <v>1900</v>
      </c>
      <c r="AG25" s="25">
        <v>1489.617</v>
      </c>
      <c r="AH25" s="28">
        <f t="shared" si="4"/>
        <v>0.78400894736842108</v>
      </c>
      <c r="AI25" s="109">
        <f t="shared" si="5"/>
        <v>0.78400894736842108</v>
      </c>
    </row>
    <row r="26" spans="1:42" x14ac:dyDescent="0.2">
      <c r="A26" s="108"/>
      <c r="B26" s="17" t="s">
        <v>41</v>
      </c>
      <c r="C26" s="18">
        <v>0</v>
      </c>
      <c r="D26" s="18">
        <v>0</v>
      </c>
      <c r="E26" s="46">
        <f t="shared" si="12"/>
        <v>0</v>
      </c>
      <c r="F26" s="47">
        <f t="shared" si="13"/>
        <v>0</v>
      </c>
      <c r="G26" s="18">
        <v>0</v>
      </c>
      <c r="H26" s="18">
        <v>0</v>
      </c>
      <c r="I26" s="56">
        <v>0</v>
      </c>
      <c r="J26" s="21">
        <v>0</v>
      </c>
      <c r="K26" s="22">
        <v>1100</v>
      </c>
      <c r="L26" s="57">
        <v>1034.5</v>
      </c>
      <c r="M26" s="21">
        <v>1094.9269999999999</v>
      </c>
      <c r="N26" s="24">
        <v>1307.403</v>
      </c>
      <c r="O26" s="24">
        <v>876.14400000000001</v>
      </c>
      <c r="P26" s="24">
        <v>708.59400000000005</v>
      </c>
      <c r="Q26" s="24">
        <v>884.846</v>
      </c>
      <c r="R26" s="21">
        <v>1136.1030000000001</v>
      </c>
      <c r="S26" s="24">
        <v>768.83399999999995</v>
      </c>
      <c r="T26" s="21">
        <v>1129.578</v>
      </c>
      <c r="U26" s="24">
        <v>797.16899999999998</v>
      </c>
      <c r="V26" s="24">
        <v>780.33600000000001</v>
      </c>
      <c r="W26" s="24">
        <v>960.17399999999998</v>
      </c>
      <c r="X26" s="24">
        <v>662.35900000000004</v>
      </c>
      <c r="Y26" s="24">
        <v>749.149</v>
      </c>
      <c r="Z26" s="24">
        <v>780.14200000000005</v>
      </c>
      <c r="AA26" s="25">
        <v>504.43200000000002</v>
      </c>
      <c r="AB26" s="25">
        <v>269.01799999999997</v>
      </c>
      <c r="AC26" s="25">
        <v>381.42599999999999</v>
      </c>
      <c r="AD26" s="34">
        <v>500</v>
      </c>
      <c r="AE26" s="26">
        <f t="shared" si="14"/>
        <v>20</v>
      </c>
      <c r="AF26" s="26">
        <f t="shared" si="15"/>
        <v>500</v>
      </c>
      <c r="AG26" s="25">
        <v>373.22199999999998</v>
      </c>
      <c r="AH26" s="28">
        <f t="shared" si="4"/>
        <v>0.746444</v>
      </c>
      <c r="AI26" s="109">
        <f t="shared" si="5"/>
        <v>0.746444</v>
      </c>
    </row>
    <row r="27" spans="1:42" x14ac:dyDescent="0.2">
      <c r="A27" s="108"/>
      <c r="B27" s="17" t="s">
        <v>46</v>
      </c>
      <c r="C27" s="35">
        <v>2911</v>
      </c>
      <c r="D27" s="35">
        <v>1885</v>
      </c>
      <c r="E27" s="19">
        <f t="shared" si="12"/>
        <v>75.400000000000006</v>
      </c>
      <c r="F27" s="20">
        <f t="shared" si="13"/>
        <v>1885.0000000000002</v>
      </c>
      <c r="G27" s="35">
        <v>1754</v>
      </c>
      <c r="H27" s="35">
        <v>3174.8809999999999</v>
      </c>
      <c r="I27" s="18">
        <v>3514.26</v>
      </c>
      <c r="J27" s="40">
        <v>3404.6729999999998</v>
      </c>
      <c r="K27" s="42">
        <v>3187.8910000000001</v>
      </c>
      <c r="L27" s="43">
        <v>2456.6060000000002</v>
      </c>
      <c r="M27" s="40">
        <v>2170.2020000000002</v>
      </c>
      <c r="N27" s="37">
        <v>1786.028</v>
      </c>
      <c r="O27" s="40">
        <v>1741.9639999999999</v>
      </c>
      <c r="P27" s="40">
        <v>1774.528</v>
      </c>
      <c r="Q27" s="40">
        <v>1048.4549999999999</v>
      </c>
      <c r="R27" s="40">
        <v>1479.028</v>
      </c>
      <c r="S27" s="40">
        <v>1947.8009999999999</v>
      </c>
      <c r="T27" s="40">
        <v>3087.5859999999998</v>
      </c>
      <c r="U27" s="40">
        <v>2858.25</v>
      </c>
      <c r="V27" s="40">
        <v>2145.5500000000002</v>
      </c>
      <c r="W27" s="40">
        <v>2538.087</v>
      </c>
      <c r="X27" s="40">
        <v>2317.9699999999998</v>
      </c>
      <c r="Y27" s="40">
        <v>2280.6179999999999</v>
      </c>
      <c r="Z27" s="40">
        <v>2031.86</v>
      </c>
      <c r="AA27" s="41">
        <v>1600.904</v>
      </c>
      <c r="AB27" s="41">
        <v>2468.5920000000001</v>
      </c>
      <c r="AC27" s="41">
        <v>1124.3219999999999</v>
      </c>
      <c r="AD27" s="26">
        <v>2000</v>
      </c>
      <c r="AE27" s="27">
        <f t="shared" si="14"/>
        <v>80</v>
      </c>
      <c r="AF27" s="27">
        <f t="shared" si="15"/>
        <v>2000</v>
      </c>
      <c r="AG27" s="41">
        <v>1987.8489999999999</v>
      </c>
      <c r="AH27" s="28">
        <f t="shared" si="4"/>
        <v>0.99392449999999999</v>
      </c>
      <c r="AI27" s="109">
        <f t="shared" si="5"/>
        <v>0.99392449999999999</v>
      </c>
    </row>
    <row r="28" spans="1:42" x14ac:dyDescent="0.2">
      <c r="A28" s="108"/>
      <c r="B28" s="32" t="s">
        <v>48</v>
      </c>
      <c r="C28" s="18">
        <v>0</v>
      </c>
      <c r="D28" s="18">
        <v>0</v>
      </c>
      <c r="E28" s="19">
        <f t="shared" si="12"/>
        <v>0</v>
      </c>
      <c r="F28" s="20">
        <f t="shared" si="13"/>
        <v>0</v>
      </c>
      <c r="G28" s="18">
        <v>0</v>
      </c>
      <c r="H28" s="18">
        <v>0</v>
      </c>
      <c r="I28" s="18">
        <v>0</v>
      </c>
      <c r="J28" s="31">
        <v>0</v>
      </c>
      <c r="K28" s="22">
        <v>1250</v>
      </c>
      <c r="L28" s="33">
        <v>1354</v>
      </c>
      <c r="M28" s="21">
        <v>1370.6610000000001</v>
      </c>
      <c r="N28" s="24">
        <v>1756.971</v>
      </c>
      <c r="O28" s="21">
        <v>1669.7739999999999</v>
      </c>
      <c r="P28" s="24">
        <v>941.82299999999998</v>
      </c>
      <c r="Q28" s="21">
        <v>1244.8230000000001</v>
      </c>
      <c r="R28" s="21">
        <v>1384.6479999999999</v>
      </c>
      <c r="S28" s="21">
        <v>1344.8219999999999</v>
      </c>
      <c r="T28" s="21">
        <v>1454.2619999999999</v>
      </c>
      <c r="U28" s="21">
        <v>1692.0719999999999</v>
      </c>
      <c r="V28" s="21">
        <v>1259.519</v>
      </c>
      <c r="W28" s="21">
        <v>1467.5440000000001</v>
      </c>
      <c r="X28" s="21">
        <v>1183.8320000000001</v>
      </c>
      <c r="Y28" s="21">
        <v>1453.2370000000001</v>
      </c>
      <c r="Z28" s="21">
        <v>1238.3720000000001</v>
      </c>
      <c r="AA28" s="25">
        <v>58</v>
      </c>
      <c r="AB28" s="25">
        <v>56</v>
      </c>
      <c r="AC28" s="25">
        <v>58</v>
      </c>
      <c r="AD28" s="34">
        <v>60</v>
      </c>
      <c r="AE28" s="27">
        <f t="shared" si="14"/>
        <v>2.4</v>
      </c>
      <c r="AF28" s="27">
        <f t="shared" si="15"/>
        <v>60</v>
      </c>
      <c r="AG28" s="25">
        <v>58</v>
      </c>
      <c r="AH28" s="28">
        <f>AG28/AF28</f>
        <v>0.96666666666666667</v>
      </c>
      <c r="AI28" s="109">
        <f>AG28/AD28</f>
        <v>0.96666666666666667</v>
      </c>
    </row>
    <row r="29" spans="1:42" x14ac:dyDescent="0.2">
      <c r="A29" s="108"/>
      <c r="B29" s="32" t="s">
        <v>50</v>
      </c>
      <c r="C29" s="35">
        <v>924</v>
      </c>
      <c r="D29" s="35">
        <v>654</v>
      </c>
      <c r="E29" s="19">
        <f t="shared" si="12"/>
        <v>26.16</v>
      </c>
      <c r="F29" s="20">
        <f t="shared" si="13"/>
        <v>654</v>
      </c>
      <c r="G29" s="35">
        <v>1077</v>
      </c>
      <c r="H29" s="35">
        <v>1016.567</v>
      </c>
      <c r="I29" s="36">
        <v>871.23500000000001</v>
      </c>
      <c r="J29" s="37">
        <v>965.86599999999999</v>
      </c>
      <c r="K29" s="38">
        <v>903.34900000000005</v>
      </c>
      <c r="L29" s="39">
        <v>701.06200000000001</v>
      </c>
      <c r="M29" s="37">
        <v>844.72500000000002</v>
      </c>
      <c r="N29" s="37">
        <v>631.82299999999998</v>
      </c>
      <c r="O29" s="40">
        <v>1479.559</v>
      </c>
      <c r="P29" s="40">
        <v>1147.6759999999999</v>
      </c>
      <c r="Q29" s="40">
        <v>1164.4179999999999</v>
      </c>
      <c r="R29" s="40">
        <v>1282.4870000000001</v>
      </c>
      <c r="S29" s="40">
        <v>1394.3520000000001</v>
      </c>
      <c r="T29" s="40">
        <v>1181.8810000000001</v>
      </c>
      <c r="U29" s="40">
        <v>1431.152</v>
      </c>
      <c r="V29" s="37">
        <v>875.88499999999999</v>
      </c>
      <c r="W29" s="37">
        <v>721.53300000000002</v>
      </c>
      <c r="X29" s="37">
        <v>726.52599999999995</v>
      </c>
      <c r="Y29" s="40">
        <v>1116.075</v>
      </c>
      <c r="Z29" s="40">
        <v>1049.5550000000001</v>
      </c>
      <c r="AA29" s="41">
        <v>727.15200000000004</v>
      </c>
      <c r="AB29" s="41">
        <v>835.53700000000003</v>
      </c>
      <c r="AC29" s="41">
        <v>100000</v>
      </c>
      <c r="AD29" s="26">
        <f>AC30*0.1</f>
        <v>140000</v>
      </c>
      <c r="AE29" s="27">
        <f t="shared" si="14"/>
        <v>5600</v>
      </c>
      <c r="AF29" s="27">
        <f t="shared" si="15"/>
        <v>140000</v>
      </c>
      <c r="AG29" s="41">
        <v>150000</v>
      </c>
      <c r="AH29" s="28">
        <f>AF29/AG29</f>
        <v>0.93333333333333335</v>
      </c>
      <c r="AI29" s="137">
        <f>AD29/AG29</f>
        <v>0.93333333333333335</v>
      </c>
      <c r="AJ29" s="146">
        <f>VLOOKUP(ROUNDDOWN(AI29,2),$AN$7:$AO$16,2)%*AG30</f>
        <v>2841.2412400000003</v>
      </c>
    </row>
    <row r="30" spans="1:42" s="16" customFormat="1" x14ac:dyDescent="0.2">
      <c r="A30" s="110"/>
      <c r="B30" s="45" t="s">
        <v>52</v>
      </c>
      <c r="C30" s="35">
        <v>3313</v>
      </c>
      <c r="D30" s="35">
        <v>1847</v>
      </c>
      <c r="E30" s="46">
        <f t="shared" si="12"/>
        <v>73.88</v>
      </c>
      <c r="F30" s="47">
        <f t="shared" si="13"/>
        <v>1847</v>
      </c>
      <c r="G30" s="35">
        <v>2503</v>
      </c>
      <c r="H30" s="35">
        <v>2950.8939999999998</v>
      </c>
      <c r="I30" s="18">
        <v>2902.19</v>
      </c>
      <c r="J30" s="35">
        <v>3212.4560000000001</v>
      </c>
      <c r="K30" s="48">
        <v>3186.79</v>
      </c>
      <c r="L30" s="49">
        <v>3040.49</v>
      </c>
      <c r="M30" s="35">
        <v>2797.9810000000002</v>
      </c>
      <c r="N30" s="50">
        <v>2651.6819999999998</v>
      </c>
      <c r="O30" s="35">
        <v>2658.9540000000002</v>
      </c>
      <c r="P30" s="35">
        <v>2163.0250000000001</v>
      </c>
      <c r="Q30" s="35">
        <v>2075.5830000000001</v>
      </c>
      <c r="R30" s="35">
        <v>2295.643</v>
      </c>
      <c r="S30" s="35">
        <v>3305.77</v>
      </c>
      <c r="T30" s="35">
        <v>3859.5030000000002</v>
      </c>
      <c r="U30" s="35">
        <v>3370.0549999999998</v>
      </c>
      <c r="V30" s="35">
        <v>3359.0230000000001</v>
      </c>
      <c r="W30" s="35">
        <v>3964.9560000000001</v>
      </c>
      <c r="X30" s="35">
        <v>3960.931</v>
      </c>
      <c r="Y30" s="35">
        <v>4115.5870000000004</v>
      </c>
      <c r="Z30" s="35">
        <v>3485.3879999999999</v>
      </c>
      <c r="AA30" s="111">
        <v>1300000</v>
      </c>
      <c r="AB30" s="41">
        <v>1300000</v>
      </c>
      <c r="AC30" s="41">
        <v>1400000</v>
      </c>
      <c r="AD30" s="26">
        <v>1400000</v>
      </c>
      <c r="AE30" s="26">
        <f t="shared" si="14"/>
        <v>56000</v>
      </c>
      <c r="AF30" s="26">
        <f t="shared" si="15"/>
        <v>1400000</v>
      </c>
      <c r="AG30" s="138">
        <v>1420620.62</v>
      </c>
      <c r="AH30" s="28">
        <f>AG30/AF30</f>
        <v>1.0147290142857144</v>
      </c>
      <c r="AI30" s="112">
        <f>AG30/AD30</f>
        <v>1.0147290142857144</v>
      </c>
      <c r="AJ30" s="148"/>
      <c r="AK30" s="14"/>
      <c r="AL30" s="15"/>
      <c r="AM30" s="14"/>
    </row>
    <row r="31" spans="1:42" s="16" customFormat="1" ht="13.5" thickBot="1" x14ac:dyDescent="0.25">
      <c r="A31" s="123"/>
      <c r="B31" s="124" t="s">
        <v>54</v>
      </c>
      <c r="C31" s="125" t="e">
        <f>C23+C24+C25+C26+#REF!</f>
        <v>#REF!</v>
      </c>
      <c r="D31" s="125" t="e">
        <f>D23+D24+D25+D26+#REF!</f>
        <v>#REF!</v>
      </c>
      <c r="E31" s="125" t="e">
        <f>E23+E24+E26+#REF!</f>
        <v>#REF!</v>
      </c>
      <c r="F31" s="125" t="e">
        <f>F23+F24+F26+#REF!</f>
        <v>#REF!</v>
      </c>
      <c r="G31" s="125">
        <f>G23+G24+G26+G27+G25</f>
        <v>5583</v>
      </c>
      <c r="H31" s="125">
        <f>H23+H24+H26+H27+H25</f>
        <v>7554.9539999999997</v>
      </c>
      <c r="I31" s="125">
        <f>I23+I24+I25+I26+I27</f>
        <v>8915.2710000000006</v>
      </c>
      <c r="J31" s="125">
        <f>J23+J24+J25+J27</f>
        <v>9439.23</v>
      </c>
      <c r="K31" s="126">
        <f t="shared" ref="K31:Q31" si="16">K23+K24+K25+K26+K27</f>
        <v>9924.5120000000006</v>
      </c>
      <c r="L31" s="125">
        <f t="shared" si="16"/>
        <v>8102.6190000000006</v>
      </c>
      <c r="M31" s="125">
        <f t="shared" si="16"/>
        <v>7414.5639999999994</v>
      </c>
      <c r="N31" s="125">
        <f t="shared" si="16"/>
        <v>7772.3420000000006</v>
      </c>
      <c r="O31" s="125">
        <f t="shared" si="16"/>
        <v>7091.7610000000004</v>
      </c>
      <c r="P31" s="125">
        <f t="shared" si="16"/>
        <v>7220.9280000000008</v>
      </c>
      <c r="Q31" s="125">
        <f t="shared" si="16"/>
        <v>6026.1419999999998</v>
      </c>
      <c r="R31" s="125">
        <f>R26+R25+R24+R23+R27</f>
        <v>6527.348</v>
      </c>
      <c r="S31" s="125">
        <f>S26+S25+S24+S23+S27</f>
        <v>7094.2379999999994</v>
      </c>
      <c r="T31" s="125">
        <f>T27+T26+T25+T24+T23</f>
        <v>9294.8832000000002</v>
      </c>
      <c r="U31" s="125">
        <f>U23+U24+U25+U26+U27</f>
        <v>8509.5663999999997</v>
      </c>
      <c r="V31" s="125">
        <f>V23+V24+V25+V26+V27</f>
        <v>7627.7420000000002</v>
      </c>
      <c r="W31" s="125">
        <f t="shared" ref="W31:AB31" si="17">W23+W24+W25+W26+W27</f>
        <v>9174.8279999999995</v>
      </c>
      <c r="X31" s="125">
        <f t="shared" si="17"/>
        <v>6801.2020000000011</v>
      </c>
      <c r="Y31" s="125">
        <f t="shared" si="17"/>
        <v>7816.9860000000008</v>
      </c>
      <c r="Z31" s="125">
        <f t="shared" si="17"/>
        <v>7114.3959999999997</v>
      </c>
      <c r="AA31" s="127">
        <f t="shared" si="17"/>
        <v>5332.2880000000005</v>
      </c>
      <c r="AB31" s="127">
        <f t="shared" si="17"/>
        <v>6626.2620000000006</v>
      </c>
      <c r="AC31" s="127">
        <v>5200</v>
      </c>
      <c r="AD31" s="127">
        <f>AD23+AD24+AD25+AD26+AD27</f>
        <v>6100</v>
      </c>
      <c r="AE31" s="127">
        <f>AE23+AE24+AE25+AE26+AE27</f>
        <v>244</v>
      </c>
      <c r="AF31" s="127">
        <f>AF23+AF24+AF25+AF26+AF27</f>
        <v>6100</v>
      </c>
      <c r="AG31" s="127">
        <f>AG23+AG24+AG25+AG26+AG27</f>
        <v>5401.3010000000004</v>
      </c>
      <c r="AH31" s="128">
        <f t="shared" si="4"/>
        <v>0.88545918032786897</v>
      </c>
      <c r="AI31" s="129">
        <f t="shared" si="5"/>
        <v>0.88545918032786897</v>
      </c>
      <c r="AJ31" s="148"/>
      <c r="AK31" s="14"/>
      <c r="AL31" s="15"/>
      <c r="AM31" s="14"/>
    </row>
    <row r="32" spans="1:42" x14ac:dyDescent="0.2">
      <c r="A32" s="117" t="s">
        <v>64</v>
      </c>
      <c r="B32" s="95" t="s">
        <v>35</v>
      </c>
      <c r="C32" s="120">
        <v>1069</v>
      </c>
      <c r="D32" s="120">
        <v>816</v>
      </c>
      <c r="E32" s="113">
        <f t="shared" ref="E32:E39" si="18">D32/$AD$2</f>
        <v>32.64</v>
      </c>
      <c r="F32" s="114">
        <f t="shared" ref="F32:F39" si="19">E32*$AD$3</f>
        <v>816</v>
      </c>
      <c r="G32" s="120">
        <v>963</v>
      </c>
      <c r="H32" s="120">
        <v>938</v>
      </c>
      <c r="I32" s="96">
        <v>1199.0229999999999</v>
      </c>
      <c r="J32" s="99">
        <v>1546.0319999999999</v>
      </c>
      <c r="K32" s="100">
        <v>1689.4359999999999</v>
      </c>
      <c r="L32" s="115">
        <v>1306.8389999999999</v>
      </c>
      <c r="M32" s="99">
        <v>1157.8440000000001</v>
      </c>
      <c r="N32" s="102">
        <v>847.80899999999997</v>
      </c>
      <c r="O32" s="102">
        <v>543.51199999999994</v>
      </c>
      <c r="P32" s="102">
        <v>805.61500000000001</v>
      </c>
      <c r="Q32" s="102">
        <v>579.01300000000003</v>
      </c>
      <c r="R32" s="102">
        <v>484.459</v>
      </c>
      <c r="S32" s="102">
        <v>598.19500000000005</v>
      </c>
      <c r="T32" s="102">
        <v>686.39700000000005</v>
      </c>
      <c r="U32" s="102">
        <v>850.78099999999995</v>
      </c>
      <c r="V32" s="102">
        <v>865.46199999999999</v>
      </c>
      <c r="W32" s="102">
        <v>995.03</v>
      </c>
      <c r="X32" s="102">
        <v>887.00400000000002</v>
      </c>
      <c r="Y32" s="102">
        <v>922.07299999999998</v>
      </c>
      <c r="Z32" s="102">
        <v>733.99300000000005</v>
      </c>
      <c r="AA32" s="103">
        <v>527.41</v>
      </c>
      <c r="AB32" s="103">
        <v>503.04500000000002</v>
      </c>
      <c r="AC32" s="103">
        <v>515.80799999999999</v>
      </c>
      <c r="AD32" s="104">
        <v>800</v>
      </c>
      <c r="AE32" s="104">
        <f t="shared" ref="AE32:AE39" si="20">AD32/$AD$2</f>
        <v>32</v>
      </c>
      <c r="AF32" s="104">
        <f t="shared" ref="AF32:AF39" si="21">AE32*$AD$3</f>
        <v>800</v>
      </c>
      <c r="AG32" s="103">
        <v>771.91499999999996</v>
      </c>
      <c r="AH32" s="106">
        <f t="shared" si="4"/>
        <v>0.96489374999999999</v>
      </c>
      <c r="AI32" s="107">
        <f t="shared" si="5"/>
        <v>0.96489374999999999</v>
      </c>
    </row>
    <row r="33" spans="1:39" x14ac:dyDescent="0.2">
      <c r="A33" s="108"/>
      <c r="B33" s="17" t="s">
        <v>44</v>
      </c>
      <c r="C33" s="50">
        <v>763</v>
      </c>
      <c r="D33" s="50">
        <v>579</v>
      </c>
      <c r="E33" s="46">
        <f t="shared" si="18"/>
        <v>23.16</v>
      </c>
      <c r="F33" s="47">
        <f t="shared" si="19"/>
        <v>579</v>
      </c>
      <c r="G33" s="50">
        <v>811</v>
      </c>
      <c r="H33" s="50">
        <v>612</v>
      </c>
      <c r="I33" s="36">
        <v>708.90800000000002</v>
      </c>
      <c r="J33" s="40">
        <v>1034.3979999999999</v>
      </c>
      <c r="K33" s="38">
        <v>785.71100000000001</v>
      </c>
      <c r="L33" s="39">
        <v>768.87699999999995</v>
      </c>
      <c r="M33" s="37">
        <v>795.19399999999996</v>
      </c>
      <c r="N33" s="37">
        <v>805.25099999999998</v>
      </c>
      <c r="O33" s="37">
        <v>655.61</v>
      </c>
      <c r="P33" s="37">
        <v>816.47699999999998</v>
      </c>
      <c r="Q33" s="37">
        <v>633.596</v>
      </c>
      <c r="R33" s="37">
        <v>648.01400000000001</v>
      </c>
      <c r="S33" s="37">
        <v>572.16399999999999</v>
      </c>
      <c r="T33" s="37">
        <v>733.101</v>
      </c>
      <c r="U33" s="37">
        <v>774.84799999999996</v>
      </c>
      <c r="V33" s="37">
        <v>679.52</v>
      </c>
      <c r="W33" s="37">
        <v>790.24400000000003</v>
      </c>
      <c r="X33" s="37">
        <v>732.20100000000002</v>
      </c>
      <c r="Y33" s="37">
        <v>791.46799999999996</v>
      </c>
      <c r="Z33" s="37">
        <v>876.41399999999999</v>
      </c>
      <c r="AA33" s="41">
        <v>730.05899999999997</v>
      </c>
      <c r="AB33" s="41">
        <v>608.95500000000004</v>
      </c>
      <c r="AC33" s="41">
        <v>747.83699999999999</v>
      </c>
      <c r="AD33" s="26">
        <v>1000</v>
      </c>
      <c r="AE33" s="26">
        <f t="shared" si="20"/>
        <v>40</v>
      </c>
      <c r="AF33" s="26">
        <f t="shared" si="21"/>
        <v>1000</v>
      </c>
      <c r="AG33" s="41">
        <v>1102.2249999999999</v>
      </c>
      <c r="AH33" s="28">
        <f t="shared" si="4"/>
        <v>1.102225</v>
      </c>
      <c r="AI33" s="109">
        <f t="shared" si="5"/>
        <v>1.102225</v>
      </c>
    </row>
    <row r="34" spans="1:39" x14ac:dyDescent="0.2">
      <c r="A34" s="108"/>
      <c r="B34" s="17" t="s">
        <v>38</v>
      </c>
      <c r="C34" s="18">
        <v>2350</v>
      </c>
      <c r="D34" s="18">
        <v>1847</v>
      </c>
      <c r="E34" s="46">
        <f t="shared" si="18"/>
        <v>73.88</v>
      </c>
      <c r="F34" s="47">
        <f t="shared" si="19"/>
        <v>1847</v>
      </c>
      <c r="G34" s="18">
        <v>2183</v>
      </c>
      <c r="H34" s="18">
        <v>2124</v>
      </c>
      <c r="I34" s="56">
        <v>2873.65</v>
      </c>
      <c r="J34" s="58">
        <v>3845.9</v>
      </c>
      <c r="K34" s="59">
        <v>3510</v>
      </c>
      <c r="L34" s="53">
        <v>2714.7550000000001</v>
      </c>
      <c r="M34" s="21">
        <v>2956.069</v>
      </c>
      <c r="N34" s="21">
        <v>2937.8330000000001</v>
      </c>
      <c r="O34" s="21">
        <v>2208.4009999999998</v>
      </c>
      <c r="P34" s="21">
        <v>2454.6550000000002</v>
      </c>
      <c r="Q34" s="21">
        <v>2100.7089999999998</v>
      </c>
      <c r="R34" s="21">
        <v>2174.9969999999998</v>
      </c>
      <c r="S34" s="21">
        <v>2468.5509999999999</v>
      </c>
      <c r="T34" s="54">
        <v>2847.2271999999998</v>
      </c>
      <c r="U34" s="21">
        <v>2780.4549999999999</v>
      </c>
      <c r="V34" s="21">
        <v>3282.3820000000001</v>
      </c>
      <c r="W34" s="21">
        <v>3026.1080000000002</v>
      </c>
      <c r="X34" s="21">
        <v>2219.5070000000001</v>
      </c>
      <c r="Y34" s="31">
        <v>2544.14</v>
      </c>
      <c r="Z34" s="31">
        <v>2086.73</v>
      </c>
      <c r="AA34" s="25">
        <v>1553.395</v>
      </c>
      <c r="AB34" s="25">
        <v>1625.913</v>
      </c>
      <c r="AC34" s="25">
        <v>1608.134</v>
      </c>
      <c r="AD34" s="26">
        <v>1850</v>
      </c>
      <c r="AE34" s="26">
        <f t="shared" si="20"/>
        <v>74</v>
      </c>
      <c r="AF34" s="26">
        <f t="shared" si="21"/>
        <v>1850</v>
      </c>
      <c r="AG34" s="25">
        <v>1868.9459999999999</v>
      </c>
      <c r="AH34" s="28">
        <f t="shared" si="4"/>
        <v>1.0102410810810811</v>
      </c>
      <c r="AI34" s="109">
        <f t="shared" si="5"/>
        <v>1.0102410810810811</v>
      </c>
    </row>
    <row r="35" spans="1:39" x14ac:dyDescent="0.2">
      <c r="A35" s="108"/>
      <c r="B35" s="17" t="s">
        <v>41</v>
      </c>
      <c r="C35" s="18">
        <v>0</v>
      </c>
      <c r="D35" s="18"/>
      <c r="E35" s="46">
        <f t="shared" si="18"/>
        <v>0</v>
      </c>
      <c r="F35" s="47">
        <f t="shared" si="19"/>
        <v>0</v>
      </c>
      <c r="G35" s="18">
        <v>0</v>
      </c>
      <c r="H35" s="18">
        <v>0</v>
      </c>
      <c r="I35" s="56">
        <v>0</v>
      </c>
      <c r="J35" s="58">
        <v>0</v>
      </c>
      <c r="K35" s="59">
        <v>650</v>
      </c>
      <c r="L35" s="60">
        <v>730.4</v>
      </c>
      <c r="M35" s="21">
        <v>1045.914</v>
      </c>
      <c r="N35" s="24">
        <v>1015.366</v>
      </c>
      <c r="O35" s="24">
        <v>887.49699999999996</v>
      </c>
      <c r="P35" s="24">
        <v>624.09699999999998</v>
      </c>
      <c r="Q35" s="24">
        <v>468.108</v>
      </c>
      <c r="R35" s="24">
        <v>733.976</v>
      </c>
      <c r="S35" s="24">
        <v>604.17200000000003</v>
      </c>
      <c r="T35" s="24">
        <v>648.95500000000004</v>
      </c>
      <c r="U35" s="55">
        <v>620.47</v>
      </c>
      <c r="V35" s="24">
        <v>808.38699999999994</v>
      </c>
      <c r="W35" s="21">
        <v>1484.5350000000001</v>
      </c>
      <c r="X35" s="24">
        <v>841.42899999999997</v>
      </c>
      <c r="Y35" s="21">
        <v>1182.7180000000001</v>
      </c>
      <c r="Z35" s="24">
        <v>893.11800000000005</v>
      </c>
      <c r="AA35" s="25">
        <v>875.53399999999999</v>
      </c>
      <c r="AB35" s="25">
        <v>552.05999999999995</v>
      </c>
      <c r="AC35" s="25">
        <v>689.21199999999999</v>
      </c>
      <c r="AD35" s="34">
        <v>1000</v>
      </c>
      <c r="AE35" s="26">
        <f t="shared" si="20"/>
        <v>40</v>
      </c>
      <c r="AF35" s="26">
        <f t="shared" si="21"/>
        <v>1000</v>
      </c>
      <c r="AG35" s="41">
        <v>839.73800000000006</v>
      </c>
      <c r="AH35" s="28">
        <f t="shared" si="4"/>
        <v>0.8397380000000001</v>
      </c>
      <c r="AI35" s="109">
        <f t="shared" si="5"/>
        <v>0.8397380000000001</v>
      </c>
    </row>
    <row r="36" spans="1:39" x14ac:dyDescent="0.2">
      <c r="A36" s="108"/>
      <c r="B36" s="17" t="s">
        <v>46</v>
      </c>
      <c r="C36" s="35">
        <v>1396</v>
      </c>
      <c r="D36" s="35">
        <v>908</v>
      </c>
      <c r="E36" s="19">
        <f t="shared" si="18"/>
        <v>36.32</v>
      </c>
      <c r="F36" s="20">
        <f t="shared" si="19"/>
        <v>908</v>
      </c>
      <c r="G36" s="35">
        <v>1227</v>
      </c>
      <c r="H36" s="35">
        <v>1129</v>
      </c>
      <c r="I36" s="18">
        <v>1541.0329999999999</v>
      </c>
      <c r="J36" s="40">
        <v>1733.441</v>
      </c>
      <c r="K36" s="42">
        <v>1283.1980000000001</v>
      </c>
      <c r="L36" s="39">
        <v>715.10699999999997</v>
      </c>
      <c r="M36" s="37">
        <v>851.26599999999996</v>
      </c>
      <c r="N36" s="37">
        <v>709.86500000000001</v>
      </c>
      <c r="O36" s="37">
        <v>665.63199999999995</v>
      </c>
      <c r="P36" s="37">
        <v>887.54600000000005</v>
      </c>
      <c r="Q36" s="37">
        <v>547.56399999999996</v>
      </c>
      <c r="R36" s="37">
        <v>545.85599999999999</v>
      </c>
      <c r="S36" s="40">
        <v>1027.999</v>
      </c>
      <c r="T36" s="37">
        <v>829.81700000000001</v>
      </c>
      <c r="U36" s="40">
        <v>1035.8320000000001</v>
      </c>
      <c r="V36" s="37">
        <v>899.64300000000003</v>
      </c>
      <c r="W36" s="37">
        <v>987.41200000000003</v>
      </c>
      <c r="X36" s="40">
        <v>1005.821</v>
      </c>
      <c r="Y36" s="40">
        <v>1017.891</v>
      </c>
      <c r="Z36" s="37">
        <v>900.53899999999999</v>
      </c>
      <c r="AA36" s="41">
        <v>608.08000000000004</v>
      </c>
      <c r="AB36" s="41">
        <v>647.93799999999999</v>
      </c>
      <c r="AC36" s="41">
        <v>453.31400000000002</v>
      </c>
      <c r="AD36" s="26">
        <v>800</v>
      </c>
      <c r="AE36" s="27">
        <f t="shared" si="20"/>
        <v>32</v>
      </c>
      <c r="AF36" s="27">
        <f t="shared" si="21"/>
        <v>800</v>
      </c>
      <c r="AG36" s="41">
        <v>730.57799999999997</v>
      </c>
      <c r="AH36" s="28">
        <f t="shared" si="4"/>
        <v>0.91322249999999994</v>
      </c>
      <c r="AI36" s="109">
        <f t="shared" si="5"/>
        <v>0.91322249999999994</v>
      </c>
    </row>
    <row r="37" spans="1:39" x14ac:dyDescent="0.2">
      <c r="A37" s="108"/>
      <c r="B37" s="32" t="s">
        <v>48</v>
      </c>
      <c r="C37" s="18">
        <v>0</v>
      </c>
      <c r="D37" s="18">
        <v>0</v>
      </c>
      <c r="E37" s="19">
        <f t="shared" si="18"/>
        <v>0</v>
      </c>
      <c r="F37" s="20">
        <f t="shared" si="19"/>
        <v>0</v>
      </c>
      <c r="G37" s="18">
        <v>0</v>
      </c>
      <c r="H37" s="18">
        <v>0</v>
      </c>
      <c r="I37" s="18">
        <v>0</v>
      </c>
      <c r="J37" s="31">
        <v>0</v>
      </c>
      <c r="K37" s="22">
        <v>1250</v>
      </c>
      <c r="L37" s="33">
        <v>1354</v>
      </c>
      <c r="M37" s="21">
        <v>1370.6610000000001</v>
      </c>
      <c r="N37" s="24">
        <v>1756.971</v>
      </c>
      <c r="O37" s="21">
        <v>1669.7739999999999</v>
      </c>
      <c r="P37" s="24">
        <v>941.82299999999998</v>
      </c>
      <c r="Q37" s="21">
        <v>1244.8230000000001</v>
      </c>
      <c r="R37" s="21">
        <v>1384.6479999999999</v>
      </c>
      <c r="S37" s="21">
        <v>1344.8219999999999</v>
      </c>
      <c r="T37" s="21">
        <v>1454.2619999999999</v>
      </c>
      <c r="U37" s="21">
        <v>1692.0719999999999</v>
      </c>
      <c r="V37" s="21">
        <v>1259.519</v>
      </c>
      <c r="W37" s="21">
        <v>1467.5440000000001</v>
      </c>
      <c r="X37" s="21">
        <v>1183.8320000000001</v>
      </c>
      <c r="Y37" s="21">
        <v>1453.2370000000001</v>
      </c>
      <c r="Z37" s="21">
        <v>1238.3720000000001</v>
      </c>
      <c r="AA37" s="25">
        <v>58</v>
      </c>
      <c r="AB37" s="25">
        <v>56</v>
      </c>
      <c r="AC37" s="25">
        <v>58</v>
      </c>
      <c r="AD37" s="34">
        <v>60</v>
      </c>
      <c r="AE37" s="27">
        <f t="shared" si="20"/>
        <v>2.4</v>
      </c>
      <c r="AF37" s="27">
        <f t="shared" si="21"/>
        <v>60</v>
      </c>
      <c r="AG37" s="25">
        <v>58</v>
      </c>
      <c r="AH37" s="28">
        <f>AG37/AF37</f>
        <v>0.96666666666666667</v>
      </c>
      <c r="AI37" s="109">
        <f>AG37/AD37</f>
        <v>0.96666666666666667</v>
      </c>
    </row>
    <row r="38" spans="1:39" x14ac:dyDescent="0.2">
      <c r="A38" s="108"/>
      <c r="B38" s="32" t="s">
        <v>50</v>
      </c>
      <c r="C38" s="35">
        <v>924</v>
      </c>
      <c r="D38" s="35">
        <v>654</v>
      </c>
      <c r="E38" s="19">
        <f t="shared" si="18"/>
        <v>26.16</v>
      </c>
      <c r="F38" s="20">
        <f t="shared" si="19"/>
        <v>654</v>
      </c>
      <c r="G38" s="35">
        <v>1077</v>
      </c>
      <c r="H38" s="35">
        <v>1016.567</v>
      </c>
      <c r="I38" s="36">
        <v>871.23500000000001</v>
      </c>
      <c r="J38" s="37">
        <v>965.86599999999999</v>
      </c>
      <c r="K38" s="38">
        <v>903.34900000000005</v>
      </c>
      <c r="L38" s="39">
        <v>701.06200000000001</v>
      </c>
      <c r="M38" s="37">
        <v>844.72500000000002</v>
      </c>
      <c r="N38" s="37">
        <v>631.82299999999998</v>
      </c>
      <c r="O38" s="40">
        <v>1479.559</v>
      </c>
      <c r="P38" s="40">
        <v>1147.6759999999999</v>
      </c>
      <c r="Q38" s="40">
        <v>1164.4179999999999</v>
      </c>
      <c r="R38" s="40">
        <v>1282.4870000000001</v>
      </c>
      <c r="S38" s="40">
        <v>1394.3520000000001</v>
      </c>
      <c r="T38" s="40">
        <v>1181.8810000000001</v>
      </c>
      <c r="U38" s="40">
        <v>1431.152</v>
      </c>
      <c r="V38" s="37">
        <v>875.88499999999999</v>
      </c>
      <c r="W38" s="37">
        <v>721.53300000000002</v>
      </c>
      <c r="X38" s="37">
        <v>726.52599999999995</v>
      </c>
      <c r="Y38" s="40">
        <v>1116.075</v>
      </c>
      <c r="Z38" s="40">
        <v>1049.5550000000001</v>
      </c>
      <c r="AA38" s="41">
        <v>727.15200000000004</v>
      </c>
      <c r="AB38" s="41">
        <v>835.53700000000003</v>
      </c>
      <c r="AC38" s="41">
        <v>100000</v>
      </c>
      <c r="AD38" s="26">
        <f>AC39*0.1</f>
        <v>140000</v>
      </c>
      <c r="AE38" s="27">
        <f t="shared" si="20"/>
        <v>5600</v>
      </c>
      <c r="AF38" s="27">
        <f t="shared" si="21"/>
        <v>140000</v>
      </c>
      <c r="AG38" s="41">
        <v>150000</v>
      </c>
      <c r="AH38" s="28">
        <f>AF38/AG38</f>
        <v>0.93333333333333335</v>
      </c>
      <c r="AI38" s="137">
        <f>AD38/AG38</f>
        <v>0.93333333333333335</v>
      </c>
      <c r="AJ38" s="146">
        <f>VLOOKUP(ROUNDDOWN(AI38,2),$AN$7:$AO$16,2)%*AG39</f>
        <v>2841.2412400000003</v>
      </c>
    </row>
    <row r="39" spans="1:39" s="16" customFormat="1" x14ac:dyDescent="0.2">
      <c r="A39" s="110"/>
      <c r="B39" s="45" t="s">
        <v>52</v>
      </c>
      <c r="C39" s="35">
        <v>3313</v>
      </c>
      <c r="D39" s="35">
        <v>1847</v>
      </c>
      <c r="E39" s="46">
        <f t="shared" si="18"/>
        <v>73.88</v>
      </c>
      <c r="F39" s="47">
        <f t="shared" si="19"/>
        <v>1847</v>
      </c>
      <c r="G39" s="35">
        <v>2503</v>
      </c>
      <c r="H39" s="35">
        <v>2950.8939999999998</v>
      </c>
      <c r="I39" s="18">
        <v>2902.19</v>
      </c>
      <c r="J39" s="35">
        <v>3212.4560000000001</v>
      </c>
      <c r="K39" s="48">
        <v>3186.79</v>
      </c>
      <c r="L39" s="49">
        <v>3040.49</v>
      </c>
      <c r="M39" s="35">
        <v>2797.9810000000002</v>
      </c>
      <c r="N39" s="50">
        <v>2651.6819999999998</v>
      </c>
      <c r="O39" s="35">
        <v>2658.9540000000002</v>
      </c>
      <c r="P39" s="35">
        <v>2163.0250000000001</v>
      </c>
      <c r="Q39" s="35">
        <v>2075.5830000000001</v>
      </c>
      <c r="R39" s="35">
        <v>2295.643</v>
      </c>
      <c r="S39" s="35">
        <v>3305.77</v>
      </c>
      <c r="T39" s="35">
        <v>3859.5030000000002</v>
      </c>
      <c r="U39" s="35">
        <v>3370.0549999999998</v>
      </c>
      <c r="V39" s="35">
        <v>3359.0230000000001</v>
      </c>
      <c r="W39" s="35">
        <v>3964.9560000000001</v>
      </c>
      <c r="X39" s="35">
        <v>3960.931</v>
      </c>
      <c r="Y39" s="35">
        <v>4115.5870000000004</v>
      </c>
      <c r="Z39" s="35">
        <v>3485.3879999999999</v>
      </c>
      <c r="AA39" s="111">
        <v>1300000</v>
      </c>
      <c r="AB39" s="41">
        <v>1300000</v>
      </c>
      <c r="AC39" s="41">
        <v>1400000</v>
      </c>
      <c r="AD39" s="26">
        <v>1400000</v>
      </c>
      <c r="AE39" s="26">
        <f t="shared" si="20"/>
        <v>56000</v>
      </c>
      <c r="AF39" s="26">
        <f t="shared" si="21"/>
        <v>1400000</v>
      </c>
      <c r="AG39" s="138">
        <v>1420620.62</v>
      </c>
      <c r="AH39" s="28">
        <f>AG39/AF39</f>
        <v>1.0147290142857144</v>
      </c>
      <c r="AI39" s="112">
        <f>AG39/AD39</f>
        <v>1.0147290142857144</v>
      </c>
      <c r="AJ39" s="148"/>
      <c r="AK39" s="14"/>
      <c r="AL39" s="15"/>
      <c r="AM39" s="14"/>
    </row>
    <row r="40" spans="1:39" s="16" customFormat="1" ht="13.5" thickBot="1" x14ac:dyDescent="0.25">
      <c r="A40" s="123"/>
      <c r="B40" s="124" t="s">
        <v>54</v>
      </c>
      <c r="C40" s="125" t="e">
        <f>C32+C33+C34+C35+#REF!</f>
        <v>#REF!</v>
      </c>
      <c r="D40" s="125" t="e">
        <f>D32+D33+D34+D35+#REF!</f>
        <v>#REF!</v>
      </c>
      <c r="E40" s="125" t="e">
        <f>E32+E33+E35+#REF!</f>
        <v>#REF!</v>
      </c>
      <c r="F40" s="125" t="e">
        <f>F32+F33+F35+#REF!</f>
        <v>#REF!</v>
      </c>
      <c r="G40" s="125">
        <f>G32+G33+G35+G36+G34</f>
        <v>5184</v>
      </c>
      <c r="H40" s="125">
        <f>H32+H33+H35+H36+H34</f>
        <v>4803</v>
      </c>
      <c r="I40" s="125">
        <f t="shared" ref="I40:Q40" si="22">I32+I33+I34+I35+I36</f>
        <v>6322.6139999999996</v>
      </c>
      <c r="J40" s="125">
        <f t="shared" si="22"/>
        <v>8159.7709999999997</v>
      </c>
      <c r="K40" s="126">
        <f t="shared" si="22"/>
        <v>7918.3450000000003</v>
      </c>
      <c r="L40" s="125">
        <f t="shared" si="22"/>
        <v>6235.9779999999992</v>
      </c>
      <c r="M40" s="125">
        <f t="shared" si="22"/>
        <v>6806.2869999999994</v>
      </c>
      <c r="N40" s="125">
        <f t="shared" si="22"/>
        <v>6316.1239999999998</v>
      </c>
      <c r="O40" s="125">
        <f t="shared" si="22"/>
        <v>4960.6519999999991</v>
      </c>
      <c r="P40" s="125">
        <f t="shared" si="22"/>
        <v>5588.39</v>
      </c>
      <c r="Q40" s="125">
        <f t="shared" si="22"/>
        <v>4328.99</v>
      </c>
      <c r="R40" s="125">
        <f>R35+R34+R33+R32+R36</f>
        <v>4587.3019999999997</v>
      </c>
      <c r="S40" s="125">
        <f>S35+S34+S33+S32+S36</f>
        <v>5271.0809999999992</v>
      </c>
      <c r="T40" s="125">
        <f t="shared" ref="T40:AD40" si="23">T32+T33+T34+T35+T36</f>
        <v>5745.4971999999998</v>
      </c>
      <c r="U40" s="125">
        <f t="shared" si="23"/>
        <v>6062.3860000000004</v>
      </c>
      <c r="V40" s="125">
        <f t="shared" si="23"/>
        <v>6535.3939999999993</v>
      </c>
      <c r="W40" s="125">
        <f t="shared" si="23"/>
        <v>7283.3289999999997</v>
      </c>
      <c r="X40" s="125">
        <f t="shared" si="23"/>
        <v>5685.9619999999995</v>
      </c>
      <c r="Y40" s="125">
        <f>Y32+Y33+Y34+Y35+Y36</f>
        <v>6458.2899999999991</v>
      </c>
      <c r="Z40" s="125">
        <f>Z32+Z33+Z34+Z35+Z36</f>
        <v>5490.7939999999999</v>
      </c>
      <c r="AA40" s="127">
        <f>AA32+AA33+AA34+AA35+AA36</f>
        <v>4294.4780000000001</v>
      </c>
      <c r="AB40" s="127">
        <f>AB32+AB33+AB34+AB35+AB36</f>
        <v>3937.9110000000001</v>
      </c>
      <c r="AC40" s="127">
        <f>AC32+AC33+AC34+AC35+AC36</f>
        <v>4014.3049999999998</v>
      </c>
      <c r="AD40" s="127">
        <f t="shared" si="23"/>
        <v>5450</v>
      </c>
      <c r="AE40" s="127">
        <f>AE32+AE33+AE35+AE34+AE36</f>
        <v>218</v>
      </c>
      <c r="AF40" s="127">
        <f>AF32+AF33+AF35+AF34+AF36</f>
        <v>5450</v>
      </c>
      <c r="AG40" s="127">
        <f>AG32+AG33+AG34+AG35+AG36</f>
        <v>5313.402</v>
      </c>
      <c r="AH40" s="128">
        <f t="shared" si="4"/>
        <v>0.97493614678899088</v>
      </c>
      <c r="AI40" s="129">
        <f t="shared" si="5"/>
        <v>0.97493614678899088</v>
      </c>
      <c r="AJ40" s="148"/>
      <c r="AK40" s="14"/>
      <c r="AL40" s="15"/>
      <c r="AM40" s="14"/>
    </row>
    <row r="41" spans="1:39" x14ac:dyDescent="0.2">
      <c r="A41" s="94" t="s">
        <v>65</v>
      </c>
      <c r="B41" s="95" t="s">
        <v>35</v>
      </c>
      <c r="C41" s="96">
        <v>2180</v>
      </c>
      <c r="D41" s="96">
        <v>1701</v>
      </c>
      <c r="E41" s="113">
        <f t="shared" ref="E41:E48" si="24">D41/$AD$2</f>
        <v>68.040000000000006</v>
      </c>
      <c r="F41" s="114">
        <f t="shared" ref="F41:F48" si="25">E41*$AD$3</f>
        <v>1701.0000000000002</v>
      </c>
      <c r="G41" s="96">
        <v>2084</v>
      </c>
      <c r="H41" s="96">
        <v>2199</v>
      </c>
      <c r="I41" s="96">
        <v>3525.7249999999999</v>
      </c>
      <c r="J41" s="99">
        <v>3429.0929999999998</v>
      </c>
      <c r="K41" s="100">
        <v>3511.7190000000001</v>
      </c>
      <c r="L41" s="115">
        <v>3054.377</v>
      </c>
      <c r="M41" s="99">
        <v>2472.018</v>
      </c>
      <c r="N41" s="102">
        <v>2251.0909999999999</v>
      </c>
      <c r="O41" s="99">
        <v>1083.8320000000001</v>
      </c>
      <c r="P41" s="99">
        <v>2121.3290000000002</v>
      </c>
      <c r="Q41" s="116">
        <v>1629.53</v>
      </c>
      <c r="R41" s="99">
        <v>1643.827</v>
      </c>
      <c r="S41" s="116">
        <v>1943.09</v>
      </c>
      <c r="T41" s="116">
        <v>2172.86</v>
      </c>
      <c r="U41" s="99">
        <v>2231.9079999999999</v>
      </c>
      <c r="V41" s="99">
        <v>1993.117</v>
      </c>
      <c r="W41" s="99">
        <v>2121.4079999999999</v>
      </c>
      <c r="X41" s="99">
        <v>1850.6579999999999</v>
      </c>
      <c r="Y41" s="99">
        <v>1610.579</v>
      </c>
      <c r="Z41" s="99">
        <v>1787.5989999999999</v>
      </c>
      <c r="AA41" s="103">
        <v>1415.99</v>
      </c>
      <c r="AB41" s="103">
        <v>1328.9929999999999</v>
      </c>
      <c r="AC41" s="103">
        <v>1230.001</v>
      </c>
      <c r="AD41" s="104">
        <v>1400</v>
      </c>
      <c r="AE41" s="104">
        <f t="shared" ref="AE41:AE48" si="26">AD41/$AD$2</f>
        <v>56</v>
      </c>
      <c r="AF41" s="104">
        <f t="shared" ref="AF41:AF48" si="27">AE41*$AD$3</f>
        <v>1400</v>
      </c>
      <c r="AG41" s="103">
        <v>1592.5309999999999</v>
      </c>
      <c r="AH41" s="121">
        <f t="shared" si="4"/>
        <v>1.1375221428571429</v>
      </c>
      <c r="AI41" s="107">
        <f t="shared" si="5"/>
        <v>1.1375221428571429</v>
      </c>
    </row>
    <row r="42" spans="1:39" x14ac:dyDescent="0.2">
      <c r="A42" s="108"/>
      <c r="B42" s="17" t="s">
        <v>44</v>
      </c>
      <c r="C42" s="35">
        <v>839</v>
      </c>
      <c r="D42" s="35">
        <v>549</v>
      </c>
      <c r="E42" s="46">
        <f t="shared" si="24"/>
        <v>21.96</v>
      </c>
      <c r="F42" s="47">
        <f t="shared" si="25"/>
        <v>549</v>
      </c>
      <c r="G42" s="35">
        <v>818</v>
      </c>
      <c r="H42" s="35">
        <v>1148</v>
      </c>
      <c r="I42" s="18">
        <v>1186.9549999999999</v>
      </c>
      <c r="J42" s="40">
        <v>1138.528</v>
      </c>
      <c r="K42" s="42">
        <v>1197.105</v>
      </c>
      <c r="L42" s="39">
        <v>887.428</v>
      </c>
      <c r="M42" s="37">
        <v>587.93899999999996</v>
      </c>
      <c r="N42" s="37">
        <v>978.30200000000002</v>
      </c>
      <c r="O42" s="37">
        <v>472.298</v>
      </c>
      <c r="P42" s="37">
        <v>566.35799999999995</v>
      </c>
      <c r="Q42" s="37">
        <v>718.21100000000001</v>
      </c>
      <c r="R42" s="37">
        <v>512.16499999999996</v>
      </c>
      <c r="S42" s="37">
        <v>804.01700000000005</v>
      </c>
      <c r="T42" s="37">
        <v>457.57</v>
      </c>
      <c r="U42" s="37">
        <v>399.25</v>
      </c>
      <c r="V42" s="37">
        <v>600.23599999999999</v>
      </c>
      <c r="W42" s="37">
        <v>516.68299999999999</v>
      </c>
      <c r="X42" s="37">
        <v>335.08300000000003</v>
      </c>
      <c r="Y42" s="37">
        <v>528.98299999999995</v>
      </c>
      <c r="Z42" s="37">
        <v>505.08800000000002</v>
      </c>
      <c r="AA42" s="41">
        <v>436.44799999999998</v>
      </c>
      <c r="AB42" s="41">
        <v>498.77199999999999</v>
      </c>
      <c r="AC42" s="41">
        <v>834.79399999999998</v>
      </c>
      <c r="AD42" s="41">
        <v>850</v>
      </c>
      <c r="AE42" s="26">
        <f t="shared" si="26"/>
        <v>34</v>
      </c>
      <c r="AF42" s="26">
        <f t="shared" si="27"/>
        <v>850</v>
      </c>
      <c r="AG42" s="41">
        <v>779.49400000000003</v>
      </c>
      <c r="AH42" s="28">
        <f t="shared" si="4"/>
        <v>0.91705176470588234</v>
      </c>
      <c r="AI42" s="109">
        <f t="shared" si="5"/>
        <v>0.91705176470588234</v>
      </c>
    </row>
    <row r="43" spans="1:39" x14ac:dyDescent="0.2">
      <c r="A43" s="108"/>
      <c r="B43" s="17" t="s">
        <v>38</v>
      </c>
      <c r="C43" s="18">
        <v>2184</v>
      </c>
      <c r="D43" s="18">
        <v>1490</v>
      </c>
      <c r="E43" s="46">
        <f t="shared" si="24"/>
        <v>59.6</v>
      </c>
      <c r="F43" s="47">
        <f t="shared" si="25"/>
        <v>1490</v>
      </c>
      <c r="G43" s="18">
        <v>1653</v>
      </c>
      <c r="H43" s="18">
        <v>1573</v>
      </c>
      <c r="I43" s="61">
        <v>2670.1</v>
      </c>
      <c r="J43" s="21">
        <v>3228.0160000000001</v>
      </c>
      <c r="K43" s="22">
        <v>2450</v>
      </c>
      <c r="L43" s="23">
        <v>2002.43</v>
      </c>
      <c r="M43" s="21">
        <v>1778.4639999999999</v>
      </c>
      <c r="N43" s="24">
        <v>1871.309</v>
      </c>
      <c r="O43" s="21">
        <v>1345.779</v>
      </c>
      <c r="P43" s="21">
        <v>1635.5150000000001</v>
      </c>
      <c r="Q43" s="21">
        <v>1279.6179999999999</v>
      </c>
      <c r="R43" s="21">
        <v>1507.029</v>
      </c>
      <c r="S43" s="21">
        <v>1792.579</v>
      </c>
      <c r="T43" s="54">
        <v>1944.3036</v>
      </c>
      <c r="U43" s="21">
        <v>1263.8689999999999</v>
      </c>
      <c r="V43" s="21">
        <v>1834.576</v>
      </c>
      <c r="W43" s="21">
        <v>1313.9949999999999</v>
      </c>
      <c r="X43" s="21">
        <v>1086.6469999999999</v>
      </c>
      <c r="Y43" s="31">
        <v>1167.81</v>
      </c>
      <c r="Z43" s="24">
        <v>835.173</v>
      </c>
      <c r="AA43" s="25">
        <v>648.38699999999994</v>
      </c>
      <c r="AB43" s="25">
        <v>1066.942</v>
      </c>
      <c r="AC43" s="25">
        <v>1002.778</v>
      </c>
      <c r="AD43" s="26">
        <v>800</v>
      </c>
      <c r="AE43" s="26">
        <f t="shared" si="26"/>
        <v>32</v>
      </c>
      <c r="AF43" s="26">
        <f t="shared" si="27"/>
        <v>800</v>
      </c>
      <c r="AG43" s="25">
        <v>612.19899999999996</v>
      </c>
      <c r="AH43" s="28">
        <f t="shared" si="4"/>
        <v>0.76524874999999992</v>
      </c>
      <c r="AI43" s="109">
        <f t="shared" si="5"/>
        <v>0.76524874999999992</v>
      </c>
    </row>
    <row r="44" spans="1:39" x14ac:dyDescent="0.2">
      <c r="A44" s="108"/>
      <c r="B44" s="17" t="s">
        <v>41</v>
      </c>
      <c r="C44" s="18">
        <v>0</v>
      </c>
      <c r="D44" s="18">
        <v>0</v>
      </c>
      <c r="E44" s="46">
        <f t="shared" si="24"/>
        <v>0</v>
      </c>
      <c r="F44" s="47">
        <f t="shared" si="25"/>
        <v>0</v>
      </c>
      <c r="G44" s="18">
        <v>0</v>
      </c>
      <c r="H44" s="18">
        <v>0</v>
      </c>
      <c r="I44" s="61">
        <v>0</v>
      </c>
      <c r="J44" s="21">
        <v>0</v>
      </c>
      <c r="K44" s="22">
        <v>1050</v>
      </c>
      <c r="L44" s="23">
        <v>1079.92</v>
      </c>
      <c r="M44" s="21">
        <v>1324.527</v>
      </c>
      <c r="N44" s="24">
        <v>2284.09</v>
      </c>
      <c r="O44" s="21">
        <v>1699.8689999999999</v>
      </c>
      <c r="P44" s="21">
        <v>1525.6310000000001</v>
      </c>
      <c r="Q44" s="21">
        <v>1470.4780000000001</v>
      </c>
      <c r="R44" s="21">
        <v>1847.8689999999999</v>
      </c>
      <c r="S44" s="21">
        <v>2036.182</v>
      </c>
      <c r="T44" s="21">
        <v>2090.2460000000001</v>
      </c>
      <c r="U44" s="21">
        <v>1761.4480000000001</v>
      </c>
      <c r="V44" s="21">
        <v>2016.1130000000001</v>
      </c>
      <c r="W44" s="21">
        <v>2497.5030000000002</v>
      </c>
      <c r="X44" s="21">
        <v>1691.5940000000001</v>
      </c>
      <c r="Y44" s="21">
        <v>1388.989</v>
      </c>
      <c r="Z44" s="31">
        <v>1101.1400000000001</v>
      </c>
      <c r="AA44" s="25">
        <v>941.16399999999999</v>
      </c>
      <c r="AB44" s="25">
        <v>765.53</v>
      </c>
      <c r="AC44" s="25">
        <v>908.60199999999998</v>
      </c>
      <c r="AD44" s="34">
        <v>800</v>
      </c>
      <c r="AE44" s="26">
        <f t="shared" si="26"/>
        <v>32</v>
      </c>
      <c r="AF44" s="26">
        <f t="shared" si="27"/>
        <v>800</v>
      </c>
      <c r="AG44" s="25">
        <v>849.90200000000004</v>
      </c>
      <c r="AH44" s="28">
        <f t="shared" si="4"/>
        <v>1.0623775</v>
      </c>
      <c r="AI44" s="109">
        <f t="shared" si="5"/>
        <v>1.0623775</v>
      </c>
    </row>
    <row r="45" spans="1:39" x14ac:dyDescent="0.2">
      <c r="A45" s="108"/>
      <c r="B45" s="17" t="s">
        <v>46</v>
      </c>
      <c r="C45" s="40">
        <v>1582</v>
      </c>
      <c r="D45" s="40">
        <v>790</v>
      </c>
      <c r="E45" s="19">
        <f t="shared" si="24"/>
        <v>31.6</v>
      </c>
      <c r="F45" s="20">
        <f t="shared" si="25"/>
        <v>790</v>
      </c>
      <c r="G45" s="40">
        <v>1323</v>
      </c>
      <c r="H45" s="40">
        <v>1648</v>
      </c>
      <c r="I45" s="18">
        <v>2561.5149999999999</v>
      </c>
      <c r="J45" s="40">
        <v>2373.2040000000002</v>
      </c>
      <c r="K45" s="42">
        <v>2048.2489999999998</v>
      </c>
      <c r="L45" s="43">
        <v>1945.0329999999999</v>
      </c>
      <c r="M45" s="40">
        <v>1281.7950000000001</v>
      </c>
      <c r="N45" s="37">
        <v>1153.665</v>
      </c>
      <c r="O45" s="37">
        <v>832.27200000000005</v>
      </c>
      <c r="P45" s="37">
        <v>951.27200000000005</v>
      </c>
      <c r="Q45" s="37">
        <v>480.73200000000003</v>
      </c>
      <c r="R45" s="40">
        <v>1230.376</v>
      </c>
      <c r="S45" s="40">
        <v>2178.5729999999999</v>
      </c>
      <c r="T45" s="40">
        <v>2137.518</v>
      </c>
      <c r="U45" s="40">
        <v>1902.4770000000001</v>
      </c>
      <c r="V45" s="40">
        <v>2377.5880000000002</v>
      </c>
      <c r="W45" s="40">
        <v>1944.248</v>
      </c>
      <c r="X45" s="40">
        <v>1744.4369999999999</v>
      </c>
      <c r="Y45" s="40">
        <v>1337.645</v>
      </c>
      <c r="Z45" s="40">
        <v>1428.461</v>
      </c>
      <c r="AA45" s="41">
        <v>827.76900000000001</v>
      </c>
      <c r="AB45" s="41">
        <v>1576.9010000000001</v>
      </c>
      <c r="AC45" s="41">
        <v>768.17700000000002</v>
      </c>
      <c r="AD45" s="26">
        <v>1200</v>
      </c>
      <c r="AE45" s="27">
        <f t="shared" si="26"/>
        <v>48</v>
      </c>
      <c r="AF45" s="27">
        <f t="shared" si="27"/>
        <v>1200</v>
      </c>
      <c r="AG45" s="41">
        <v>1321.0129999999999</v>
      </c>
      <c r="AH45" s="28">
        <f t="shared" si="4"/>
        <v>1.1008441666666666</v>
      </c>
      <c r="AI45" s="109">
        <f t="shared" si="5"/>
        <v>1.1008441666666666</v>
      </c>
    </row>
    <row r="46" spans="1:39" x14ac:dyDescent="0.2">
      <c r="A46" s="108"/>
      <c r="B46" s="32" t="s">
        <v>48</v>
      </c>
      <c r="C46" s="18">
        <v>0</v>
      </c>
      <c r="D46" s="18">
        <v>0</v>
      </c>
      <c r="E46" s="19">
        <f t="shared" si="24"/>
        <v>0</v>
      </c>
      <c r="F46" s="20">
        <f t="shared" si="25"/>
        <v>0</v>
      </c>
      <c r="G46" s="18">
        <v>0</v>
      </c>
      <c r="H46" s="18">
        <v>0</v>
      </c>
      <c r="I46" s="18">
        <v>0</v>
      </c>
      <c r="J46" s="31">
        <v>0</v>
      </c>
      <c r="K46" s="22">
        <v>1250</v>
      </c>
      <c r="L46" s="33">
        <v>1354</v>
      </c>
      <c r="M46" s="21">
        <v>1370.6610000000001</v>
      </c>
      <c r="N46" s="24">
        <v>1756.971</v>
      </c>
      <c r="O46" s="21">
        <v>1669.7739999999999</v>
      </c>
      <c r="P46" s="24">
        <v>941.82299999999998</v>
      </c>
      <c r="Q46" s="21">
        <v>1244.8230000000001</v>
      </c>
      <c r="R46" s="21">
        <v>1384.6479999999999</v>
      </c>
      <c r="S46" s="21">
        <v>1344.8219999999999</v>
      </c>
      <c r="T46" s="21">
        <v>1454.2619999999999</v>
      </c>
      <c r="U46" s="21">
        <v>1692.0719999999999</v>
      </c>
      <c r="V46" s="21">
        <v>1259.519</v>
      </c>
      <c r="W46" s="21">
        <v>1467.5440000000001</v>
      </c>
      <c r="X46" s="21">
        <v>1183.8320000000001</v>
      </c>
      <c r="Y46" s="21">
        <v>1453.2370000000001</v>
      </c>
      <c r="Z46" s="21">
        <v>1238.3720000000001</v>
      </c>
      <c r="AA46" s="25">
        <v>58</v>
      </c>
      <c r="AB46" s="25">
        <v>56</v>
      </c>
      <c r="AC46" s="25">
        <v>58</v>
      </c>
      <c r="AD46" s="34">
        <v>60</v>
      </c>
      <c r="AE46" s="27">
        <f t="shared" si="26"/>
        <v>2.4</v>
      </c>
      <c r="AF46" s="27">
        <f t="shared" si="27"/>
        <v>60</v>
      </c>
      <c r="AG46" s="25">
        <v>58</v>
      </c>
      <c r="AH46" s="28">
        <f>AG46/AF46</f>
        <v>0.96666666666666667</v>
      </c>
      <c r="AI46" s="109">
        <f>AG46/AD46</f>
        <v>0.96666666666666667</v>
      </c>
    </row>
    <row r="47" spans="1:39" x14ac:dyDescent="0.2">
      <c r="A47" s="108"/>
      <c r="B47" s="32" t="s">
        <v>50</v>
      </c>
      <c r="C47" s="35">
        <v>924</v>
      </c>
      <c r="D47" s="35">
        <v>654</v>
      </c>
      <c r="E47" s="19">
        <f t="shared" si="24"/>
        <v>26.16</v>
      </c>
      <c r="F47" s="20">
        <f t="shared" si="25"/>
        <v>654</v>
      </c>
      <c r="G47" s="35">
        <v>1077</v>
      </c>
      <c r="H47" s="35">
        <v>1016.567</v>
      </c>
      <c r="I47" s="36">
        <v>871.23500000000001</v>
      </c>
      <c r="J47" s="37">
        <v>965.86599999999999</v>
      </c>
      <c r="K47" s="38">
        <v>903.34900000000005</v>
      </c>
      <c r="L47" s="39">
        <v>701.06200000000001</v>
      </c>
      <c r="M47" s="37">
        <v>844.72500000000002</v>
      </c>
      <c r="N47" s="37">
        <v>631.82299999999998</v>
      </c>
      <c r="O47" s="40">
        <v>1479.559</v>
      </c>
      <c r="P47" s="40">
        <v>1147.6759999999999</v>
      </c>
      <c r="Q47" s="40">
        <v>1164.4179999999999</v>
      </c>
      <c r="R47" s="40">
        <v>1282.4870000000001</v>
      </c>
      <c r="S47" s="40">
        <v>1394.3520000000001</v>
      </c>
      <c r="T47" s="40">
        <v>1181.8810000000001</v>
      </c>
      <c r="U47" s="40">
        <v>1431.152</v>
      </c>
      <c r="V47" s="37">
        <v>875.88499999999999</v>
      </c>
      <c r="W47" s="37">
        <v>721.53300000000002</v>
      </c>
      <c r="X47" s="37">
        <v>726.52599999999995</v>
      </c>
      <c r="Y47" s="40">
        <v>1116.075</v>
      </c>
      <c r="Z47" s="40">
        <v>1049.5550000000001</v>
      </c>
      <c r="AA47" s="41">
        <v>727.15200000000004</v>
      </c>
      <c r="AB47" s="41">
        <v>835.53700000000003</v>
      </c>
      <c r="AC47" s="41">
        <v>100000</v>
      </c>
      <c r="AD47" s="26">
        <f>AC48*0.1</f>
        <v>140000</v>
      </c>
      <c r="AE47" s="27">
        <f t="shared" si="26"/>
        <v>5600</v>
      </c>
      <c r="AF47" s="27">
        <f t="shared" si="27"/>
        <v>140000</v>
      </c>
      <c r="AG47" s="41">
        <v>150000</v>
      </c>
      <c r="AH47" s="28">
        <f>AF47/AG47</f>
        <v>0.93333333333333335</v>
      </c>
      <c r="AI47" s="137">
        <f>AD47/AG47</f>
        <v>0.93333333333333335</v>
      </c>
      <c r="AJ47" s="146">
        <f>VLOOKUP(ROUNDDOWN(AI47,2),$AN$7:$AO$16,2)%*AG48</f>
        <v>2841.2412400000003</v>
      </c>
    </row>
    <row r="48" spans="1:39" s="16" customFormat="1" x14ac:dyDescent="0.2">
      <c r="A48" s="110"/>
      <c r="B48" s="45" t="s">
        <v>52</v>
      </c>
      <c r="C48" s="35">
        <v>3313</v>
      </c>
      <c r="D48" s="35">
        <v>1847</v>
      </c>
      <c r="E48" s="46">
        <f t="shared" si="24"/>
        <v>73.88</v>
      </c>
      <c r="F48" s="47">
        <f t="shared" si="25"/>
        <v>1847</v>
      </c>
      <c r="G48" s="35">
        <v>2503</v>
      </c>
      <c r="H48" s="35">
        <v>2950.8939999999998</v>
      </c>
      <c r="I48" s="18">
        <v>2902.19</v>
      </c>
      <c r="J48" s="35">
        <v>3212.4560000000001</v>
      </c>
      <c r="K48" s="48">
        <v>3186.79</v>
      </c>
      <c r="L48" s="49">
        <v>3040.49</v>
      </c>
      <c r="M48" s="35">
        <v>2797.9810000000002</v>
      </c>
      <c r="N48" s="50">
        <v>2651.6819999999998</v>
      </c>
      <c r="O48" s="35">
        <v>2658.9540000000002</v>
      </c>
      <c r="P48" s="35">
        <v>2163.0250000000001</v>
      </c>
      <c r="Q48" s="35">
        <v>2075.5830000000001</v>
      </c>
      <c r="R48" s="35">
        <v>2295.643</v>
      </c>
      <c r="S48" s="35">
        <v>3305.77</v>
      </c>
      <c r="T48" s="35">
        <v>3859.5030000000002</v>
      </c>
      <c r="U48" s="35">
        <v>3370.0549999999998</v>
      </c>
      <c r="V48" s="35">
        <v>3359.0230000000001</v>
      </c>
      <c r="W48" s="35">
        <v>3964.9560000000001</v>
      </c>
      <c r="X48" s="35">
        <v>3960.931</v>
      </c>
      <c r="Y48" s="35">
        <v>4115.5870000000004</v>
      </c>
      <c r="Z48" s="35">
        <v>3485.3879999999999</v>
      </c>
      <c r="AA48" s="111">
        <v>1300000</v>
      </c>
      <c r="AB48" s="41">
        <v>1300000</v>
      </c>
      <c r="AC48" s="41">
        <v>1400000</v>
      </c>
      <c r="AD48" s="26">
        <v>1400000</v>
      </c>
      <c r="AE48" s="26">
        <f t="shared" si="26"/>
        <v>56000</v>
      </c>
      <c r="AF48" s="26">
        <f t="shared" si="27"/>
        <v>1400000</v>
      </c>
      <c r="AG48" s="138">
        <v>1420620.62</v>
      </c>
      <c r="AH48" s="28">
        <f>AG48/AF48</f>
        <v>1.0147290142857144</v>
      </c>
      <c r="AI48" s="112">
        <f>AG48/AD48</f>
        <v>1.0147290142857144</v>
      </c>
      <c r="AJ48" s="148"/>
      <c r="AK48" s="14"/>
      <c r="AL48" s="15"/>
      <c r="AM48" s="14"/>
    </row>
    <row r="49" spans="1:39" s="16" customFormat="1" ht="13.5" thickBot="1" x14ac:dyDescent="0.25">
      <c r="A49" s="123"/>
      <c r="B49" s="124" t="s">
        <v>54</v>
      </c>
      <c r="C49" s="125" t="e">
        <f>C41+C42+C43+C44+#REF!</f>
        <v>#REF!</v>
      </c>
      <c r="D49" s="125" t="e">
        <f>D41+D42+D43+D44+#REF!</f>
        <v>#REF!</v>
      </c>
      <c r="E49" s="125" t="e">
        <f>E41+E42+E44+#REF!</f>
        <v>#REF!</v>
      </c>
      <c r="F49" s="125" t="e">
        <f>F41+F42+F44+#REF!</f>
        <v>#REF!</v>
      </c>
      <c r="G49" s="125">
        <f>G41+G42+G44+G45+G43</f>
        <v>5878</v>
      </c>
      <c r="H49" s="125">
        <f>H41+H42+H44+H43+H45</f>
        <v>6568</v>
      </c>
      <c r="I49" s="125">
        <f>I41+I42+I43+I44+I45</f>
        <v>9944.2950000000001</v>
      </c>
      <c r="J49" s="125">
        <f>J41+J42+J43+J44+J45</f>
        <v>10168.841</v>
      </c>
      <c r="K49" s="126">
        <f>K41+K42+K43+K44+K45</f>
        <v>10257.073</v>
      </c>
      <c r="L49" s="125">
        <f>L41+L42+L43+L44+L45</f>
        <v>8969.1880000000001</v>
      </c>
      <c r="M49" s="125">
        <f>M41+M42+M43+M44+M45</f>
        <v>7444.7430000000004</v>
      </c>
      <c r="N49" s="125">
        <f>N42+N43+N44+N45+N41</f>
        <v>8538.4570000000003</v>
      </c>
      <c r="O49" s="125">
        <f>O42+O43+O44+O45+O41</f>
        <v>5434.05</v>
      </c>
      <c r="P49" s="125">
        <f>P41+P42+P43+P44+P45</f>
        <v>6800.1050000000005</v>
      </c>
      <c r="Q49" s="125">
        <f>Q41+Q42+Q43+Q44+Q45</f>
        <v>5578.5689999999995</v>
      </c>
      <c r="R49" s="125">
        <f>R44+R43+R42+R41+R45</f>
        <v>6741.2660000000005</v>
      </c>
      <c r="S49" s="125">
        <f>S44+S43+S42+S41+S45</f>
        <v>8754.4410000000007</v>
      </c>
      <c r="T49" s="125">
        <f t="shared" ref="T49:AD49" si="28">T41+T42+T43+T44+T45</f>
        <v>8802.4976000000006</v>
      </c>
      <c r="U49" s="125">
        <f t="shared" si="28"/>
        <v>7558.9520000000002</v>
      </c>
      <c r="V49" s="125">
        <f t="shared" si="28"/>
        <v>8821.630000000001</v>
      </c>
      <c r="W49" s="125">
        <f t="shared" si="28"/>
        <v>8393.8369999999995</v>
      </c>
      <c r="X49" s="125">
        <f t="shared" si="28"/>
        <v>6708.4189999999999</v>
      </c>
      <c r="Y49" s="125">
        <f>Y41+Y42+Y43+Y44+Y45</f>
        <v>6034.0059999999994</v>
      </c>
      <c r="Z49" s="125">
        <f>Z41+Z42+Z43+Z44+Z45</f>
        <v>5657.4610000000002</v>
      </c>
      <c r="AA49" s="127">
        <f>AA41+AA42+AA43+AA44+AA45</f>
        <v>4269.7579999999998</v>
      </c>
      <c r="AB49" s="127">
        <f>AB41+AB42+AB43+AB44+AB45</f>
        <v>5237.1379999999999</v>
      </c>
      <c r="AC49" s="127">
        <f>AC41+AC42+AC43+AC44+AC45</f>
        <v>4744.3519999999999</v>
      </c>
      <c r="AD49" s="127">
        <f t="shared" si="28"/>
        <v>5050</v>
      </c>
      <c r="AE49" s="127">
        <f>AE41+AE42+AE44+AE43+AE45</f>
        <v>202</v>
      </c>
      <c r="AF49" s="127">
        <f>AF41+AF42+AF43+AF44+AF45</f>
        <v>5050</v>
      </c>
      <c r="AG49" s="127">
        <f>AG41+AG42+AG43+AG44+AG45</f>
        <v>5155.1390000000001</v>
      </c>
      <c r="AH49" s="128">
        <f t="shared" si="4"/>
        <v>1.0208196039603961</v>
      </c>
      <c r="AI49" s="129">
        <f t="shared" si="5"/>
        <v>1.0208196039603961</v>
      </c>
      <c r="AJ49" s="148"/>
      <c r="AK49" s="14"/>
      <c r="AL49" s="15"/>
      <c r="AM49" s="14"/>
    </row>
    <row r="50" spans="1:39" ht="12.75" customHeight="1" x14ac:dyDescent="0.2">
      <c r="A50" s="94" t="s">
        <v>66</v>
      </c>
      <c r="B50" s="95" t="s">
        <v>35</v>
      </c>
      <c r="C50" s="120">
        <v>1066</v>
      </c>
      <c r="D50" s="120">
        <v>679</v>
      </c>
      <c r="E50" s="113">
        <f t="shared" ref="E50:E57" si="29">D50/$AD$2</f>
        <v>27.16</v>
      </c>
      <c r="F50" s="114">
        <f t="shared" ref="F50:F57" si="30">E50*$AD$3</f>
        <v>679</v>
      </c>
      <c r="G50" s="120">
        <v>1200</v>
      </c>
      <c r="H50" s="120">
        <v>830.32500000000005</v>
      </c>
      <c r="I50" s="96">
        <v>1131.606</v>
      </c>
      <c r="J50" s="102">
        <v>890.05100000000004</v>
      </c>
      <c r="K50" s="100">
        <v>1456.9960000000001</v>
      </c>
      <c r="L50" s="122">
        <v>966.726</v>
      </c>
      <c r="M50" s="99">
        <v>1048.7950000000001</v>
      </c>
      <c r="N50" s="119">
        <v>1152.126</v>
      </c>
      <c r="O50" s="119">
        <v>859.06</v>
      </c>
      <c r="P50" s="99">
        <v>1402.5909999999999</v>
      </c>
      <c r="Q50" s="102">
        <v>756.20100000000002</v>
      </c>
      <c r="R50" s="99">
        <v>1080.3810000000001</v>
      </c>
      <c r="S50" s="99">
        <v>1083.0229999999999</v>
      </c>
      <c r="T50" s="99">
        <v>1339.587</v>
      </c>
      <c r="U50" s="99">
        <v>1157.037</v>
      </c>
      <c r="V50" s="102">
        <v>829.54700000000003</v>
      </c>
      <c r="W50" s="99">
        <v>1147.2629999999999</v>
      </c>
      <c r="X50" s="99">
        <v>1074.232</v>
      </c>
      <c r="Y50" s="99">
        <v>1500.6410000000001</v>
      </c>
      <c r="Z50" s="99">
        <v>1109.8689999999999</v>
      </c>
      <c r="AA50" s="103">
        <v>941.572</v>
      </c>
      <c r="AB50" s="103">
        <v>1060.5719999999999</v>
      </c>
      <c r="AC50" s="103">
        <v>844.11099999999999</v>
      </c>
      <c r="AD50" s="104">
        <v>900</v>
      </c>
      <c r="AE50" s="104">
        <f t="shared" ref="AE50:AE57" si="31">AD50/$AD$2</f>
        <v>36</v>
      </c>
      <c r="AF50" s="104">
        <f t="shared" ref="AF50:AF57" si="32">AE50*$AD$3</f>
        <v>900</v>
      </c>
      <c r="AG50" s="103">
        <v>914.09299999999996</v>
      </c>
      <c r="AH50" s="106">
        <f t="shared" si="4"/>
        <v>1.0156588888888889</v>
      </c>
      <c r="AI50" s="107">
        <f t="shared" si="5"/>
        <v>1.0156588888888889</v>
      </c>
    </row>
    <row r="51" spans="1:39" x14ac:dyDescent="0.2">
      <c r="A51" s="108"/>
      <c r="B51" s="17" t="s">
        <v>44</v>
      </c>
      <c r="C51" s="35">
        <v>1733</v>
      </c>
      <c r="D51" s="35">
        <v>1281</v>
      </c>
      <c r="E51" s="46">
        <f t="shared" si="29"/>
        <v>51.24</v>
      </c>
      <c r="F51" s="47">
        <f t="shared" si="30"/>
        <v>1281</v>
      </c>
      <c r="G51" s="35">
        <v>3234</v>
      </c>
      <c r="H51" s="35">
        <v>1862.126</v>
      </c>
      <c r="I51" s="18">
        <v>1744.9449999999999</v>
      </c>
      <c r="J51" s="40">
        <v>2175.096</v>
      </c>
      <c r="K51" s="42">
        <v>2154.0210000000002</v>
      </c>
      <c r="L51" s="43">
        <v>1388.3489999999999</v>
      </c>
      <c r="M51" s="40">
        <v>2010.423</v>
      </c>
      <c r="N51" s="37">
        <v>1949.3789999999999</v>
      </c>
      <c r="O51" s="40">
        <v>1126.2429999999999</v>
      </c>
      <c r="P51" s="40">
        <v>1791.18</v>
      </c>
      <c r="Q51" s="40">
        <v>1683.558</v>
      </c>
      <c r="R51" s="40">
        <v>1047.759</v>
      </c>
      <c r="S51" s="40">
        <v>1576.655</v>
      </c>
      <c r="T51" s="37">
        <v>661.92700000000002</v>
      </c>
      <c r="U51" s="37">
        <v>991.61699999999996</v>
      </c>
      <c r="V51" s="37">
        <v>885.92700000000002</v>
      </c>
      <c r="W51" s="37">
        <v>981.62400000000002</v>
      </c>
      <c r="X51" s="40">
        <v>1298.6320000000001</v>
      </c>
      <c r="Y51" s="40">
        <v>1236.848</v>
      </c>
      <c r="Z51" s="37">
        <v>879.83799999999997</v>
      </c>
      <c r="AA51" s="41">
        <v>983.572</v>
      </c>
      <c r="AB51" s="41">
        <v>1302.4659999999999</v>
      </c>
      <c r="AC51" s="41">
        <v>1600.2070000000001</v>
      </c>
      <c r="AD51" s="26">
        <v>1000</v>
      </c>
      <c r="AE51" s="26">
        <f t="shared" si="31"/>
        <v>40</v>
      </c>
      <c r="AF51" s="26">
        <f t="shared" si="32"/>
        <v>1000</v>
      </c>
      <c r="AG51" s="41">
        <v>655.78499999999997</v>
      </c>
      <c r="AH51" s="28">
        <f t="shared" si="4"/>
        <v>0.65578499999999995</v>
      </c>
      <c r="AI51" s="109">
        <f t="shared" si="5"/>
        <v>0.65578499999999995</v>
      </c>
    </row>
    <row r="52" spans="1:39" x14ac:dyDescent="0.2">
      <c r="A52" s="108"/>
      <c r="B52" s="17" t="s">
        <v>38</v>
      </c>
      <c r="C52" s="36">
        <v>1319</v>
      </c>
      <c r="D52" s="36">
        <v>790</v>
      </c>
      <c r="E52" s="46">
        <f t="shared" si="29"/>
        <v>31.6</v>
      </c>
      <c r="F52" s="47">
        <f t="shared" si="30"/>
        <v>790</v>
      </c>
      <c r="G52" s="36">
        <v>739</v>
      </c>
      <c r="H52" s="36">
        <v>960.11300000000006</v>
      </c>
      <c r="I52" s="18">
        <v>1768.212</v>
      </c>
      <c r="J52" s="21">
        <v>1481.335</v>
      </c>
      <c r="K52" s="22">
        <v>1550</v>
      </c>
      <c r="L52" s="53">
        <v>1120.2070000000001</v>
      </c>
      <c r="M52" s="21">
        <v>1173.2750000000001</v>
      </c>
      <c r="N52" s="24">
        <v>1428.144</v>
      </c>
      <c r="O52" s="24">
        <v>943.34500000000003</v>
      </c>
      <c r="P52" s="21">
        <v>1067.2829999999999</v>
      </c>
      <c r="Q52" s="21">
        <v>1129.116</v>
      </c>
      <c r="R52" s="24">
        <v>857.16600000000005</v>
      </c>
      <c r="S52" s="21">
        <v>1318.4780000000001</v>
      </c>
      <c r="T52" s="21">
        <v>1327.8710000000001</v>
      </c>
      <c r="U52" s="24">
        <v>889.351</v>
      </c>
      <c r="V52" s="21">
        <v>1091.076</v>
      </c>
      <c r="W52" s="24">
        <v>927.33500000000004</v>
      </c>
      <c r="X52" s="24">
        <v>748.89800000000002</v>
      </c>
      <c r="Y52" s="24">
        <v>989.88900000000001</v>
      </c>
      <c r="Z52" s="21">
        <v>1057.7809999999999</v>
      </c>
      <c r="AA52" s="25">
        <v>848.81200000000001</v>
      </c>
      <c r="AB52" s="25">
        <v>900.95299999999997</v>
      </c>
      <c r="AC52" s="25">
        <v>641.78200000000004</v>
      </c>
      <c r="AD52" s="26">
        <v>700</v>
      </c>
      <c r="AE52" s="26">
        <f t="shared" si="31"/>
        <v>28</v>
      </c>
      <c r="AF52" s="26">
        <f t="shared" si="32"/>
        <v>700</v>
      </c>
      <c r="AG52" s="25">
        <v>394.27</v>
      </c>
      <c r="AH52" s="28">
        <f t="shared" si="4"/>
        <v>0.56324285714285716</v>
      </c>
      <c r="AI52" s="109">
        <f t="shared" si="5"/>
        <v>0.56324285714285716</v>
      </c>
    </row>
    <row r="53" spans="1:39" x14ac:dyDescent="0.2">
      <c r="A53" s="108"/>
      <c r="B53" s="17" t="s">
        <v>41</v>
      </c>
      <c r="C53" s="36">
        <v>0</v>
      </c>
      <c r="D53" s="36">
        <v>0</v>
      </c>
      <c r="E53" s="46">
        <f t="shared" si="29"/>
        <v>0</v>
      </c>
      <c r="F53" s="47">
        <f t="shared" si="30"/>
        <v>0</v>
      </c>
      <c r="G53" s="36">
        <v>0</v>
      </c>
      <c r="H53" s="36">
        <v>0</v>
      </c>
      <c r="I53" s="18">
        <v>0</v>
      </c>
      <c r="J53" s="21">
        <v>0</v>
      </c>
      <c r="K53" s="22">
        <v>380</v>
      </c>
      <c r="L53" s="62">
        <v>370</v>
      </c>
      <c r="M53" s="24">
        <v>489.887</v>
      </c>
      <c r="N53" s="24">
        <v>703.30499999999995</v>
      </c>
      <c r="O53" s="24">
        <v>364.84699999999998</v>
      </c>
      <c r="P53" s="24">
        <v>520.22199999999998</v>
      </c>
      <c r="Q53" s="24">
        <v>447.69600000000003</v>
      </c>
      <c r="R53" s="55">
        <v>698.67</v>
      </c>
      <c r="S53" s="24">
        <v>443.17200000000003</v>
      </c>
      <c r="T53" s="55">
        <v>564.14</v>
      </c>
      <c r="U53" s="24">
        <v>330.27100000000002</v>
      </c>
      <c r="V53" s="24">
        <v>550.74800000000005</v>
      </c>
      <c r="W53" s="24">
        <v>765.82799999999997</v>
      </c>
      <c r="X53" s="24">
        <v>656.91399999999999</v>
      </c>
      <c r="Y53" s="24">
        <v>645.39599999999996</v>
      </c>
      <c r="Z53" s="55">
        <v>661.55</v>
      </c>
      <c r="AA53" s="25">
        <v>682.96</v>
      </c>
      <c r="AB53" s="25">
        <v>510.32</v>
      </c>
      <c r="AC53" s="25">
        <v>402.2</v>
      </c>
      <c r="AD53" s="34">
        <v>500</v>
      </c>
      <c r="AE53" s="26">
        <f t="shared" si="31"/>
        <v>20</v>
      </c>
      <c r="AF53" s="26">
        <f t="shared" si="32"/>
        <v>500</v>
      </c>
      <c r="AG53" s="25">
        <v>426.60199999999998</v>
      </c>
      <c r="AH53" s="28">
        <f t="shared" si="4"/>
        <v>0.85320399999999996</v>
      </c>
      <c r="AI53" s="109">
        <f t="shared" si="5"/>
        <v>0.85320399999999996</v>
      </c>
    </row>
    <row r="54" spans="1:39" x14ac:dyDescent="0.2">
      <c r="A54" s="108"/>
      <c r="B54" s="17" t="s">
        <v>46</v>
      </c>
      <c r="C54" s="37">
        <v>800</v>
      </c>
      <c r="D54" s="37">
        <v>439</v>
      </c>
      <c r="E54" s="19">
        <f t="shared" si="29"/>
        <v>17.559999999999999</v>
      </c>
      <c r="F54" s="20">
        <f t="shared" si="30"/>
        <v>438.99999999999994</v>
      </c>
      <c r="G54" s="37">
        <v>470</v>
      </c>
      <c r="H54" s="37">
        <v>510.6</v>
      </c>
      <c r="I54" s="36">
        <v>817.02300000000002</v>
      </c>
      <c r="J54" s="37">
        <v>624.80100000000004</v>
      </c>
      <c r="K54" s="38">
        <v>775.26300000000003</v>
      </c>
      <c r="L54" s="39">
        <v>608.34199999999998</v>
      </c>
      <c r="M54" s="37">
        <v>597.62199999999996</v>
      </c>
      <c r="N54" s="37">
        <v>805.21799999999996</v>
      </c>
      <c r="O54" s="37">
        <v>354.33100000000002</v>
      </c>
      <c r="P54" s="37">
        <v>455.20100000000002</v>
      </c>
      <c r="Q54" s="37">
        <v>174.13399999999999</v>
      </c>
      <c r="R54" s="37">
        <v>860.55399999999997</v>
      </c>
      <c r="S54" s="37">
        <v>875.59</v>
      </c>
      <c r="T54" s="37">
        <v>871.45399999999995</v>
      </c>
      <c r="U54" s="37">
        <v>991.61699999999996</v>
      </c>
      <c r="V54" s="37">
        <v>702.93600000000004</v>
      </c>
      <c r="W54" s="37">
        <v>564.596</v>
      </c>
      <c r="X54" s="37">
        <v>714.09400000000005</v>
      </c>
      <c r="Y54" s="37">
        <v>944.00900000000001</v>
      </c>
      <c r="Z54" s="37">
        <v>564.04200000000003</v>
      </c>
      <c r="AA54" s="41">
        <v>408.488</v>
      </c>
      <c r="AB54" s="41">
        <v>580.702</v>
      </c>
      <c r="AC54" s="41">
        <v>228.76</v>
      </c>
      <c r="AD54" s="26">
        <v>500</v>
      </c>
      <c r="AE54" s="27">
        <f t="shared" si="31"/>
        <v>20</v>
      </c>
      <c r="AF54" s="27">
        <f t="shared" si="32"/>
        <v>500</v>
      </c>
      <c r="AG54" s="41">
        <v>340.86399999999998</v>
      </c>
      <c r="AH54" s="28">
        <f t="shared" si="4"/>
        <v>0.681728</v>
      </c>
      <c r="AI54" s="109">
        <f t="shared" si="5"/>
        <v>0.681728</v>
      </c>
    </row>
    <row r="55" spans="1:39" x14ac:dyDescent="0.2">
      <c r="A55" s="108"/>
      <c r="B55" s="32" t="s">
        <v>48</v>
      </c>
      <c r="C55" s="18">
        <v>0</v>
      </c>
      <c r="D55" s="18">
        <v>0</v>
      </c>
      <c r="E55" s="19">
        <f t="shared" si="29"/>
        <v>0</v>
      </c>
      <c r="F55" s="20">
        <f t="shared" si="30"/>
        <v>0</v>
      </c>
      <c r="G55" s="18">
        <v>0</v>
      </c>
      <c r="H55" s="18">
        <v>0</v>
      </c>
      <c r="I55" s="18">
        <v>0</v>
      </c>
      <c r="J55" s="31">
        <v>0</v>
      </c>
      <c r="K55" s="22">
        <v>1250</v>
      </c>
      <c r="L55" s="33">
        <v>1354</v>
      </c>
      <c r="M55" s="21">
        <v>1370.6610000000001</v>
      </c>
      <c r="N55" s="24">
        <v>1756.971</v>
      </c>
      <c r="O55" s="21">
        <v>1669.7739999999999</v>
      </c>
      <c r="P55" s="24">
        <v>941.82299999999998</v>
      </c>
      <c r="Q55" s="21">
        <v>1244.8230000000001</v>
      </c>
      <c r="R55" s="21">
        <v>1384.6479999999999</v>
      </c>
      <c r="S55" s="21">
        <v>1344.8219999999999</v>
      </c>
      <c r="T55" s="21">
        <v>1454.2619999999999</v>
      </c>
      <c r="U55" s="21">
        <v>1692.0719999999999</v>
      </c>
      <c r="V55" s="21">
        <v>1259.519</v>
      </c>
      <c r="W55" s="21">
        <v>1467.5440000000001</v>
      </c>
      <c r="X55" s="21">
        <v>1183.8320000000001</v>
      </c>
      <c r="Y55" s="21">
        <v>1453.2370000000001</v>
      </c>
      <c r="Z55" s="21">
        <v>1238.3720000000001</v>
      </c>
      <c r="AA55" s="25">
        <v>58</v>
      </c>
      <c r="AB55" s="25">
        <v>56</v>
      </c>
      <c r="AC55" s="25">
        <v>58</v>
      </c>
      <c r="AD55" s="34">
        <v>60</v>
      </c>
      <c r="AE55" s="27">
        <f t="shared" si="31"/>
        <v>2.4</v>
      </c>
      <c r="AF55" s="27">
        <f t="shared" si="32"/>
        <v>60</v>
      </c>
      <c r="AG55" s="25">
        <v>58</v>
      </c>
      <c r="AH55" s="28">
        <f>AG55/AF55</f>
        <v>0.96666666666666667</v>
      </c>
      <c r="AI55" s="109">
        <f>AG55/AD55</f>
        <v>0.96666666666666667</v>
      </c>
    </row>
    <row r="56" spans="1:39" x14ac:dyDescent="0.2">
      <c r="A56" s="108"/>
      <c r="B56" s="32" t="s">
        <v>50</v>
      </c>
      <c r="C56" s="35">
        <v>924</v>
      </c>
      <c r="D56" s="35">
        <v>654</v>
      </c>
      <c r="E56" s="19">
        <f t="shared" si="29"/>
        <v>26.16</v>
      </c>
      <c r="F56" s="20">
        <f t="shared" si="30"/>
        <v>654</v>
      </c>
      <c r="G56" s="35">
        <v>1077</v>
      </c>
      <c r="H56" s="35">
        <v>1016.567</v>
      </c>
      <c r="I56" s="36">
        <v>871.23500000000001</v>
      </c>
      <c r="J56" s="37">
        <v>965.86599999999999</v>
      </c>
      <c r="K56" s="38">
        <v>903.34900000000005</v>
      </c>
      <c r="L56" s="39">
        <v>701.06200000000001</v>
      </c>
      <c r="M56" s="37">
        <v>844.72500000000002</v>
      </c>
      <c r="N56" s="37">
        <v>631.82299999999998</v>
      </c>
      <c r="O56" s="40">
        <v>1479.559</v>
      </c>
      <c r="P56" s="40">
        <v>1147.6759999999999</v>
      </c>
      <c r="Q56" s="40">
        <v>1164.4179999999999</v>
      </c>
      <c r="R56" s="40">
        <v>1282.4870000000001</v>
      </c>
      <c r="S56" s="40">
        <v>1394.3520000000001</v>
      </c>
      <c r="T56" s="40">
        <v>1181.8810000000001</v>
      </c>
      <c r="U56" s="40">
        <v>1431.152</v>
      </c>
      <c r="V56" s="37">
        <v>875.88499999999999</v>
      </c>
      <c r="W56" s="37">
        <v>721.53300000000002</v>
      </c>
      <c r="X56" s="37">
        <v>726.52599999999995</v>
      </c>
      <c r="Y56" s="40">
        <v>1116.075</v>
      </c>
      <c r="Z56" s="40">
        <v>1049.5550000000001</v>
      </c>
      <c r="AA56" s="41">
        <v>727.15200000000004</v>
      </c>
      <c r="AB56" s="41">
        <v>835.53700000000003</v>
      </c>
      <c r="AC56" s="41">
        <v>100000</v>
      </c>
      <c r="AD56" s="26">
        <f>AC57*0.1</f>
        <v>140000</v>
      </c>
      <c r="AE56" s="27">
        <f t="shared" si="31"/>
        <v>5600</v>
      </c>
      <c r="AF56" s="27">
        <f t="shared" si="32"/>
        <v>140000</v>
      </c>
      <c r="AG56" s="41">
        <v>150000</v>
      </c>
      <c r="AH56" s="28">
        <f>AF56/AG56</f>
        <v>0.93333333333333335</v>
      </c>
      <c r="AI56" s="137">
        <f>AD56/AG56</f>
        <v>0.93333333333333335</v>
      </c>
      <c r="AJ56" s="146">
        <f>VLOOKUP(ROUNDDOWN(AI56,2),$AN$7:$AO$16,2)%*AG57</f>
        <v>2841.2412400000003</v>
      </c>
    </row>
    <row r="57" spans="1:39" s="16" customFormat="1" x14ac:dyDescent="0.2">
      <c r="A57" s="110"/>
      <c r="B57" s="45" t="s">
        <v>52</v>
      </c>
      <c r="C57" s="35">
        <v>3313</v>
      </c>
      <c r="D57" s="35">
        <v>1847</v>
      </c>
      <c r="E57" s="46">
        <f t="shared" si="29"/>
        <v>73.88</v>
      </c>
      <c r="F57" s="47">
        <f t="shared" si="30"/>
        <v>1847</v>
      </c>
      <c r="G57" s="35">
        <v>2503</v>
      </c>
      <c r="H57" s="35">
        <v>2950.8939999999998</v>
      </c>
      <c r="I57" s="18">
        <v>2902.19</v>
      </c>
      <c r="J57" s="35">
        <v>3212.4560000000001</v>
      </c>
      <c r="K57" s="48">
        <v>3186.79</v>
      </c>
      <c r="L57" s="49">
        <v>3040.49</v>
      </c>
      <c r="M57" s="35">
        <v>2797.9810000000002</v>
      </c>
      <c r="N57" s="50">
        <v>2651.6819999999998</v>
      </c>
      <c r="O57" s="35">
        <v>2658.9540000000002</v>
      </c>
      <c r="P57" s="35">
        <v>2163.0250000000001</v>
      </c>
      <c r="Q57" s="35">
        <v>2075.5830000000001</v>
      </c>
      <c r="R57" s="35">
        <v>2295.643</v>
      </c>
      <c r="S57" s="35">
        <v>3305.77</v>
      </c>
      <c r="T57" s="35">
        <v>3859.5030000000002</v>
      </c>
      <c r="U57" s="35">
        <v>3370.0549999999998</v>
      </c>
      <c r="V57" s="35">
        <v>3359.0230000000001</v>
      </c>
      <c r="W57" s="35">
        <v>3964.9560000000001</v>
      </c>
      <c r="X57" s="35">
        <v>3960.931</v>
      </c>
      <c r="Y57" s="35">
        <v>4115.5870000000004</v>
      </c>
      <c r="Z57" s="35">
        <v>3485.3879999999999</v>
      </c>
      <c r="AA57" s="111">
        <v>1300000</v>
      </c>
      <c r="AB57" s="41">
        <v>1300000</v>
      </c>
      <c r="AC57" s="41">
        <v>1400000</v>
      </c>
      <c r="AD57" s="26">
        <v>1400000</v>
      </c>
      <c r="AE57" s="26">
        <f t="shared" si="31"/>
        <v>56000</v>
      </c>
      <c r="AF57" s="26">
        <f t="shared" si="32"/>
        <v>1400000</v>
      </c>
      <c r="AG57" s="138">
        <v>1420620.62</v>
      </c>
      <c r="AH57" s="28">
        <f>AG57/AF57</f>
        <v>1.0147290142857144</v>
      </c>
      <c r="AI57" s="112">
        <f>AG57/AD57</f>
        <v>1.0147290142857144</v>
      </c>
      <c r="AJ57" s="148"/>
      <c r="AK57" s="14"/>
      <c r="AL57" s="15"/>
      <c r="AM57" s="14"/>
    </row>
    <row r="58" spans="1:39" s="16" customFormat="1" ht="13.5" thickBot="1" x14ac:dyDescent="0.25">
      <c r="A58" s="123"/>
      <c r="B58" s="124" t="s">
        <v>54</v>
      </c>
      <c r="C58" s="125" t="e">
        <f>C50+C51+C52+C53+#REF!</f>
        <v>#REF!</v>
      </c>
      <c r="D58" s="125" t="e">
        <f>D50+D51+D52+D53+#REF!</f>
        <v>#REF!</v>
      </c>
      <c r="E58" s="125" t="e">
        <f>E50+E51+E53+#REF!</f>
        <v>#REF!</v>
      </c>
      <c r="F58" s="125" t="e">
        <f>F50+F51+F53+#REF!</f>
        <v>#REF!</v>
      </c>
      <c r="G58" s="125">
        <f>G50+G51+G53+G54+G52</f>
        <v>5643</v>
      </c>
      <c r="H58" s="125">
        <f>H50+H51+H53+H54</f>
        <v>3203.0509999999999</v>
      </c>
      <c r="I58" s="125">
        <f t="shared" ref="I58:Q58" si="33">I50+I51+I52+I53+I54</f>
        <v>5461.7860000000001</v>
      </c>
      <c r="J58" s="125">
        <f t="shared" si="33"/>
        <v>5171.2830000000004</v>
      </c>
      <c r="K58" s="126">
        <f t="shared" si="33"/>
        <v>6316.28</v>
      </c>
      <c r="L58" s="125">
        <f t="shared" si="33"/>
        <v>4453.6239999999998</v>
      </c>
      <c r="M58" s="125">
        <f t="shared" si="33"/>
        <v>5320.0020000000004</v>
      </c>
      <c r="N58" s="125">
        <f t="shared" si="33"/>
        <v>6038.1720000000005</v>
      </c>
      <c r="O58" s="125">
        <f t="shared" si="33"/>
        <v>3647.826</v>
      </c>
      <c r="P58" s="125">
        <f t="shared" si="33"/>
        <v>5236.4769999999999</v>
      </c>
      <c r="Q58" s="125">
        <f t="shared" si="33"/>
        <v>4190.7049999999999</v>
      </c>
      <c r="R58" s="125">
        <f>R50+R51+R52+R53+R54</f>
        <v>4544.5300000000007</v>
      </c>
      <c r="S58" s="125">
        <f>S50+S51+S52+S53+S54</f>
        <v>5296.9179999999997</v>
      </c>
      <c r="T58" s="125">
        <f t="shared" ref="T58:AG58" si="34">T50+T51+T52+T53+T54</f>
        <v>4764.9790000000003</v>
      </c>
      <c r="U58" s="125">
        <f t="shared" si="34"/>
        <v>4359.893</v>
      </c>
      <c r="V58" s="125">
        <f t="shared" si="34"/>
        <v>4060.2340000000004</v>
      </c>
      <c r="W58" s="125">
        <f t="shared" si="34"/>
        <v>4386.6459999999997</v>
      </c>
      <c r="X58" s="125">
        <f t="shared" si="34"/>
        <v>4492.7700000000004</v>
      </c>
      <c r="Y58" s="125">
        <f t="shared" si="34"/>
        <v>5316.7830000000004</v>
      </c>
      <c r="Z58" s="125">
        <f t="shared" si="34"/>
        <v>4273.08</v>
      </c>
      <c r="AA58" s="127">
        <f t="shared" si="34"/>
        <v>3865.404</v>
      </c>
      <c r="AB58" s="127">
        <f t="shared" si="34"/>
        <v>4355.0129999999999</v>
      </c>
      <c r="AC58" s="127">
        <f t="shared" si="34"/>
        <v>3717.0600000000004</v>
      </c>
      <c r="AD58" s="127">
        <f t="shared" si="34"/>
        <v>3600</v>
      </c>
      <c r="AE58" s="127">
        <f t="shared" si="34"/>
        <v>144</v>
      </c>
      <c r="AF58" s="127">
        <f t="shared" si="34"/>
        <v>3600</v>
      </c>
      <c r="AG58" s="127">
        <f t="shared" si="34"/>
        <v>2731.614</v>
      </c>
      <c r="AH58" s="128">
        <f t="shared" si="4"/>
        <v>0.75878166666666669</v>
      </c>
      <c r="AI58" s="129">
        <f t="shared" si="5"/>
        <v>0.75878166666666669</v>
      </c>
      <c r="AJ58" s="148"/>
      <c r="AK58" s="14"/>
      <c r="AL58" s="15"/>
      <c r="AM58" s="14"/>
    </row>
    <row r="59" spans="1:39" x14ac:dyDescent="0.2">
      <c r="A59" s="84" t="s">
        <v>60</v>
      </c>
      <c r="B59" s="84" t="s">
        <v>35</v>
      </c>
      <c r="C59" s="85">
        <f>C50+C41+C32+C23+C5+C14</f>
        <v>9670</v>
      </c>
      <c r="D59" s="85">
        <f>D5+D14+D23+D32+D41+D50</f>
        <v>7728</v>
      </c>
      <c r="E59" s="86">
        <f>D59/$AD$2</f>
        <v>309.12</v>
      </c>
      <c r="F59" s="87">
        <f>E59*$AD$3</f>
        <v>7728</v>
      </c>
      <c r="G59" s="85">
        <f t="shared" ref="G59:U59" si="35">G5+G14+G23+G32+G41+G50</f>
        <v>10324</v>
      </c>
      <c r="H59" s="85">
        <f t="shared" si="35"/>
        <v>10280.544000000002</v>
      </c>
      <c r="I59" s="85">
        <f t="shared" si="35"/>
        <v>12618.144999999999</v>
      </c>
      <c r="J59" s="85">
        <f t="shared" si="35"/>
        <v>13320.642</v>
      </c>
      <c r="K59" s="88">
        <f t="shared" si="35"/>
        <v>14654.921999999999</v>
      </c>
      <c r="L59" s="89">
        <f t="shared" si="35"/>
        <v>10784.919</v>
      </c>
      <c r="M59" s="89">
        <f t="shared" si="35"/>
        <v>10481.556999999999</v>
      </c>
      <c r="N59" s="89">
        <f t="shared" si="35"/>
        <v>8310.2289999999994</v>
      </c>
      <c r="O59" s="89">
        <f t="shared" si="35"/>
        <v>6535.9040000000005</v>
      </c>
      <c r="P59" s="89">
        <f t="shared" si="35"/>
        <v>9449.6489999999994</v>
      </c>
      <c r="Q59" s="89">
        <f t="shared" si="35"/>
        <v>7547.427999999999</v>
      </c>
      <c r="R59" s="89">
        <f t="shared" si="35"/>
        <v>7063.0630000000001</v>
      </c>
      <c r="S59" s="89">
        <f t="shared" si="35"/>
        <v>8963.8529999999992</v>
      </c>
      <c r="T59" s="89">
        <f t="shared" si="35"/>
        <v>10324.121999999999</v>
      </c>
      <c r="U59" s="89">
        <f t="shared" si="35"/>
        <v>10783.314</v>
      </c>
      <c r="V59" s="89">
        <f t="shared" ref="V59:AC59" si="36">V50+V41+V32+V23+V14+V5</f>
        <v>9475.41</v>
      </c>
      <c r="W59" s="89">
        <f t="shared" si="36"/>
        <v>11165.756999999998</v>
      </c>
      <c r="X59" s="89">
        <f t="shared" si="36"/>
        <v>9840.1859999999997</v>
      </c>
      <c r="Y59" s="89">
        <f t="shared" si="36"/>
        <v>9961.2210000000014</v>
      </c>
      <c r="Z59" s="89">
        <f t="shared" si="36"/>
        <v>9135.8709999999992</v>
      </c>
      <c r="AA59" s="90">
        <f t="shared" si="36"/>
        <v>8128.4669999999996</v>
      </c>
      <c r="AB59" s="90">
        <f t="shared" si="36"/>
        <v>7963.5589999999993</v>
      </c>
      <c r="AC59" s="90">
        <f t="shared" si="36"/>
        <v>8268.0160000000014</v>
      </c>
      <c r="AD59" s="91">
        <f>AD5+AD14+AD23+AD32+AD41+AD50</f>
        <v>9300</v>
      </c>
      <c r="AE59" s="91">
        <f t="shared" ref="AE59:AE66" si="37">AD59/$AD$2</f>
        <v>372</v>
      </c>
      <c r="AF59" s="91">
        <f t="shared" ref="AF59:AF66" si="38">AE59*$AD$3</f>
        <v>9300</v>
      </c>
      <c r="AG59" s="90">
        <f>AG50+AG41+AG32+AG23+AG14+AG5</f>
        <v>9659.3070000000007</v>
      </c>
      <c r="AH59" s="92">
        <f t="shared" si="4"/>
        <v>1.0386351612903226</v>
      </c>
      <c r="AI59" s="93">
        <f t="shared" si="5"/>
        <v>1.0386351612903226</v>
      </c>
    </row>
    <row r="60" spans="1:39" x14ac:dyDescent="0.2">
      <c r="A60" s="44" t="s">
        <v>60</v>
      </c>
      <c r="B60" s="63" t="s">
        <v>44</v>
      </c>
      <c r="C60" s="40">
        <f>C51+C42+C33+C24+C15+C8</f>
        <v>19034</v>
      </c>
      <c r="D60" s="40">
        <f>D8+D15+D24+D33+D42+D51</f>
        <v>12913</v>
      </c>
      <c r="E60" s="64">
        <f>D60/$AD$2</f>
        <v>516.52</v>
      </c>
      <c r="F60" s="65">
        <f>E60*$AD$3</f>
        <v>12913</v>
      </c>
      <c r="G60" s="40">
        <f t="shared" ref="G60:AD60" si="39">G8+G15+G24+G33+G42+G51</f>
        <v>17224</v>
      </c>
      <c r="H60" s="40">
        <f t="shared" si="39"/>
        <v>17085.526999999998</v>
      </c>
      <c r="I60" s="40">
        <f t="shared" si="39"/>
        <v>19824.359000000004</v>
      </c>
      <c r="J60" s="40">
        <f t="shared" si="39"/>
        <v>22299.300000000003</v>
      </c>
      <c r="K60" s="42">
        <f t="shared" si="39"/>
        <v>17422.809999999998</v>
      </c>
      <c r="L60" s="43">
        <f t="shared" si="39"/>
        <v>17147.427</v>
      </c>
      <c r="M60" s="43">
        <f t="shared" si="39"/>
        <v>17547.795999999998</v>
      </c>
      <c r="N60" s="43">
        <f t="shared" si="39"/>
        <v>15974.949000000001</v>
      </c>
      <c r="O60" s="43">
        <f t="shared" si="39"/>
        <v>15325.187</v>
      </c>
      <c r="P60" s="43">
        <f t="shared" si="39"/>
        <v>15575.135</v>
      </c>
      <c r="Q60" s="43">
        <f t="shared" si="39"/>
        <v>14192.191999999999</v>
      </c>
      <c r="R60" s="43">
        <f t="shared" si="39"/>
        <v>12423.491</v>
      </c>
      <c r="S60" s="43">
        <f t="shared" si="39"/>
        <v>19288.809999999998</v>
      </c>
      <c r="T60" s="43">
        <f t="shared" si="39"/>
        <v>20070.637999999999</v>
      </c>
      <c r="U60" s="43">
        <f t="shared" si="39"/>
        <v>16451.002999999997</v>
      </c>
      <c r="V60" s="43">
        <f t="shared" si="39"/>
        <v>17142.901000000002</v>
      </c>
      <c r="W60" s="43">
        <f t="shared" si="39"/>
        <v>15092.417999999998</v>
      </c>
      <c r="X60" s="43">
        <f t="shared" si="39"/>
        <v>8538.0229999999992</v>
      </c>
      <c r="Y60" s="43">
        <f t="shared" si="39"/>
        <v>9732.7819999999992</v>
      </c>
      <c r="Z60" s="43">
        <f t="shared" si="39"/>
        <v>9001.4889999999996</v>
      </c>
      <c r="AA60" s="66">
        <f t="shared" si="39"/>
        <v>6060.0060000000003</v>
      </c>
      <c r="AB60" s="66">
        <f t="shared" si="39"/>
        <v>5671.753999999999</v>
      </c>
      <c r="AC60" s="66">
        <f t="shared" si="39"/>
        <v>8453.4549999999999</v>
      </c>
      <c r="AD60" s="67">
        <f t="shared" si="39"/>
        <v>7650</v>
      </c>
      <c r="AE60" s="67">
        <f t="shared" si="37"/>
        <v>306</v>
      </c>
      <c r="AF60" s="67">
        <f t="shared" si="38"/>
        <v>7650</v>
      </c>
      <c r="AG60" s="66">
        <f>AG8+AG15+AG24+AG33+AG42+AG51</f>
        <v>7385.8729999999987</v>
      </c>
      <c r="AH60" s="68">
        <f t="shared" si="4"/>
        <v>0.96547359477124162</v>
      </c>
      <c r="AI60" s="69">
        <f t="shared" si="5"/>
        <v>0.96547359477124162</v>
      </c>
    </row>
    <row r="61" spans="1:39" x14ac:dyDescent="0.2">
      <c r="A61" s="44" t="s">
        <v>60</v>
      </c>
      <c r="B61" s="63" t="s">
        <v>38</v>
      </c>
      <c r="C61" s="40">
        <f>C52+C43+C34+C25+C16+C6</f>
        <v>17301</v>
      </c>
      <c r="D61" s="40">
        <f>D6+D16+D25+D34+D43+D52</f>
        <v>11230</v>
      </c>
      <c r="E61" s="64">
        <f>D61/$AD$2</f>
        <v>449.2</v>
      </c>
      <c r="F61" s="65">
        <f>E61*$AD$3</f>
        <v>11230</v>
      </c>
      <c r="G61" s="40">
        <f>G6+G16+G25+G43+G52+G34</f>
        <v>12471</v>
      </c>
      <c r="H61" s="40">
        <f t="shared" ref="H61:AD61" si="40">H6+H16+H25+H34+H43+H52</f>
        <v>12878.325999999999</v>
      </c>
      <c r="I61" s="40">
        <f t="shared" si="40"/>
        <v>19587.431999999997</v>
      </c>
      <c r="J61" s="40">
        <f t="shared" si="40"/>
        <v>24271.552999999996</v>
      </c>
      <c r="K61" s="42">
        <f t="shared" si="40"/>
        <v>16410</v>
      </c>
      <c r="L61" s="43">
        <f t="shared" si="40"/>
        <v>13642.903</v>
      </c>
      <c r="M61" s="43">
        <f t="shared" si="40"/>
        <v>13902.924999999999</v>
      </c>
      <c r="N61" s="43">
        <f t="shared" si="40"/>
        <v>14287.967999999999</v>
      </c>
      <c r="O61" s="43">
        <f t="shared" si="40"/>
        <v>12141.825999999999</v>
      </c>
      <c r="P61" s="43">
        <f t="shared" si="40"/>
        <v>12849.258</v>
      </c>
      <c r="Q61" s="43">
        <f t="shared" si="40"/>
        <v>11380.835999999999</v>
      </c>
      <c r="R61" s="43">
        <f t="shared" si="40"/>
        <v>11828.280999999999</v>
      </c>
      <c r="S61" s="43">
        <f t="shared" si="40"/>
        <v>13956.112000000001</v>
      </c>
      <c r="T61" s="43">
        <f t="shared" si="40"/>
        <v>15514.798599999998</v>
      </c>
      <c r="U61" s="43">
        <f t="shared" si="40"/>
        <v>13013.5344</v>
      </c>
      <c r="V61" s="43">
        <f t="shared" si="40"/>
        <v>15081.612000000001</v>
      </c>
      <c r="W61" s="43">
        <f t="shared" si="40"/>
        <v>14241.078999999998</v>
      </c>
      <c r="X61" s="43">
        <f t="shared" si="40"/>
        <v>11296.233999999999</v>
      </c>
      <c r="Y61" s="43">
        <f t="shared" si="40"/>
        <v>11359.051999999998</v>
      </c>
      <c r="Z61" s="43">
        <f t="shared" si="40"/>
        <v>9745.6090000000004</v>
      </c>
      <c r="AA61" s="66">
        <f t="shared" si="40"/>
        <v>7563.0680000000002</v>
      </c>
      <c r="AB61" s="66">
        <f t="shared" si="40"/>
        <v>9216.896999999999</v>
      </c>
      <c r="AC61" s="66">
        <f t="shared" si="40"/>
        <v>8550.2469999999994</v>
      </c>
      <c r="AD61" s="67">
        <f t="shared" si="40"/>
        <v>8550</v>
      </c>
      <c r="AE61" s="67">
        <f t="shared" si="37"/>
        <v>342</v>
      </c>
      <c r="AF61" s="67">
        <f t="shared" si="38"/>
        <v>8550</v>
      </c>
      <c r="AG61" s="66">
        <f>AG6+AG16+AG25+AG34+AG43+AG52</f>
        <v>7702.366</v>
      </c>
      <c r="AH61" s="68">
        <f t="shared" si="4"/>
        <v>0.9008615204678363</v>
      </c>
      <c r="AI61" s="69">
        <f t="shared" si="5"/>
        <v>0.9008615204678363</v>
      </c>
    </row>
    <row r="62" spans="1:39" x14ac:dyDescent="0.2">
      <c r="A62" s="44" t="s">
        <v>60</v>
      </c>
      <c r="B62" s="63" t="s">
        <v>41</v>
      </c>
      <c r="C62" s="40"/>
      <c r="D62" s="40"/>
      <c r="E62" s="64"/>
      <c r="F62" s="65"/>
      <c r="G62" s="40"/>
      <c r="H62" s="40"/>
      <c r="I62" s="40"/>
      <c r="J62" s="40"/>
      <c r="K62" s="42">
        <f>K7+K17+K26+K35+K44+K53</f>
        <v>8080</v>
      </c>
      <c r="L62" s="43">
        <f t="shared" ref="L62:AC62" si="41">L7+L17+L26+L35+L53+L44</f>
        <v>9308.14</v>
      </c>
      <c r="M62" s="43">
        <f t="shared" si="41"/>
        <v>11111.840000000002</v>
      </c>
      <c r="N62" s="43">
        <f t="shared" si="41"/>
        <v>14873.005000000001</v>
      </c>
      <c r="O62" s="43">
        <f t="shared" si="41"/>
        <v>10154.168000000001</v>
      </c>
      <c r="P62" s="43">
        <f t="shared" si="41"/>
        <v>8924.1729999999989</v>
      </c>
      <c r="Q62" s="43">
        <f t="shared" si="41"/>
        <v>9046.0149999999994</v>
      </c>
      <c r="R62" s="43">
        <f t="shared" si="41"/>
        <v>10826.779</v>
      </c>
      <c r="S62" s="43">
        <f t="shared" si="41"/>
        <v>9456.8340000000007</v>
      </c>
      <c r="T62" s="43">
        <f t="shared" si="41"/>
        <v>9290.728000000001</v>
      </c>
      <c r="U62" s="43">
        <f t="shared" si="41"/>
        <v>7618.4949999999999</v>
      </c>
      <c r="V62" s="43">
        <f t="shared" si="41"/>
        <v>9029.8499999999985</v>
      </c>
      <c r="W62" s="43">
        <f t="shared" si="41"/>
        <v>11443.706</v>
      </c>
      <c r="X62" s="43">
        <f t="shared" si="41"/>
        <v>8022.6480000000001</v>
      </c>
      <c r="Y62" s="43">
        <f t="shared" si="41"/>
        <v>8742.58</v>
      </c>
      <c r="Z62" s="43">
        <f t="shared" si="41"/>
        <v>8908.5300000000007</v>
      </c>
      <c r="AA62" s="66">
        <f t="shared" si="41"/>
        <v>8274.7079999999987</v>
      </c>
      <c r="AB62" s="66">
        <f t="shared" si="41"/>
        <v>5683.695999999999</v>
      </c>
      <c r="AC62" s="66">
        <f t="shared" si="41"/>
        <v>6546.3089999999993</v>
      </c>
      <c r="AD62" s="67">
        <f>AD7+AD17+AD26+AD35+AD44+AD53</f>
        <v>6700</v>
      </c>
      <c r="AE62" s="67">
        <f t="shared" si="37"/>
        <v>268</v>
      </c>
      <c r="AF62" s="67">
        <f t="shared" si="38"/>
        <v>6700</v>
      </c>
      <c r="AG62" s="66">
        <f>AG7+AG17+AG26+AG35+AG53+AG44</f>
        <v>5941.6379999999999</v>
      </c>
      <c r="AH62" s="68">
        <f t="shared" si="4"/>
        <v>0.88681164179104477</v>
      </c>
      <c r="AI62" s="69">
        <f t="shared" si="5"/>
        <v>0.88681164179104477</v>
      </c>
    </row>
    <row r="63" spans="1:39" x14ac:dyDescent="0.2">
      <c r="A63" s="70" t="s">
        <v>60</v>
      </c>
      <c r="B63" s="71" t="s">
        <v>46</v>
      </c>
      <c r="C63" s="72">
        <f>C54+C45+C27+C18+C9</f>
        <v>10911</v>
      </c>
      <c r="D63" s="72">
        <f>D9+D18+D27+D36+D45+D54</f>
        <v>7001</v>
      </c>
      <c r="E63" s="73">
        <f>D63/$AD$2</f>
        <v>280.04000000000002</v>
      </c>
      <c r="F63" s="74">
        <f>E63*$AD$3</f>
        <v>7001.0000000000009</v>
      </c>
      <c r="G63" s="72">
        <f t="shared" ref="G63:AD63" si="42">G9+G18+G27+G36+G45+G54</f>
        <v>8574</v>
      </c>
      <c r="H63" s="72">
        <f t="shared" si="42"/>
        <v>11254.853999999999</v>
      </c>
      <c r="I63" s="72">
        <f t="shared" si="42"/>
        <v>13048.364</v>
      </c>
      <c r="J63" s="72">
        <f t="shared" si="42"/>
        <v>13693.182000000001</v>
      </c>
      <c r="K63" s="75">
        <f t="shared" si="42"/>
        <v>12210.210000000001</v>
      </c>
      <c r="L63" s="76">
        <f t="shared" si="42"/>
        <v>10596.328</v>
      </c>
      <c r="M63" s="76">
        <f t="shared" si="42"/>
        <v>9298.619999999999</v>
      </c>
      <c r="N63" s="76">
        <f t="shared" si="42"/>
        <v>8593.7819999999992</v>
      </c>
      <c r="O63" s="76">
        <f t="shared" si="42"/>
        <v>7818.652</v>
      </c>
      <c r="P63" s="76">
        <f t="shared" si="42"/>
        <v>7506.7340000000004</v>
      </c>
      <c r="Q63" s="76">
        <f t="shared" si="42"/>
        <v>5442.616</v>
      </c>
      <c r="R63" s="76">
        <f t="shared" si="42"/>
        <v>8032.2710000000006</v>
      </c>
      <c r="S63" s="76">
        <f t="shared" si="42"/>
        <v>12153.976000000001</v>
      </c>
      <c r="T63" s="76">
        <f t="shared" si="42"/>
        <v>13149.418</v>
      </c>
      <c r="U63" s="76">
        <f t="shared" si="42"/>
        <v>11996.42</v>
      </c>
      <c r="V63" s="76">
        <f t="shared" si="42"/>
        <v>11383.627999999999</v>
      </c>
      <c r="W63" s="76">
        <f t="shared" si="42"/>
        <v>11651.572999999999</v>
      </c>
      <c r="X63" s="76">
        <f t="shared" si="42"/>
        <v>11469.370999999999</v>
      </c>
      <c r="Y63" s="76">
        <f t="shared" si="42"/>
        <v>10979.795</v>
      </c>
      <c r="Z63" s="76">
        <f t="shared" si="42"/>
        <v>9484.4049999999988</v>
      </c>
      <c r="AA63" s="77">
        <f t="shared" si="42"/>
        <v>7186.6950000000006</v>
      </c>
      <c r="AB63" s="77">
        <f t="shared" si="42"/>
        <v>9020.9149999999991</v>
      </c>
      <c r="AC63" s="77">
        <f t="shared" si="42"/>
        <v>5426.84</v>
      </c>
      <c r="AD63" s="78">
        <f t="shared" si="42"/>
        <v>7900</v>
      </c>
      <c r="AE63" s="78">
        <f t="shared" si="37"/>
        <v>316</v>
      </c>
      <c r="AF63" s="78">
        <f t="shared" si="38"/>
        <v>7900</v>
      </c>
      <c r="AG63" s="77">
        <f>AG9+AG18+AG27+AG36+AG45+AG54</f>
        <v>8229.6110000000008</v>
      </c>
      <c r="AH63" s="79">
        <f t="shared" si="4"/>
        <v>1.0417229113924051</v>
      </c>
      <c r="AI63" s="80">
        <f t="shared" si="5"/>
        <v>1.0417229113924051</v>
      </c>
    </row>
    <row r="64" spans="1:39" x14ac:dyDescent="0.2">
      <c r="A64" s="30"/>
      <c r="B64" s="32" t="s">
        <v>48</v>
      </c>
      <c r="C64" s="18">
        <v>0</v>
      </c>
      <c r="D64" s="18">
        <v>0</v>
      </c>
      <c r="E64" s="19">
        <f>D64/$AD$2</f>
        <v>0</v>
      </c>
      <c r="F64" s="20">
        <f>E64*$AD$3</f>
        <v>0</v>
      </c>
      <c r="G64" s="18">
        <v>0</v>
      </c>
      <c r="H64" s="18">
        <v>0</v>
      </c>
      <c r="I64" s="18">
        <v>0</v>
      </c>
      <c r="J64" s="31">
        <v>0</v>
      </c>
      <c r="K64" s="22">
        <v>1250</v>
      </c>
      <c r="L64" s="33">
        <v>1354</v>
      </c>
      <c r="M64" s="21">
        <v>1370.6610000000001</v>
      </c>
      <c r="N64" s="24">
        <v>1756.971</v>
      </c>
      <c r="O64" s="21">
        <v>1669.7739999999999</v>
      </c>
      <c r="P64" s="24">
        <v>941.82299999999998</v>
      </c>
      <c r="Q64" s="21">
        <v>1244.8230000000001</v>
      </c>
      <c r="R64" s="21">
        <v>1384.6479999999999</v>
      </c>
      <c r="S64" s="21">
        <v>1344.8219999999999</v>
      </c>
      <c r="T64" s="21">
        <v>1454.2619999999999</v>
      </c>
      <c r="U64" s="21">
        <v>1692.0719999999999</v>
      </c>
      <c r="V64" s="21">
        <v>1259.519</v>
      </c>
      <c r="W64" s="21">
        <v>1467.5440000000001</v>
      </c>
      <c r="X64" s="21">
        <v>1183.8320000000001</v>
      </c>
      <c r="Y64" s="21">
        <v>1453.2370000000001</v>
      </c>
      <c r="Z64" s="21">
        <v>1238.3720000000001</v>
      </c>
      <c r="AA64" s="25">
        <v>58</v>
      </c>
      <c r="AB64" s="25">
        <v>56</v>
      </c>
      <c r="AC64" s="25">
        <v>58</v>
      </c>
      <c r="AD64" s="34">
        <v>60</v>
      </c>
      <c r="AE64" s="27">
        <f t="shared" si="37"/>
        <v>2.4</v>
      </c>
      <c r="AF64" s="27">
        <f t="shared" si="38"/>
        <v>60</v>
      </c>
      <c r="AG64" s="25">
        <v>58</v>
      </c>
      <c r="AH64" s="28">
        <f>AG64/AF64</f>
        <v>0.96666666666666667</v>
      </c>
      <c r="AI64" s="29">
        <f>AG64/AD64</f>
        <v>0.96666666666666667</v>
      </c>
    </row>
    <row r="65" spans="1:39" x14ac:dyDescent="0.2">
      <c r="A65" s="30"/>
      <c r="B65" s="32" t="s">
        <v>50</v>
      </c>
      <c r="C65" s="35">
        <v>924</v>
      </c>
      <c r="D65" s="35">
        <v>654</v>
      </c>
      <c r="E65" s="19">
        <f>D65/$AD$2</f>
        <v>26.16</v>
      </c>
      <c r="F65" s="20">
        <f>E65*$AD$3</f>
        <v>654</v>
      </c>
      <c r="G65" s="35">
        <v>1077</v>
      </c>
      <c r="H65" s="35">
        <v>1016.567</v>
      </c>
      <c r="I65" s="36">
        <v>871.23500000000001</v>
      </c>
      <c r="J65" s="37">
        <v>965.86599999999999</v>
      </c>
      <c r="K65" s="38">
        <v>903.34900000000005</v>
      </c>
      <c r="L65" s="39">
        <v>701.06200000000001</v>
      </c>
      <c r="M65" s="37">
        <v>844.72500000000002</v>
      </c>
      <c r="N65" s="37">
        <v>631.82299999999998</v>
      </c>
      <c r="O65" s="40">
        <v>1479.559</v>
      </c>
      <c r="P65" s="40">
        <v>1147.6759999999999</v>
      </c>
      <c r="Q65" s="40">
        <v>1164.4179999999999</v>
      </c>
      <c r="R65" s="40">
        <v>1282.4870000000001</v>
      </c>
      <c r="S65" s="40">
        <v>1394.3520000000001</v>
      </c>
      <c r="T65" s="40">
        <v>1181.8810000000001</v>
      </c>
      <c r="U65" s="40">
        <v>1431.152</v>
      </c>
      <c r="V65" s="37">
        <v>875.88499999999999</v>
      </c>
      <c r="W65" s="37">
        <v>721.53300000000002</v>
      </c>
      <c r="X65" s="37">
        <v>726.52599999999995</v>
      </c>
      <c r="Y65" s="40">
        <v>1116.075</v>
      </c>
      <c r="Z65" s="40">
        <v>1049.5550000000001</v>
      </c>
      <c r="AA65" s="41">
        <v>727.15200000000004</v>
      </c>
      <c r="AB65" s="41">
        <v>835.53700000000003</v>
      </c>
      <c r="AC65" s="41">
        <v>100000</v>
      </c>
      <c r="AD65" s="26">
        <f>AC66*0.1</f>
        <v>140000</v>
      </c>
      <c r="AE65" s="27">
        <f t="shared" si="37"/>
        <v>5600</v>
      </c>
      <c r="AF65" s="27">
        <f t="shared" si="38"/>
        <v>140000</v>
      </c>
      <c r="AG65" s="41">
        <v>150000</v>
      </c>
      <c r="AH65" s="28">
        <f>AF65/AG65</f>
        <v>0.93333333333333335</v>
      </c>
      <c r="AI65" s="139">
        <f>AD65/AG65</f>
        <v>0.93333333333333335</v>
      </c>
      <c r="AJ65" s="146">
        <f>VLOOKUP(ROUNDDOWN(AI65,2),$AN$7:$AO$16,2)%*AG66</f>
        <v>2841.2412400000003</v>
      </c>
    </row>
    <row r="66" spans="1:39" s="16" customFormat="1" ht="13.5" thickBot="1" x14ac:dyDescent="0.25">
      <c r="A66" s="44"/>
      <c r="B66" s="45" t="s">
        <v>52</v>
      </c>
      <c r="C66" s="35">
        <v>3313</v>
      </c>
      <c r="D66" s="35">
        <v>1847</v>
      </c>
      <c r="E66" s="46">
        <f>D66/$AD$2</f>
        <v>73.88</v>
      </c>
      <c r="F66" s="47">
        <f>E66*$AD$3</f>
        <v>1847</v>
      </c>
      <c r="G66" s="35">
        <v>2503</v>
      </c>
      <c r="H66" s="35">
        <v>2950.8939999999998</v>
      </c>
      <c r="I66" s="18">
        <v>2902.19</v>
      </c>
      <c r="J66" s="35">
        <v>3212.4560000000001</v>
      </c>
      <c r="K66" s="48">
        <v>3186.79</v>
      </c>
      <c r="L66" s="49">
        <v>3040.49</v>
      </c>
      <c r="M66" s="35">
        <v>2797.9810000000002</v>
      </c>
      <c r="N66" s="50">
        <v>2651.6819999999998</v>
      </c>
      <c r="O66" s="35">
        <v>2658.9540000000002</v>
      </c>
      <c r="P66" s="35">
        <v>2163.0250000000001</v>
      </c>
      <c r="Q66" s="35">
        <v>2075.5830000000001</v>
      </c>
      <c r="R66" s="35">
        <v>2295.643</v>
      </c>
      <c r="S66" s="35">
        <v>3305.77</v>
      </c>
      <c r="T66" s="35">
        <v>3859.5030000000002</v>
      </c>
      <c r="U66" s="35">
        <v>3370.0549999999998</v>
      </c>
      <c r="V66" s="35">
        <v>3359.0230000000001</v>
      </c>
      <c r="W66" s="35">
        <v>3964.9560000000001</v>
      </c>
      <c r="X66" s="35">
        <v>3960.931</v>
      </c>
      <c r="Y66" s="35">
        <v>4115.5870000000004</v>
      </c>
      <c r="Z66" s="35">
        <v>3485.3879999999999</v>
      </c>
      <c r="AA66" s="51">
        <v>1300000</v>
      </c>
      <c r="AB66" s="41">
        <v>1300000</v>
      </c>
      <c r="AC66" s="41">
        <v>1400000</v>
      </c>
      <c r="AD66" s="26">
        <v>1400000</v>
      </c>
      <c r="AE66" s="26">
        <f t="shared" si="37"/>
        <v>56000</v>
      </c>
      <c r="AF66" s="26">
        <f t="shared" si="38"/>
        <v>1400000</v>
      </c>
      <c r="AG66" s="51">
        <v>1420620.62</v>
      </c>
      <c r="AH66" s="28">
        <f>AG66/AF66</f>
        <v>1.0147290142857144</v>
      </c>
      <c r="AI66" s="52">
        <f>AG66/AD66</f>
        <v>1.0147290142857144</v>
      </c>
      <c r="AJ66" s="153"/>
      <c r="AK66" s="14"/>
      <c r="AL66" s="15"/>
      <c r="AM66" s="14"/>
    </row>
    <row r="67" spans="1:39" s="16" customFormat="1" ht="13.5" thickBot="1" x14ac:dyDescent="0.25">
      <c r="A67" s="130" t="s">
        <v>60</v>
      </c>
      <c r="B67" s="131" t="s">
        <v>54</v>
      </c>
      <c r="C67" s="132" t="e">
        <f>C59+C60+C61+C62+#REF!</f>
        <v>#REF!</v>
      </c>
      <c r="D67" s="132" t="e">
        <f>D59+D60+D61+D62+#REF!</f>
        <v>#REF!</v>
      </c>
      <c r="E67" s="132" t="e">
        <f>E59+E60+E62+#REF!</f>
        <v>#REF!</v>
      </c>
      <c r="F67" s="132" t="e">
        <f>F59+F60+F62+#REF!</f>
        <v>#REF!</v>
      </c>
      <c r="G67" s="132">
        <f t="shared" ref="G67:Y67" si="43">G59+G60+G61+G62+G63</f>
        <v>48593</v>
      </c>
      <c r="H67" s="132">
        <f t="shared" si="43"/>
        <v>51499.250999999997</v>
      </c>
      <c r="I67" s="132">
        <f t="shared" si="43"/>
        <v>65078.3</v>
      </c>
      <c r="J67" s="132">
        <f t="shared" si="43"/>
        <v>73584.676999999996</v>
      </c>
      <c r="K67" s="133">
        <f t="shared" si="43"/>
        <v>68777.941999999995</v>
      </c>
      <c r="L67" s="132">
        <f t="shared" si="43"/>
        <v>61479.716999999997</v>
      </c>
      <c r="M67" s="132">
        <f t="shared" si="43"/>
        <v>62342.737999999998</v>
      </c>
      <c r="N67" s="132">
        <f t="shared" si="43"/>
        <v>62039.932999999997</v>
      </c>
      <c r="O67" s="132">
        <f t="shared" si="43"/>
        <v>51975.737000000008</v>
      </c>
      <c r="P67" s="132">
        <f t="shared" si="43"/>
        <v>54304.948999999993</v>
      </c>
      <c r="Q67" s="132">
        <f t="shared" si="43"/>
        <v>47609.087</v>
      </c>
      <c r="R67" s="132">
        <f t="shared" si="43"/>
        <v>50173.885000000002</v>
      </c>
      <c r="S67" s="132">
        <f t="shared" si="43"/>
        <v>63819.584999999999</v>
      </c>
      <c r="T67" s="132">
        <f t="shared" si="43"/>
        <v>68349.704599999997</v>
      </c>
      <c r="U67" s="132">
        <f t="shared" si="43"/>
        <v>59862.7664</v>
      </c>
      <c r="V67" s="132">
        <f t="shared" si="43"/>
        <v>62113.400999999998</v>
      </c>
      <c r="W67" s="132">
        <f t="shared" si="43"/>
        <v>63594.532999999989</v>
      </c>
      <c r="X67" s="132">
        <f t="shared" si="43"/>
        <v>49166.462</v>
      </c>
      <c r="Y67" s="132">
        <f t="shared" si="43"/>
        <v>50775.43</v>
      </c>
      <c r="Z67" s="132">
        <f>Z59+Z60+Z61+Z62+Z63</f>
        <v>46275.904000000002</v>
      </c>
      <c r="AA67" s="134">
        <f>AA59+AA60+AA61+AA62+AA63</f>
        <v>37212.944000000003</v>
      </c>
      <c r="AB67" s="134">
        <f>AB59+AB60+AB61+AB62+AB63</f>
        <v>37556.820999999996</v>
      </c>
      <c r="AC67" s="134">
        <f>AC59+AC60+AC61+AC62+AC63</f>
        <v>37244.866999999998</v>
      </c>
      <c r="AD67" s="134">
        <f>AD59+AD60+AD61+AD62+AD63</f>
        <v>40100</v>
      </c>
      <c r="AE67" s="134">
        <f>SUM(AE59:AE63)</f>
        <v>1604</v>
      </c>
      <c r="AF67" s="134">
        <f>SUM(AF59:AF63)</f>
        <v>40100</v>
      </c>
      <c r="AG67" s="134">
        <f>AG59+AG60+AG61+AG62+AG63</f>
        <v>38918.794999999998</v>
      </c>
      <c r="AH67" s="135">
        <f t="shared" si="4"/>
        <v>0.97054351620947632</v>
      </c>
      <c r="AI67" s="136">
        <f t="shared" si="5"/>
        <v>0.97054351620947632</v>
      </c>
      <c r="AJ67" s="148"/>
      <c r="AK67" s="14"/>
      <c r="AL67" s="15"/>
      <c r="AM67" s="14"/>
    </row>
    <row r="68" spans="1:39" ht="14.25" customHeight="1" x14ac:dyDescent="0.2"/>
    <row r="71" spans="1:39" ht="15" customHeight="1" x14ac:dyDescent="0.2"/>
  </sheetData>
  <autoFilter ref="A4:AD67"/>
  <pageMargins left="0.19685039370078741" right="0.19685039370078741" top="0.27559055118110237" bottom="0.19685039370078741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Морозова Марина</cp:lastModifiedBy>
  <dcterms:created xsi:type="dcterms:W3CDTF">2016-03-07T05:50:48Z</dcterms:created>
  <dcterms:modified xsi:type="dcterms:W3CDTF">2016-03-09T11:13:38Z</dcterms:modified>
</cp:coreProperties>
</file>