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809"/>
  </bookViews>
  <sheets>
    <sheet name="2016" sheetId="49" r:id="rId1"/>
  </sheets>
  <definedNames>
    <definedName name="_xlnm._FilterDatabase" localSheetId="0" hidden="1">'2016'!$A$2:$AB$2</definedName>
  </definedNames>
  <calcPr calcId="152511"/>
</workbook>
</file>

<file path=xl/calcChain.xml><?xml version="1.0" encoding="utf-8"?>
<calcChain xmlns="http://schemas.openxmlformats.org/spreadsheetml/2006/main">
  <c r="J38" i="49" l="1"/>
  <c r="I37" i="49"/>
  <c r="I36" i="49"/>
  <c r="I35" i="49"/>
  <c r="H34" i="49"/>
  <c r="G33" i="49"/>
  <c r="G32" i="49"/>
  <c r="G31" i="49"/>
  <c r="G30" i="49"/>
  <c r="L16" i="49"/>
  <c r="L15" i="49"/>
  <c r="O15" i="49"/>
  <c r="N14" i="49"/>
  <c r="M13" i="49"/>
  <c r="L12" i="49"/>
  <c r="J11" i="49"/>
  <c r="K10" i="49"/>
  <c r="J9" i="49"/>
  <c r="I7" i="49"/>
  <c r="E40" i="49" l="1"/>
  <c r="I28" i="49" l="1"/>
  <c r="C27" i="49" l="1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H3" i="49" s="1"/>
  <c r="C12" i="49"/>
  <c r="C11" i="49"/>
  <c r="C10" i="49"/>
  <c r="C9" i="49"/>
  <c r="C8" i="49"/>
  <c r="C7" i="49"/>
  <c r="C6" i="49"/>
  <c r="C5" i="49"/>
  <c r="I3" i="49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2171644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2203627
</t>
        </r>
      </text>
    </comment>
  </commentList>
</comments>
</file>

<file path=xl/sharedStrings.xml><?xml version="1.0" encoding="utf-8"?>
<sst xmlns="http://schemas.openxmlformats.org/spreadsheetml/2006/main" count="161" uniqueCount="105">
  <si>
    <t>№</t>
  </si>
  <si>
    <t>Ноябрь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</si>
  <si>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</si>
  <si>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</si>
  <si>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</si>
  <si>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</si>
  <si>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</si>
  <si>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</si>
  <si>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</si>
  <si>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</si>
  <si>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</si>
  <si>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</si>
  <si>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</si>
  <si>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Выполнение строительно - монтажных, электро-монтажных работ: по замене оборудования системы подъема речной воды зд. 307, 308; по замене стальных труб на полиэтиленовые на участке водовода №4 между камерами переключения ТК-1 и ВК-457; по модернизации электроснабжения пром.площадки ФОС-2,3 с устройством автономного электропитания и заменой насосов чистой воды 2-го подъема в зд. 310 на насосы с частотным регулированием; по приведению строительных конструкций зд.339 в соответствие требований норм промышленной безопасности; по замене трубопровода водовода №4 Ду600 в зд. 310 и трубопроводной арматуры.</t>
  </si>
  <si>
    <t>Перечень смет по договору:</t>
  </si>
  <si>
    <t>Каленадрный план закрытий</t>
  </si>
  <si>
    <t>Сметная стоимость (с НДС) руб.</t>
  </si>
  <si>
    <t>Замена насосов НСВ №5-3931/2013</t>
  </si>
  <si>
    <t>Замена насосов НСВ. Зд.307 (ВПК-21,22) зд.308 Строительная часть №5-3932/2013</t>
  </si>
  <si>
    <t>Замена оборудования системы подъема речной воды. №5-3933/2013</t>
  </si>
  <si>
    <t>Монтаж системы удаления илового осадка и системы обмыва решеток. №5-3934/2013</t>
  </si>
  <si>
    <t>Монтаж металлоконструкций сороулавливающих решеток. №5-3935/2013</t>
  </si>
  <si>
    <t xml:space="preserve">Кабельная трасса в зд.307,308 зд.307,308 (ВПК-21, НС-21) ФОС-2. №5-3936/2013
</t>
  </si>
  <si>
    <t>Замена трубопроводов №4 с затворами Ду600 (НЧВ-20/42, НЧВ-20/52), задвижками Ду600 (НЧВ-20/12 и задвижками Ду300. №5-3937/2013</t>
  </si>
  <si>
    <t>Замена трубопроводов №4 с затворами Ду600 (НЧВ-20/42, НЧВ-20/52), задвижками Ду600 (НЧВ-20/12) и задвижками Ду300 (НЧВ-22/2, НЧВ-24/2). №5-3521/2013</t>
  </si>
  <si>
    <t>Магистральные водоводы чистой воды. Участок водоводы №4 от ТК-1 до ВК-457А. №5-6220/2014</t>
  </si>
  <si>
    <t>Архитектурные решения. Зд. 339, ФОС-1, ФОС-2, ФОС-3. №5-3982/2013</t>
  </si>
  <si>
    <t>Генплан расположения модульной РДЭС. План трассы внешних сетей электроснабжения. №5-6069/2014</t>
  </si>
  <si>
    <t>Расстановка оборудования и металлоконструкций зд.339. №5-6070/2014</t>
  </si>
  <si>
    <t>Кабельная трасса модульный комплекс РДЭС зд.339. №5-6071/2014</t>
  </si>
  <si>
    <t>Модернизация схем электроснабжения потребителей водозабора “Систа” с автономным электропитанием. Зд.339 Секция 1РНС. Реконструкция ячеек №20-24. №5-6075/2014</t>
  </si>
  <si>
    <t>Конструкция фундаментов модульной РДЭС зд.310. №5-6074/2014</t>
  </si>
  <si>
    <t>Монтаж модульного комплекса для системы автономного электропитания с дизельгенераторами  электростанциями и РУ-6кв. зд.310. №5-6080/2014</t>
  </si>
  <si>
    <t>Реконструкция ячейки №10 КРУ-6кв. здание 340. Секция 2РС, НЧВ-31. №5-6081/2014</t>
  </si>
  <si>
    <t>Замена двух НЧВ 2 подъема на насосы с частотным регулированием зд.310. №5-6072/2014</t>
  </si>
  <si>
    <t>Модернизация схем электроснабжения потребителей водозабора “Систа”. №5-6073/2014</t>
  </si>
  <si>
    <t>Рабочий ввод секции 1РНС. Реконструкция ячейки №19 КРУ-6кв. зд.310. №5-6076/2014</t>
  </si>
  <si>
    <t>Замена двух НЧВ 2 подъема на насосы с частотным регулированием. Электротехническая часть зд.310. №5-6077/2014</t>
  </si>
  <si>
    <t>Отверстия для кабельных проходок зд.339. №5-6078/2014</t>
  </si>
  <si>
    <t>Ячейка ввода от РДЭС №324а. зд.310, секция 1РНС. №5-6079/2014</t>
  </si>
  <si>
    <t>с момента заключения договора по 20.12.2015</t>
  </si>
  <si>
    <t>с 01.05.2015 по 20.09.2016</t>
  </si>
  <si>
    <t>С 01.07.2015 по 20.03.2016</t>
  </si>
  <si>
    <t>с 01.06.2015 по 20.09.2016</t>
  </si>
  <si>
    <t>с 01.10.2015 по 20.07.2016</t>
  </si>
  <si>
    <t>с 01.02.2016 по 20.10.2016</t>
  </si>
  <si>
    <t>01/ПД/2015</t>
  </si>
  <si>
    <t>Выполнение строительно-монтажных работ по модернизации путей эвакуации (автодороги) от зд.380 (участок 4) до автодороги № 2 Ленинградской АЭС-2</t>
  </si>
  <si>
    <t>Вынос трассы</t>
  </si>
  <si>
    <t>Демонтажные работы</t>
  </si>
  <si>
    <t>Очистка территории от зеленых насаждений</t>
  </si>
  <si>
    <t>Земляное полотно</t>
  </si>
  <si>
    <t>Дорожная одежда</t>
  </si>
  <si>
    <t>Искусственные сооружения. Водопропускные трубы из гофрированного металла d=1,0м</t>
  </si>
  <si>
    <t>Искусственные сооружения. Водопропускные трубы из гофрированного металла d=1,5м</t>
  </si>
  <si>
    <t>ТСОДД по постоянной схеме</t>
  </si>
  <si>
    <t>Благоустройство территории</t>
  </si>
  <si>
    <t>Итого:</t>
  </si>
  <si>
    <t>Куратор договора</t>
  </si>
  <si>
    <t xml:space="preserve">Наименование  строительно- монтажных работ </t>
  </si>
  <si>
    <t>Номер договора</t>
  </si>
  <si>
    <t>Дата подписания/окончания</t>
  </si>
  <si>
    <t>Сумма договора</t>
  </si>
  <si>
    <t>Генподрядчик/Субподрядчик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</si>
  <si>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</si>
  <si>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</si>
  <si>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</si>
  <si>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</si>
  <si>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</si>
  <si>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</si>
  <si>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</si>
  <si>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</si>
  <si>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</si>
  <si>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</si>
  <si>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</si>
  <si>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</si>
  <si>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</si>
  <si>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</si>
  <si>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</si>
  <si>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</si>
  <si>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</si>
  <si>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</si>
  <si>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</si>
  <si>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</si>
  <si>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</si>
  <si>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</si>
  <si>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</si>
  <si>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Остаток по договору</t>
  </si>
  <si>
    <t>Закрыто по договору</t>
  </si>
  <si>
    <t>05.10.2015/31.07.2016</t>
  </si>
  <si>
    <t>2.1</t>
  </si>
  <si>
    <t>2.2</t>
  </si>
  <si>
    <t>2.3</t>
  </si>
  <si>
    <t>2.4</t>
  </si>
  <si>
    <t>2.9</t>
  </si>
  <si>
    <t>2.5</t>
  </si>
  <si>
    <t>2.6</t>
  </si>
  <si>
    <t>2.7</t>
  </si>
  <si>
    <t>2.8</t>
  </si>
  <si>
    <t>Строительно-монтажные работы, ПНР, разработка РД на 2016год</t>
  </si>
  <si>
    <t>Закрыто по договорам</t>
  </si>
  <si>
    <t>Остаток по договорам</t>
  </si>
  <si>
    <t>Сумма договоров</t>
  </si>
  <si>
    <t>Сумма к закрытию на текущий месяц</t>
  </si>
  <si>
    <t>Возможно ли чтоб при наступление нового месяца, в этой ячейке появлялась сумма по этому месяцу к выполнению по работам.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</si>
</sst>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3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6" fillId="0" borderId="2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6" fillId="0" borderId="4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3" fillId="0" borderId="0" xfId="0" applyFont="1" applyAlignment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40"/>
  <sheetViews>
    <sheetView tabSelected="1" topLeftCell="B1" zoomScale="90" zoomScaleNormal="90" workbookViewId="0">
      <selection activeCell="J3" sqref="J3"/>
    </sheetView>
  </sheetViews>
  <sheetFormatPr defaultRowHeight="15" outlineLevelRow="1" x14ac:dyDescent="0.25"/>
  <cols>
    <col min="1" max="1" width="9.140625" style="1"/>
    <col min="2" max="2" width="57.85546875" style="1" customWidth="1"/>
    <col min="3" max="3" width="18.7109375" style="1" customWidth="1"/>
    <col min="4" max="4" width="30" style="1" bestFit="1" customWidth="1"/>
    <col min="5" max="5" width="17" style="1" bestFit="1" customWidth="1"/>
    <col min="6" max="6" width="18.85546875" style="1" bestFit="1" customWidth="1"/>
    <col min="7" max="7" width="17" style="1" customWidth="1"/>
    <col min="8" max="9" width="15.42578125" style="1" bestFit="1" customWidth="1"/>
    <col min="10" max="10" width="19.5703125" style="1" bestFit="1" customWidth="1"/>
    <col min="11" max="11" width="12.42578125" style="1" bestFit="1" customWidth="1"/>
    <col min="12" max="12" width="15.42578125" style="1" bestFit="1" customWidth="1"/>
    <col min="13" max="13" width="16.5703125" style="1" bestFit="1" customWidth="1"/>
    <col min="14" max="15" width="15.42578125" style="1" bestFit="1" customWidth="1"/>
    <col min="16" max="16384" width="9.140625" style="1"/>
  </cols>
  <sheetData>
    <row r="1" spans="1:28" x14ac:dyDescent="0.25">
      <c r="A1" s="29" t="s">
        <v>99</v>
      </c>
      <c r="B1" s="29"/>
      <c r="C1" s="29"/>
      <c r="D1" s="29"/>
      <c r="E1" s="29"/>
      <c r="F1" s="29"/>
      <c r="G1" s="29"/>
      <c r="H1" s="29"/>
      <c r="I1" s="29"/>
      <c r="J1" s="29"/>
    </row>
    <row r="2" spans="1:28" ht="43.5" x14ac:dyDescent="0.25">
      <c r="A2" s="7" t="s">
        <v>0</v>
      </c>
      <c r="B2" s="7" t="s">
        <v>59</v>
      </c>
      <c r="C2" s="7" t="s">
        <v>60</v>
      </c>
      <c r="D2" s="7" t="s">
        <v>61</v>
      </c>
      <c r="E2" s="7" t="s">
        <v>62</v>
      </c>
      <c r="F2" s="7" t="s">
        <v>58</v>
      </c>
      <c r="G2" s="8" t="s">
        <v>63</v>
      </c>
      <c r="H2" s="8" t="s">
        <v>88</v>
      </c>
      <c r="I2" s="8" t="s">
        <v>87</v>
      </c>
      <c r="J2" s="8" t="s">
        <v>103</v>
      </c>
    </row>
    <row r="3" spans="1:28" ht="180" x14ac:dyDescent="0.25">
      <c r="A3" s="2">
        <v>1</v>
      </c>
      <c r="B3" s="6" t="s">
        <v>13</v>
      </c>
      <c r="C3" s="10" t="s">
        <v>46</v>
      </c>
      <c r="D3" s="5">
        <v>42663</v>
      </c>
      <c r="E3" s="4">
        <v>76807000</v>
      </c>
      <c r="F3" s="10"/>
      <c r="G3" s="11"/>
      <c r="H3" s="4">
        <f>C13</f>
        <v>60097589.295599997</v>
      </c>
      <c r="I3" s="4">
        <f>E3-H3</f>
        <v>16709410.704400003</v>
      </c>
      <c r="J3" s="8" t="s">
        <v>104</v>
      </c>
    </row>
    <row r="4" spans="1:28" ht="45" outlineLevel="1" x14ac:dyDescent="0.25">
      <c r="A4" s="12"/>
      <c r="B4" s="13" t="s">
        <v>14</v>
      </c>
      <c r="C4" s="14" t="s">
        <v>16</v>
      </c>
      <c r="D4" s="14" t="s">
        <v>15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2" t="s">
        <v>7</v>
      </c>
      <c r="K4" s="9" t="s">
        <v>8</v>
      </c>
      <c r="L4" s="2" t="s">
        <v>9</v>
      </c>
      <c r="M4" s="2" t="s">
        <v>10</v>
      </c>
      <c r="N4" s="2" t="s">
        <v>11</v>
      </c>
      <c r="O4" s="2" t="s">
        <v>1</v>
      </c>
      <c r="P4" s="2" t="s">
        <v>12</v>
      </c>
      <c r="Q4" s="2" t="s">
        <v>2</v>
      </c>
      <c r="R4" s="2" t="s">
        <v>3</v>
      </c>
      <c r="S4" s="2" t="s">
        <v>4</v>
      </c>
      <c r="T4" s="2" t="s">
        <v>5</v>
      </c>
      <c r="U4" s="2" t="s">
        <v>6</v>
      </c>
      <c r="V4" s="2" t="s">
        <v>7</v>
      </c>
      <c r="W4" s="2" t="s">
        <v>8</v>
      </c>
      <c r="X4" s="2" t="s">
        <v>9</v>
      </c>
      <c r="Y4" s="2" t="s">
        <v>10</v>
      </c>
      <c r="Z4" s="2" t="s">
        <v>11</v>
      </c>
      <c r="AA4" s="2" t="s">
        <v>1</v>
      </c>
      <c r="AB4" s="2" t="s">
        <v>12</v>
      </c>
    </row>
    <row r="5" spans="1:28" ht="31.5" outlineLevel="1" x14ac:dyDescent="0.25">
      <c r="A5" s="15" t="s">
        <v>64</v>
      </c>
      <c r="B5" s="16" t="s">
        <v>17</v>
      </c>
      <c r="C5" s="17">
        <f>548546.84*1.18</f>
        <v>647285.27119999996</v>
      </c>
      <c r="D5" s="18" t="s">
        <v>40</v>
      </c>
      <c r="E5" s="17"/>
      <c r="F5" s="17"/>
      <c r="G5" s="17">
        <v>400000</v>
      </c>
      <c r="H5" s="17">
        <v>247285.27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31.5" outlineLevel="1" x14ac:dyDescent="0.25">
      <c r="A6" s="15" t="s">
        <v>65</v>
      </c>
      <c r="B6" s="16" t="s">
        <v>18</v>
      </c>
      <c r="C6" s="17">
        <f>204857.67*1.18</f>
        <v>241732.05060000002</v>
      </c>
      <c r="D6" s="18" t="s">
        <v>40</v>
      </c>
      <c r="E6" s="17"/>
      <c r="F6" s="17"/>
      <c r="G6" s="17">
        <v>100000</v>
      </c>
      <c r="H6" s="17">
        <v>141732.04999999999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1.5" outlineLevel="1" x14ac:dyDescent="0.25">
      <c r="A7" s="15" t="s">
        <v>66</v>
      </c>
      <c r="B7" s="16" t="s">
        <v>19</v>
      </c>
      <c r="C7" s="17">
        <f>349858.88*1.18</f>
        <v>412833.47839999996</v>
      </c>
      <c r="D7" s="18" t="s">
        <v>40</v>
      </c>
      <c r="E7" s="17"/>
      <c r="F7" s="17"/>
      <c r="G7" s="17"/>
      <c r="H7" s="17"/>
      <c r="I7" s="17">
        <f>C7</f>
        <v>412833.47839999996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31.5" outlineLevel="1" x14ac:dyDescent="0.25">
      <c r="A8" s="15" t="s">
        <v>67</v>
      </c>
      <c r="B8" s="16" t="s">
        <v>20</v>
      </c>
      <c r="C8" s="17">
        <f>204754.35*1.18</f>
        <v>241610.133</v>
      </c>
      <c r="D8" s="18" t="s">
        <v>40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31.5" outlineLevel="1" x14ac:dyDescent="0.25">
      <c r="A9" s="15" t="s">
        <v>68</v>
      </c>
      <c r="B9" s="16" t="s">
        <v>21</v>
      </c>
      <c r="C9" s="17">
        <f>172951.96*1.18</f>
        <v>204083.31279999999</v>
      </c>
      <c r="D9" s="18" t="s">
        <v>40</v>
      </c>
      <c r="E9" s="17"/>
      <c r="F9" s="17"/>
      <c r="G9" s="17"/>
      <c r="H9" s="17"/>
      <c r="I9" s="17"/>
      <c r="J9" s="17">
        <f>C9</f>
        <v>204083.31279999999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60" outlineLevel="1" x14ac:dyDescent="0.25">
      <c r="A10" s="15" t="s">
        <v>69</v>
      </c>
      <c r="B10" s="16" t="s">
        <v>22</v>
      </c>
      <c r="C10" s="17">
        <f>72716.34*1.18</f>
        <v>85805.281199999998</v>
      </c>
      <c r="D10" s="18" t="s">
        <v>40</v>
      </c>
      <c r="E10" s="17"/>
      <c r="F10" s="17"/>
      <c r="G10" s="17"/>
      <c r="H10" s="17"/>
      <c r="I10" s="17"/>
      <c r="J10" s="17"/>
      <c r="K10" s="17">
        <f>C10</f>
        <v>85805.281199999998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45" outlineLevel="1" x14ac:dyDescent="0.25">
      <c r="A11" s="15" t="s">
        <v>70</v>
      </c>
      <c r="B11" s="16" t="s">
        <v>23</v>
      </c>
      <c r="C11" s="17">
        <f>18827.72*1.18</f>
        <v>22216.709600000002</v>
      </c>
      <c r="D11" s="18" t="s">
        <v>40</v>
      </c>
      <c r="E11" s="17"/>
      <c r="F11" s="17"/>
      <c r="G11" s="17"/>
      <c r="H11" s="17"/>
      <c r="I11" s="17"/>
      <c r="J11" s="17">
        <f>C11</f>
        <v>22216.709600000002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45" outlineLevel="1" x14ac:dyDescent="0.25">
      <c r="A12" s="15" t="s">
        <v>71</v>
      </c>
      <c r="B12" s="16" t="s">
        <v>24</v>
      </c>
      <c r="C12" s="17">
        <f>1019348.96*1.18</f>
        <v>1202831.7727999999</v>
      </c>
      <c r="D12" s="18" t="s">
        <v>42</v>
      </c>
      <c r="E12" s="17"/>
      <c r="F12" s="17"/>
      <c r="G12" s="17"/>
      <c r="H12" s="17"/>
      <c r="I12" s="17"/>
      <c r="J12" s="17"/>
      <c r="K12" s="17"/>
      <c r="L12" s="17">
        <f>C12</f>
        <v>1202831.7727999999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30" outlineLevel="1" x14ac:dyDescent="0.25">
      <c r="A13" s="15" t="s">
        <v>72</v>
      </c>
      <c r="B13" s="16" t="s">
        <v>25</v>
      </c>
      <c r="C13" s="17">
        <f>50930160.42*1.18</f>
        <v>60097589.295599997</v>
      </c>
      <c r="D13" s="18" t="s">
        <v>41</v>
      </c>
      <c r="E13" s="17"/>
      <c r="F13" s="17"/>
      <c r="G13" s="17"/>
      <c r="H13" s="17"/>
      <c r="I13" s="17"/>
      <c r="J13" s="17"/>
      <c r="K13" s="17"/>
      <c r="L13" s="17"/>
      <c r="M13" s="17">
        <f>C13</f>
        <v>60097589.295599997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30" outlineLevel="1" x14ac:dyDescent="0.25">
      <c r="A14" s="15" t="s">
        <v>73</v>
      </c>
      <c r="B14" s="16" t="s">
        <v>26</v>
      </c>
      <c r="C14" s="17">
        <f>3094224.25*1.18</f>
        <v>3651184.6149999998</v>
      </c>
      <c r="D14" s="18" t="s">
        <v>43</v>
      </c>
      <c r="E14" s="17"/>
      <c r="F14" s="17"/>
      <c r="G14" s="17"/>
      <c r="H14" s="17"/>
      <c r="I14" s="17"/>
      <c r="J14" s="17"/>
      <c r="K14" s="17"/>
      <c r="L14" s="17"/>
      <c r="M14" s="17"/>
      <c r="N14" s="17">
        <f>C14</f>
        <v>3651184.6149999998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30" outlineLevel="1" x14ac:dyDescent="0.25">
      <c r="A15" s="15" t="s">
        <v>74</v>
      </c>
      <c r="B15" s="16" t="s">
        <v>27</v>
      </c>
      <c r="C15" s="17">
        <f>1548789.69*1.18</f>
        <v>1827571.8341999999</v>
      </c>
      <c r="D15" s="18" t="s">
        <v>44</v>
      </c>
      <c r="E15" s="17"/>
      <c r="F15" s="17"/>
      <c r="G15" s="17"/>
      <c r="H15" s="17"/>
      <c r="I15" s="17"/>
      <c r="J15" s="17"/>
      <c r="K15" s="17"/>
      <c r="L15" s="17">
        <f>C15</f>
        <v>1827571.8341999999</v>
      </c>
      <c r="M15" s="17"/>
      <c r="N15" s="17"/>
      <c r="O15" s="17">
        <f>C15</f>
        <v>1827571.8341999999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30" outlineLevel="1" x14ac:dyDescent="0.25">
      <c r="A16" s="15" t="s">
        <v>75</v>
      </c>
      <c r="B16" s="16" t="s">
        <v>28</v>
      </c>
      <c r="C16" s="17">
        <f>3546227.34*1.18</f>
        <v>4184548.2611999996</v>
      </c>
      <c r="D16" s="18" t="s">
        <v>44</v>
      </c>
      <c r="E16" s="17"/>
      <c r="F16" s="17"/>
      <c r="G16" s="17"/>
      <c r="H16" s="17"/>
      <c r="I16" s="17"/>
      <c r="J16" s="17"/>
      <c r="K16" s="17"/>
      <c r="L16" s="17">
        <f>C16</f>
        <v>4184548.2611999996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30" outlineLevel="1" x14ac:dyDescent="0.25">
      <c r="A17" s="15" t="s">
        <v>76</v>
      </c>
      <c r="B17" s="16" t="s">
        <v>29</v>
      </c>
      <c r="C17" s="17">
        <f>1120893.34*1.18</f>
        <v>1322654.1412</v>
      </c>
      <c r="D17" s="18" t="s">
        <v>44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30" outlineLevel="1" x14ac:dyDescent="0.25">
      <c r="A18" s="15" t="s">
        <v>77</v>
      </c>
      <c r="B18" s="16" t="s">
        <v>31</v>
      </c>
      <c r="C18" s="17">
        <f>207882.74*1.18</f>
        <v>245301.63319999998</v>
      </c>
      <c r="D18" s="18" t="s">
        <v>44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60" outlineLevel="1" x14ac:dyDescent="0.25">
      <c r="A19" s="15" t="s">
        <v>78</v>
      </c>
      <c r="B19" s="16" t="s">
        <v>30</v>
      </c>
      <c r="C19" s="17">
        <f>450834.98*1.18</f>
        <v>531985.27639999997</v>
      </c>
      <c r="D19" s="18" t="s">
        <v>44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45" outlineLevel="1" x14ac:dyDescent="0.25">
      <c r="A20" s="15" t="s">
        <v>79</v>
      </c>
      <c r="B20" s="16" t="s">
        <v>32</v>
      </c>
      <c r="C20" s="17">
        <f>350001.43*1.18</f>
        <v>413001.6874</v>
      </c>
      <c r="D20" s="18" t="s">
        <v>44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30" outlineLevel="1" x14ac:dyDescent="0.25">
      <c r="A21" s="15" t="s">
        <v>80</v>
      </c>
      <c r="B21" s="16" t="s">
        <v>33</v>
      </c>
      <c r="C21" s="17">
        <f>118804.08*1.18</f>
        <v>140188.8144</v>
      </c>
      <c r="D21" s="18" t="s">
        <v>44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30" outlineLevel="1" x14ac:dyDescent="0.25">
      <c r="A22" s="15" t="s">
        <v>81</v>
      </c>
      <c r="B22" s="16" t="s">
        <v>34</v>
      </c>
      <c r="C22" s="17">
        <f>403152.43*1.18</f>
        <v>475719.86739999999</v>
      </c>
      <c r="D22" s="18" t="s">
        <v>45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30" outlineLevel="1" x14ac:dyDescent="0.25">
      <c r="A23" s="15" t="s">
        <v>82</v>
      </c>
      <c r="B23" s="16" t="s">
        <v>35</v>
      </c>
      <c r="C23" s="17">
        <f>253260.61*1.18</f>
        <v>298847.51979999995</v>
      </c>
      <c r="D23" s="18" t="s">
        <v>45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30" outlineLevel="1" x14ac:dyDescent="0.25">
      <c r="A24" s="15" t="s">
        <v>83</v>
      </c>
      <c r="B24" s="16" t="s">
        <v>36</v>
      </c>
      <c r="C24" s="17">
        <f>93922.4*1.18</f>
        <v>110828.43199999999</v>
      </c>
      <c r="D24" s="18" t="s">
        <v>45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45" outlineLevel="1" x14ac:dyDescent="0.25">
      <c r="A25" s="15" t="s">
        <v>84</v>
      </c>
      <c r="B25" s="16" t="s">
        <v>37</v>
      </c>
      <c r="C25" s="17">
        <f>270715.48*1.18</f>
        <v>319444.26639999996</v>
      </c>
      <c r="D25" s="18" t="s">
        <v>45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30" outlineLevel="1" x14ac:dyDescent="0.25">
      <c r="A26" s="15" t="s">
        <v>85</v>
      </c>
      <c r="B26" s="16" t="s">
        <v>38</v>
      </c>
      <c r="C26" s="17">
        <f>12762.29*1.18</f>
        <v>15059.502200000001</v>
      </c>
      <c r="D26" s="18" t="s">
        <v>45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30" outlineLevel="1" x14ac:dyDescent="0.25">
      <c r="A27" s="15" t="s">
        <v>86</v>
      </c>
      <c r="B27" s="16" t="s">
        <v>39</v>
      </c>
      <c r="C27" s="17">
        <f>97183.77*1.18</f>
        <v>114676.8486</v>
      </c>
      <c r="D27" s="18" t="s">
        <v>45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45" x14ac:dyDescent="0.25">
      <c r="A28" s="2">
        <v>2</v>
      </c>
      <c r="B28" s="6" t="s">
        <v>47</v>
      </c>
      <c r="C28" s="10">
        <v>122767</v>
      </c>
      <c r="D28" s="5" t="s">
        <v>89</v>
      </c>
      <c r="E28" s="4">
        <v>39000000</v>
      </c>
      <c r="F28" s="10"/>
      <c r="G28" s="11"/>
      <c r="H28" s="4">
        <v>0</v>
      </c>
      <c r="I28" s="4">
        <f>E28-H28</f>
        <v>39000000</v>
      </c>
      <c r="J28" s="2"/>
    </row>
    <row r="29" spans="1:28" ht="45" customHeight="1" outlineLevel="1" x14ac:dyDescent="0.25">
      <c r="A29" s="12"/>
      <c r="B29" s="13" t="s">
        <v>14</v>
      </c>
      <c r="C29" s="14" t="s">
        <v>16</v>
      </c>
      <c r="D29" s="14" t="s">
        <v>15</v>
      </c>
      <c r="E29" s="19" t="s">
        <v>2</v>
      </c>
      <c r="F29" s="19" t="s">
        <v>3</v>
      </c>
      <c r="G29" s="19" t="s">
        <v>4</v>
      </c>
      <c r="H29" s="19" t="s">
        <v>5</v>
      </c>
      <c r="I29" s="19" t="s">
        <v>6</v>
      </c>
      <c r="J29" s="12" t="s">
        <v>7</v>
      </c>
      <c r="K29" s="20" t="s">
        <v>8</v>
      </c>
      <c r="L29" s="12" t="s">
        <v>9</v>
      </c>
      <c r="M29" s="12" t="s">
        <v>10</v>
      </c>
      <c r="N29" s="12" t="s">
        <v>11</v>
      </c>
      <c r="O29" s="12" t="s">
        <v>1</v>
      </c>
      <c r="P29" s="12" t="s">
        <v>12</v>
      </c>
      <c r="Q29" s="12" t="s">
        <v>2</v>
      </c>
      <c r="R29" s="12" t="s">
        <v>3</v>
      </c>
      <c r="S29" s="12" t="s">
        <v>4</v>
      </c>
      <c r="T29" s="12" t="s">
        <v>5</v>
      </c>
      <c r="U29" s="12" t="s">
        <v>6</v>
      </c>
      <c r="V29" s="12" t="s">
        <v>7</v>
      </c>
      <c r="W29" s="12" t="s">
        <v>8</v>
      </c>
      <c r="X29" s="12" t="s">
        <v>9</v>
      </c>
      <c r="Y29" s="12" t="s">
        <v>10</v>
      </c>
      <c r="Z29" s="12" t="s">
        <v>11</v>
      </c>
      <c r="AA29" s="12" t="s">
        <v>1</v>
      </c>
      <c r="AB29" s="12" t="s">
        <v>12</v>
      </c>
    </row>
    <row r="30" spans="1:28" ht="45" customHeight="1" outlineLevel="1" x14ac:dyDescent="0.25">
      <c r="A30" s="15" t="s">
        <v>90</v>
      </c>
      <c r="B30" s="21" t="s">
        <v>48</v>
      </c>
      <c r="C30" s="22">
        <v>15263.59</v>
      </c>
      <c r="D30" s="23">
        <v>42216</v>
      </c>
      <c r="E30" s="19"/>
      <c r="F30" s="19"/>
      <c r="G30" s="30">
        <f>C30</f>
        <v>15263.59</v>
      </c>
      <c r="H30" s="19"/>
      <c r="I30" s="19"/>
      <c r="J30" s="12"/>
      <c r="K30" s="20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45" customHeight="1" outlineLevel="1" x14ac:dyDescent="0.25">
      <c r="A31" s="15" t="s">
        <v>91</v>
      </c>
      <c r="B31" s="21" t="s">
        <v>49</v>
      </c>
      <c r="C31" s="22">
        <v>150679.56</v>
      </c>
      <c r="D31" s="23">
        <v>42216</v>
      </c>
      <c r="E31" s="19"/>
      <c r="F31" s="19"/>
      <c r="G31" s="30">
        <f>C31</f>
        <v>150679.56</v>
      </c>
      <c r="H31" s="19"/>
      <c r="I31" s="19"/>
      <c r="J31" s="12"/>
      <c r="K31" s="20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45" customHeight="1" outlineLevel="1" x14ac:dyDescent="0.25">
      <c r="A32" s="15" t="s">
        <v>92</v>
      </c>
      <c r="B32" s="21" t="s">
        <v>50</v>
      </c>
      <c r="C32" s="22">
        <v>165399.01</v>
      </c>
      <c r="D32" s="23">
        <v>42216</v>
      </c>
      <c r="E32" s="19"/>
      <c r="F32" s="19"/>
      <c r="G32" s="30">
        <f>C32</f>
        <v>165399.01</v>
      </c>
      <c r="H32" s="19"/>
      <c r="I32" s="19"/>
      <c r="J32" s="12"/>
      <c r="K32" s="20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45" customHeight="1" outlineLevel="1" x14ac:dyDescent="0.25">
      <c r="A33" s="15" t="s">
        <v>93</v>
      </c>
      <c r="B33" s="24" t="s">
        <v>51</v>
      </c>
      <c r="C33" s="22">
        <v>17990192.969999999</v>
      </c>
      <c r="D33" s="23">
        <v>42216</v>
      </c>
      <c r="E33" s="19"/>
      <c r="F33" s="19"/>
      <c r="G33" s="30">
        <f>C33</f>
        <v>17990192.969999999</v>
      </c>
      <c r="H33" s="19"/>
      <c r="I33" s="19"/>
      <c r="J33" s="12"/>
      <c r="K33" s="20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45" customHeight="1" outlineLevel="1" x14ac:dyDescent="0.25">
      <c r="A34" s="15" t="s">
        <v>95</v>
      </c>
      <c r="B34" s="28" t="s">
        <v>52</v>
      </c>
      <c r="C34" s="22">
        <v>14300449.289999999</v>
      </c>
      <c r="D34" s="23">
        <v>42216</v>
      </c>
      <c r="E34" s="19"/>
      <c r="F34" s="19"/>
      <c r="G34" s="26"/>
      <c r="H34" s="25">
        <f>C34</f>
        <v>14300449.289999999</v>
      </c>
      <c r="I34" s="19"/>
      <c r="J34" s="12"/>
      <c r="K34" s="20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45" customHeight="1" outlineLevel="1" x14ac:dyDescent="0.25">
      <c r="A35" s="15" t="s">
        <v>96</v>
      </c>
      <c r="B35" s="21" t="s">
        <v>53</v>
      </c>
      <c r="C35" s="22">
        <v>572900.93000000005</v>
      </c>
      <c r="D35" s="23">
        <v>42216</v>
      </c>
      <c r="E35" s="19"/>
      <c r="F35" s="19"/>
      <c r="G35" s="26"/>
      <c r="H35" s="19"/>
      <c r="I35" s="25">
        <f>C35</f>
        <v>572900.93000000005</v>
      </c>
      <c r="J35" s="12"/>
      <c r="K35" s="20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45" customHeight="1" outlineLevel="1" x14ac:dyDescent="0.25">
      <c r="A36" s="15" t="s">
        <v>97</v>
      </c>
      <c r="B36" s="21" t="s">
        <v>54</v>
      </c>
      <c r="C36" s="22">
        <v>1675524.89</v>
      </c>
      <c r="D36" s="23">
        <v>42216</v>
      </c>
      <c r="E36" s="19"/>
      <c r="F36" s="19"/>
      <c r="G36" s="26"/>
      <c r="H36" s="19"/>
      <c r="I36" s="25">
        <f>C36</f>
        <v>1675524.89</v>
      </c>
      <c r="J36" s="12"/>
      <c r="K36" s="20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45" customHeight="1" outlineLevel="1" x14ac:dyDescent="0.25">
      <c r="A37" s="15" t="s">
        <v>98</v>
      </c>
      <c r="B37" s="21" t="s">
        <v>55</v>
      </c>
      <c r="C37" s="22">
        <v>3387052.51</v>
      </c>
      <c r="D37" s="23">
        <v>42216</v>
      </c>
      <c r="E37" s="19"/>
      <c r="F37" s="19"/>
      <c r="G37" s="26"/>
      <c r="H37" s="19"/>
      <c r="I37" s="25">
        <f>C37</f>
        <v>3387052.51</v>
      </c>
      <c r="J37" s="12"/>
      <c r="K37" s="20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45" customHeight="1" outlineLevel="1" x14ac:dyDescent="0.25">
      <c r="A38" s="15" t="s">
        <v>94</v>
      </c>
      <c r="B38" s="21" t="s">
        <v>56</v>
      </c>
      <c r="C38" s="22">
        <v>742537.26</v>
      </c>
      <c r="D38" s="23">
        <v>42216</v>
      </c>
      <c r="E38" s="19"/>
      <c r="F38" s="19"/>
      <c r="G38" s="26"/>
      <c r="H38" s="19"/>
      <c r="I38" s="19"/>
      <c r="J38" s="31">
        <f>C38</f>
        <v>742537.26</v>
      </c>
      <c r="K38" s="20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ht="29.25" x14ac:dyDescent="0.25">
      <c r="D39" s="2"/>
      <c r="E39" s="8" t="s">
        <v>102</v>
      </c>
      <c r="F39" s="8"/>
      <c r="G39" s="8"/>
      <c r="H39" s="8" t="s">
        <v>100</v>
      </c>
      <c r="I39" s="8" t="s">
        <v>101</v>
      </c>
    </row>
    <row r="40" spans="1:28" x14ac:dyDescent="0.25">
      <c r="B40" s="27"/>
      <c r="C40" s="27"/>
      <c r="D40" s="10" t="s">
        <v>57</v>
      </c>
      <c r="E40" s="3">
        <f>SUM(E3:E38)</f>
        <v>115807000</v>
      </c>
      <c r="F40" s="2"/>
      <c r="G40" s="2"/>
      <c r="H40" s="3"/>
      <c r="I40" s="3"/>
    </row>
  </sheetData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8" scale="42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2016-03-14T06:08:26Z</dcterms:modified>
</cp:coreProperties>
</file>