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15" activeTab="1"/>
  </bookViews>
  <sheets>
    <sheet name="Лист1" sheetId="1" r:id="rId1"/>
    <sheet name="Лист2" sheetId="2" r:id="rId2"/>
    <sheet name="MC" sheetId="4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G1" i="2" l="1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D1" i="2" l="1"/>
  <c r="E2" i="2"/>
  <c r="D2" i="2"/>
  <c r="D3" i="2"/>
  <c r="C3" i="2"/>
  <c r="E3" i="2" s="1"/>
  <c r="D11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D4" i="2"/>
  <c r="E4" i="2"/>
  <c r="C2" i="2"/>
  <c r="C1" i="2"/>
  <c r="E1" i="2" s="1"/>
  <c r="E24" i="2"/>
  <c r="E25" i="2"/>
  <c r="H10" i="1"/>
  <c r="H9" i="1"/>
  <c r="H8" i="1"/>
  <c r="H7" i="1"/>
  <c r="H6" i="1"/>
  <c r="H5" i="1"/>
  <c r="H4" i="1"/>
  <c r="H3" i="1"/>
  <c r="H2" i="1"/>
  <c r="B5" i="1"/>
  <c r="B4" i="1"/>
  <c r="B3" i="1"/>
  <c r="B2" i="1"/>
  <c r="H27" i="1"/>
  <c r="H26" i="1"/>
  <c r="H25" i="1"/>
  <c r="H23" i="1"/>
  <c r="H24" i="1"/>
  <c r="H22" i="1"/>
  <c r="H21" i="1"/>
  <c r="H20" i="1"/>
  <c r="H19" i="1"/>
  <c r="H18" i="1"/>
  <c r="H17" i="1"/>
  <c r="H16" i="1"/>
  <c r="H13" i="1"/>
  <c r="H12" i="1"/>
  <c r="H11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B25" i="1"/>
  <c r="B24" i="1"/>
  <c r="B15" i="1"/>
  <c r="B14" i="1"/>
  <c r="B13" i="1"/>
  <c r="B12" i="1"/>
  <c r="B11" i="1"/>
  <c r="B10" i="1"/>
  <c r="B9" i="1"/>
  <c r="B21" i="1"/>
  <c r="B22" i="1"/>
  <c r="B23" i="1"/>
  <c r="B20" i="1"/>
  <c r="B19" i="1"/>
  <c r="B17" i="1"/>
  <c r="B18" i="1"/>
  <c r="B16" i="1"/>
  <c r="B8" i="1"/>
  <c r="B7" i="1"/>
  <c r="B6" i="1"/>
  <c r="F3" i="2" l="1"/>
</calcChain>
</file>

<file path=xl/sharedStrings.xml><?xml version="1.0" encoding="utf-8"?>
<sst xmlns="http://schemas.openxmlformats.org/spreadsheetml/2006/main" count="2752" uniqueCount="694">
  <si>
    <t>Балка12</t>
  </si>
  <si>
    <t>Балка14</t>
  </si>
  <si>
    <t>Балка16</t>
  </si>
  <si>
    <t>Балка18</t>
  </si>
  <si>
    <t>Балка20</t>
  </si>
  <si>
    <t xml:space="preserve">Балка20Б1 </t>
  </si>
  <si>
    <t xml:space="preserve">Балка20К1 </t>
  </si>
  <si>
    <t xml:space="preserve">Балка20К2 </t>
  </si>
  <si>
    <t xml:space="preserve">Балка20Ш1 </t>
  </si>
  <si>
    <t xml:space="preserve">Балка24М </t>
  </si>
  <si>
    <t>Балка25Б1</t>
  </si>
  <si>
    <t>Балка25Ш1</t>
  </si>
  <si>
    <t>Балка30</t>
  </si>
  <si>
    <t>Балка30Б1</t>
  </si>
  <si>
    <t>Балка30Б2</t>
  </si>
  <si>
    <t xml:space="preserve">Балка30К1 </t>
  </si>
  <si>
    <t>Бакла30Ш1</t>
  </si>
  <si>
    <t>Бакла30Ш2</t>
  </si>
  <si>
    <t xml:space="preserve">Балка35Б1 </t>
  </si>
  <si>
    <t>Балка35Ш1</t>
  </si>
  <si>
    <t>Балка35Ш2</t>
  </si>
  <si>
    <t xml:space="preserve">Балка36М </t>
  </si>
  <si>
    <t xml:space="preserve">Балка40Б2 </t>
  </si>
  <si>
    <t>Балка40Ш1</t>
  </si>
  <si>
    <t>Арматура А1 6мм</t>
  </si>
  <si>
    <t>Арматура А1 8мм</t>
  </si>
  <si>
    <t>Арматура А1 10мм</t>
  </si>
  <si>
    <t>Арматура А1 12мм</t>
  </si>
  <si>
    <t>Арматура А1 14мм</t>
  </si>
  <si>
    <t>Арматура А1 16мм</t>
  </si>
  <si>
    <t>Арматура А1 18мм</t>
  </si>
  <si>
    <t>Арматура А1 20мм</t>
  </si>
  <si>
    <t>Арматура А1 22мм</t>
  </si>
  <si>
    <t>Арматура А1 25мм</t>
  </si>
  <si>
    <t>Арматура А3 8мм</t>
  </si>
  <si>
    <t>Арматура А3 10мм</t>
  </si>
  <si>
    <t>Арматура А3 12мм</t>
  </si>
  <si>
    <t>Арматура А3 14мм</t>
  </si>
  <si>
    <t>Арматура А3 16мм</t>
  </si>
  <si>
    <t>Арматура А3 18мм</t>
  </si>
  <si>
    <t>Арматура А3 20мм</t>
  </si>
  <si>
    <t>Арматура А3 22мм</t>
  </si>
  <si>
    <t>Арматура А3 25мм</t>
  </si>
  <si>
    <t>Арматура А3 28мм</t>
  </si>
  <si>
    <t>Арматура А3 32мм</t>
  </si>
  <si>
    <t>Арматура А3 36мм</t>
  </si>
  <si>
    <t>Арматура А3 40мм</t>
  </si>
  <si>
    <t>Арматура А3 6мм</t>
  </si>
  <si>
    <t>Квадрат 10мм</t>
  </si>
  <si>
    <t>Квадрат 12мм</t>
  </si>
  <si>
    <t>Квадрат 14мм</t>
  </si>
  <si>
    <t>Квадрат 16мм</t>
  </si>
  <si>
    <t>Квадрат 18мм</t>
  </si>
  <si>
    <t>Квадрат 20мм</t>
  </si>
  <si>
    <t>Квадрат 22мм</t>
  </si>
  <si>
    <t>Квадрат 25мм</t>
  </si>
  <si>
    <t>Квадрат 30мм</t>
  </si>
  <si>
    <t>Квадрат 40мм</t>
  </si>
  <si>
    <t>Квадрат 50мм</t>
  </si>
  <si>
    <t>Квадрат 60мм</t>
  </si>
  <si>
    <t>Круг 10мм</t>
  </si>
  <si>
    <t>Круг 14мм</t>
  </si>
  <si>
    <t>Круг 16мм</t>
  </si>
  <si>
    <t>Круг 18мм</t>
  </si>
  <si>
    <t>Круг 20мм</t>
  </si>
  <si>
    <t>Круг 22мм</t>
  </si>
  <si>
    <t>Круг 24мм</t>
  </si>
  <si>
    <t>Круг 25мм</t>
  </si>
  <si>
    <t>Круг 28мм</t>
  </si>
  <si>
    <t>Круг 30мм</t>
  </si>
  <si>
    <t>Круг 32мм</t>
  </si>
  <si>
    <t>Круг 34мм</t>
  </si>
  <si>
    <t>Арматура</t>
  </si>
  <si>
    <t>Цена</t>
  </si>
  <si>
    <t>Балка</t>
  </si>
  <si>
    <t>Квадрат</t>
  </si>
  <si>
    <t>Круг</t>
  </si>
  <si>
    <t>Круг 36мм</t>
  </si>
  <si>
    <t>Круг 38мм</t>
  </si>
  <si>
    <t>Круг 40мм</t>
  </si>
  <si>
    <t>Круг 42мм</t>
  </si>
  <si>
    <t>Круг 45мм</t>
  </si>
  <si>
    <t>Круг 48мм</t>
  </si>
  <si>
    <t>Круг 56мм</t>
  </si>
  <si>
    <t>Круг 60мм</t>
  </si>
  <si>
    <t>Круг 70мм</t>
  </si>
  <si>
    <t>Круг 80мм</t>
  </si>
  <si>
    <t>Круг 90мм</t>
  </si>
  <si>
    <t>Круг 100мм</t>
  </si>
  <si>
    <t>Круг 110мм</t>
  </si>
  <si>
    <t>Круг 120мм</t>
  </si>
  <si>
    <t>Круг 160мм</t>
  </si>
  <si>
    <t>333-20-00, 600-70-10</t>
  </si>
  <si>
    <t>http://mc.ru/page.asp/filial/sp</t>
  </si>
  <si>
    <t>Прайс-лист   от   15.03.2016   09:39</t>
  </si>
  <si>
    <t>Чёрный прокат</t>
  </si>
  <si>
    <t>АРМАТУРА</t>
  </si>
  <si>
    <t>Марка</t>
  </si>
  <si>
    <t>диаметр</t>
  </si>
  <si>
    <t>Ед.изм</t>
  </si>
  <si>
    <t>45x45</t>
  </si>
  <si>
    <t xml:space="preserve">5 </t>
  </si>
  <si>
    <t>т</t>
  </si>
  <si>
    <t>26990</t>
  </si>
  <si>
    <t>кл А1 А240</t>
  </si>
  <si>
    <t xml:space="preserve">14 </t>
  </si>
  <si>
    <t>23990</t>
  </si>
  <si>
    <t>45x45 н/д</t>
  </si>
  <si>
    <t xml:space="preserve">4 </t>
  </si>
  <si>
    <t>23890</t>
  </si>
  <si>
    <t>кл А1 А240С</t>
  </si>
  <si>
    <t xml:space="preserve">18 </t>
  </si>
  <si>
    <t>50x50</t>
  </si>
  <si>
    <t>26090</t>
  </si>
  <si>
    <t>кл А1 мотки Ст3</t>
  </si>
  <si>
    <t>6 ; 8</t>
  </si>
  <si>
    <t>25490</t>
  </si>
  <si>
    <t>26190</t>
  </si>
  <si>
    <t xml:space="preserve">10 </t>
  </si>
  <si>
    <t>24090</t>
  </si>
  <si>
    <t>50x50 н/д</t>
  </si>
  <si>
    <t>24490</t>
  </si>
  <si>
    <t>кл А1 Ст3</t>
  </si>
  <si>
    <t xml:space="preserve">6 </t>
  </si>
  <si>
    <t>27090</t>
  </si>
  <si>
    <t>63x63</t>
  </si>
  <si>
    <t>5 ; 6</t>
  </si>
  <si>
    <t>26290</t>
  </si>
  <si>
    <t xml:space="preserve">8 </t>
  </si>
  <si>
    <t>70x70</t>
  </si>
  <si>
    <t>25790</t>
  </si>
  <si>
    <t xml:space="preserve">7 </t>
  </si>
  <si>
    <t>28490</t>
  </si>
  <si>
    <t xml:space="preserve">12 </t>
  </si>
  <si>
    <t>24390</t>
  </si>
  <si>
    <t>70x70 н/д</t>
  </si>
  <si>
    <t>29990</t>
  </si>
  <si>
    <t>14 ; 16; 18</t>
  </si>
  <si>
    <t>75x75</t>
  </si>
  <si>
    <t>25990</t>
  </si>
  <si>
    <t xml:space="preserve">20 </t>
  </si>
  <si>
    <t>24190</t>
  </si>
  <si>
    <t>25690</t>
  </si>
  <si>
    <t xml:space="preserve">22 </t>
  </si>
  <si>
    <t xml:space="preserve">25 </t>
  </si>
  <si>
    <t>кл А1 Ст3 н/д</t>
  </si>
  <si>
    <t>20990</t>
  </si>
  <si>
    <t>80x80</t>
  </si>
  <si>
    <t>кл А3 25Г2С</t>
  </si>
  <si>
    <t>26490</t>
  </si>
  <si>
    <t>25890</t>
  </si>
  <si>
    <t>90x90</t>
  </si>
  <si>
    <t xml:space="preserve">16 </t>
  </si>
  <si>
    <t>25090</t>
  </si>
  <si>
    <t>100x100</t>
  </si>
  <si>
    <t>22 ; 25</t>
  </si>
  <si>
    <t xml:space="preserve">28 </t>
  </si>
  <si>
    <t>24990</t>
  </si>
  <si>
    <t xml:space="preserve">32 </t>
  </si>
  <si>
    <t xml:space="preserve">36 </t>
  </si>
  <si>
    <t>100x100 н/д</t>
  </si>
  <si>
    <t>23490</t>
  </si>
  <si>
    <t xml:space="preserve">40 </t>
  </si>
  <si>
    <t>110x110</t>
  </si>
  <si>
    <t>кл А3 25Г2С н/д</t>
  </si>
  <si>
    <t>22090</t>
  </si>
  <si>
    <t>125x125</t>
  </si>
  <si>
    <t>19990</t>
  </si>
  <si>
    <t>22 ; 25; 28; 32</t>
  </si>
  <si>
    <t>19490</t>
  </si>
  <si>
    <t>кл А3 А400;500</t>
  </si>
  <si>
    <t>8 ; 10</t>
  </si>
  <si>
    <t>140x140</t>
  </si>
  <si>
    <t xml:space="preserve">9 </t>
  </si>
  <si>
    <t>36990</t>
  </si>
  <si>
    <t>160x160</t>
  </si>
  <si>
    <t>10 ; 12; 16</t>
  </si>
  <si>
    <t>35990</t>
  </si>
  <si>
    <t>14 ; 16; 18; 20</t>
  </si>
  <si>
    <t>24590</t>
  </si>
  <si>
    <t>180x180</t>
  </si>
  <si>
    <t xml:space="preserve">11 </t>
  </si>
  <si>
    <t>39490</t>
  </si>
  <si>
    <t>40490</t>
  </si>
  <si>
    <t>200x200</t>
  </si>
  <si>
    <t>36490</t>
  </si>
  <si>
    <t>32 ; 36</t>
  </si>
  <si>
    <t>УГОЛОК НИЗКОЛЕГИР</t>
  </si>
  <si>
    <t>Полка</t>
  </si>
  <si>
    <t>толщина</t>
  </si>
  <si>
    <t>кл А3 А400;500 6м</t>
  </si>
  <si>
    <t>30590</t>
  </si>
  <si>
    <t>27290</t>
  </si>
  <si>
    <t>30990</t>
  </si>
  <si>
    <t>кл А3 А400;500 н/д</t>
  </si>
  <si>
    <t>23090</t>
  </si>
  <si>
    <t>30090</t>
  </si>
  <si>
    <t>30290</t>
  </si>
  <si>
    <t>21090</t>
  </si>
  <si>
    <t>18 ; 20</t>
  </si>
  <si>
    <t>31090</t>
  </si>
  <si>
    <t>22 ; 28; 32; 40</t>
  </si>
  <si>
    <t>7 ; 8</t>
  </si>
  <si>
    <t>29490</t>
  </si>
  <si>
    <t>кл А3 мотки 25Г2С</t>
  </si>
  <si>
    <t>30490</t>
  </si>
  <si>
    <t>24690</t>
  </si>
  <si>
    <t>28790</t>
  </si>
  <si>
    <t>кл А3 мотки А400;500</t>
  </si>
  <si>
    <t>КРУГ Г/К</t>
  </si>
  <si>
    <t>УГОЛОК</t>
  </si>
  <si>
    <t>Ст3</t>
  </si>
  <si>
    <t>63x40</t>
  </si>
  <si>
    <t>27490</t>
  </si>
  <si>
    <t>24290</t>
  </si>
  <si>
    <t>63x40 н/д</t>
  </si>
  <si>
    <t>75x50</t>
  </si>
  <si>
    <t>24790</t>
  </si>
  <si>
    <t>100x63</t>
  </si>
  <si>
    <t>28690</t>
  </si>
  <si>
    <t>24 ; 25; 28; 30</t>
  </si>
  <si>
    <t>125x80</t>
  </si>
  <si>
    <t>37490</t>
  </si>
  <si>
    <t>37090</t>
  </si>
  <si>
    <t xml:space="preserve">34 </t>
  </si>
  <si>
    <t>160x100</t>
  </si>
  <si>
    <t>36290</t>
  </si>
  <si>
    <t>25x25</t>
  </si>
  <si>
    <t xml:space="preserve">3 </t>
  </si>
  <si>
    <t xml:space="preserve">38 </t>
  </si>
  <si>
    <t>18290</t>
  </si>
  <si>
    <t>38 ; 40</t>
  </si>
  <si>
    <t>32x32</t>
  </si>
  <si>
    <t xml:space="preserve">42 </t>
  </si>
  <si>
    <t>35x35</t>
  </si>
  <si>
    <t xml:space="preserve">45 </t>
  </si>
  <si>
    <t>40x40</t>
  </si>
  <si>
    <t>48 ; 50; 56</t>
  </si>
  <si>
    <t xml:space="preserve">60 </t>
  </si>
  <si>
    <t>65 ; 70</t>
  </si>
  <si>
    <t>КРУГ Г/К (продолжение)</t>
  </si>
  <si>
    <t>20</t>
  </si>
  <si>
    <t>35790</t>
  </si>
  <si>
    <t>20 н/д</t>
  </si>
  <si>
    <t>31990</t>
  </si>
  <si>
    <t xml:space="preserve">80 </t>
  </si>
  <si>
    <t>28190</t>
  </si>
  <si>
    <t>22</t>
  </si>
  <si>
    <t xml:space="preserve">90 </t>
  </si>
  <si>
    <t>22 н/д</t>
  </si>
  <si>
    <t>100 ; 110</t>
  </si>
  <si>
    <t>24</t>
  </si>
  <si>
    <t>36090</t>
  </si>
  <si>
    <t xml:space="preserve">120 </t>
  </si>
  <si>
    <t>27990</t>
  </si>
  <si>
    <t>24 н/д</t>
  </si>
  <si>
    <t>32990</t>
  </si>
  <si>
    <t xml:space="preserve">160 </t>
  </si>
  <si>
    <t>27</t>
  </si>
  <si>
    <t>Ст3    н/д</t>
  </si>
  <si>
    <t>30</t>
  </si>
  <si>
    <t>35490</t>
  </si>
  <si>
    <t>16 ; 25</t>
  </si>
  <si>
    <t>40</t>
  </si>
  <si>
    <t>72990</t>
  </si>
  <si>
    <t>КВАДРАТ Г/К</t>
  </si>
  <si>
    <t>5</t>
  </si>
  <si>
    <t>размер</t>
  </si>
  <si>
    <t>6.5</t>
  </si>
  <si>
    <t>31490</t>
  </si>
  <si>
    <t>8</t>
  </si>
  <si>
    <t>БАЛКИ ДВУТАВРОВЫЕ</t>
  </si>
  <si>
    <t>14 ; 16</t>
  </si>
  <si>
    <t>28990</t>
  </si>
  <si>
    <t>Размеры</t>
  </si>
  <si>
    <t>Хар-ка</t>
  </si>
  <si>
    <t>31190</t>
  </si>
  <si>
    <t>10</t>
  </si>
  <si>
    <t xml:space="preserve"> </t>
  </si>
  <si>
    <t>42490</t>
  </si>
  <si>
    <t>12</t>
  </si>
  <si>
    <t>14</t>
  </si>
  <si>
    <t xml:space="preserve">30 </t>
  </si>
  <si>
    <t>16</t>
  </si>
  <si>
    <t>32490</t>
  </si>
  <si>
    <t>16 н/д</t>
  </si>
  <si>
    <t xml:space="preserve">50 </t>
  </si>
  <si>
    <t>18</t>
  </si>
  <si>
    <t>33490</t>
  </si>
  <si>
    <t>18 н/д</t>
  </si>
  <si>
    <t>32390</t>
  </si>
  <si>
    <t>ПОЛОСА Г/К</t>
  </si>
  <si>
    <t>Марка, Ширина</t>
  </si>
  <si>
    <t xml:space="preserve">Б1 </t>
  </si>
  <si>
    <t>46790</t>
  </si>
  <si>
    <t>3пс        60</t>
  </si>
  <si>
    <t xml:space="preserve">К1 </t>
  </si>
  <si>
    <t>47950</t>
  </si>
  <si>
    <t>3пс/сп        60</t>
  </si>
  <si>
    <t xml:space="preserve">К2 </t>
  </si>
  <si>
    <t>49490</t>
  </si>
  <si>
    <t>Ст1-3пс/сп        60 К</t>
  </si>
  <si>
    <t>31500</t>
  </si>
  <si>
    <t xml:space="preserve">Ш1 </t>
  </si>
  <si>
    <t>51290</t>
  </si>
  <si>
    <t>Ст3        20</t>
  </si>
  <si>
    <t xml:space="preserve">М </t>
  </si>
  <si>
    <t>38990</t>
  </si>
  <si>
    <t>5 ; 10</t>
  </si>
  <si>
    <t>25</t>
  </si>
  <si>
    <t>50990</t>
  </si>
  <si>
    <t>Ст3        25</t>
  </si>
  <si>
    <t>К1 ; К2</t>
  </si>
  <si>
    <t>Ст3        30</t>
  </si>
  <si>
    <t>40990</t>
  </si>
  <si>
    <t>Б1 ; Б2</t>
  </si>
  <si>
    <t>47250</t>
  </si>
  <si>
    <t>Ш1 ; Ш2</t>
  </si>
  <si>
    <t>50250</t>
  </si>
  <si>
    <t>35</t>
  </si>
  <si>
    <t>49290</t>
  </si>
  <si>
    <t>Ст3        40</t>
  </si>
  <si>
    <t>49550</t>
  </si>
  <si>
    <t>36</t>
  </si>
  <si>
    <t>41490</t>
  </si>
  <si>
    <t>38490</t>
  </si>
  <si>
    <t>37650</t>
  </si>
  <si>
    <t>45</t>
  </si>
  <si>
    <t>41990</t>
  </si>
  <si>
    <t>Ст3        50</t>
  </si>
  <si>
    <t>70</t>
  </si>
  <si>
    <t xml:space="preserve">Б2 </t>
  </si>
  <si>
    <t>33650</t>
  </si>
  <si>
    <t>ШВЕЛЛЕР НИЗКОЛЕГИР</t>
  </si>
  <si>
    <t>Ст3        60</t>
  </si>
  <si>
    <t>Ст3        80</t>
  </si>
  <si>
    <t>30190</t>
  </si>
  <si>
    <t>37990</t>
  </si>
  <si>
    <t>Ст3       100</t>
  </si>
  <si>
    <t>24 с</t>
  </si>
  <si>
    <t>34490</t>
  </si>
  <si>
    <t>ШВЕЛЛЕР ГНУТЫЙ</t>
  </si>
  <si>
    <t>ШВЕЛЛЕР</t>
  </si>
  <si>
    <t>60x32</t>
  </si>
  <si>
    <t xml:space="preserve">2,5 </t>
  </si>
  <si>
    <t>100x50</t>
  </si>
  <si>
    <t>120x50</t>
  </si>
  <si>
    <t>30690</t>
  </si>
  <si>
    <t>12 н/д</t>
  </si>
  <si>
    <t>28090</t>
  </si>
  <si>
    <t>120x60</t>
  </si>
  <si>
    <t>14 н/д</t>
  </si>
  <si>
    <t>140x50</t>
  </si>
  <si>
    <t>26590</t>
  </si>
  <si>
    <t>140x60</t>
  </si>
  <si>
    <t>160x80</t>
  </si>
  <si>
    <t>31290</t>
  </si>
  <si>
    <t>ШВЕЛЛЕР ГНУТЫЙ (продолжение)</t>
  </si>
  <si>
    <t>Ст20</t>
  </si>
  <si>
    <t xml:space="preserve">130 </t>
  </si>
  <si>
    <t>180x80</t>
  </si>
  <si>
    <t>140 ; 150</t>
  </si>
  <si>
    <t>200x80</t>
  </si>
  <si>
    <t>Ст35</t>
  </si>
  <si>
    <t xml:space="preserve">105 </t>
  </si>
  <si>
    <t>250x125</t>
  </si>
  <si>
    <t>Ст45</t>
  </si>
  <si>
    <t>25 ; 30</t>
  </si>
  <si>
    <t>250x60</t>
  </si>
  <si>
    <t>36 ; 40</t>
  </si>
  <si>
    <t>КАТАНКА</t>
  </si>
  <si>
    <t>48 ; 50; 52; 56</t>
  </si>
  <si>
    <t xml:space="preserve">6.5 </t>
  </si>
  <si>
    <t xml:space="preserve">75 </t>
  </si>
  <si>
    <t>СТАЛЬ СОРТ КОНСТР ШЕСТИГРАННИК</t>
  </si>
  <si>
    <t>90 ; 95; 100</t>
  </si>
  <si>
    <t>40Х</t>
  </si>
  <si>
    <t xml:space="preserve">65 </t>
  </si>
  <si>
    <t xml:space="preserve">110 </t>
  </si>
  <si>
    <t>39090</t>
  </si>
  <si>
    <t>120 ; 130; 140; 160</t>
  </si>
  <si>
    <t>СТАЛЬ СОРТ КОНСТР КРУГ</t>
  </si>
  <si>
    <t xml:space="preserve">200 </t>
  </si>
  <si>
    <t>СТАЛЬ КОНСТРУКЦИОННАЯ  НИКЕЛ КРУГ</t>
  </si>
  <si>
    <t>12ХН3А</t>
  </si>
  <si>
    <t>84490</t>
  </si>
  <si>
    <t>СТАЛЬ СОРТ ИНСТРУМ КРУГ</t>
  </si>
  <si>
    <t>4Х5МФС</t>
  </si>
  <si>
    <t>131490</t>
  </si>
  <si>
    <t>ТРУБЫ ВОДОГАЗОПРОВ. ЧЕРНЫЕ ГОСТ 3262-75</t>
  </si>
  <si>
    <t>Диаметр</t>
  </si>
  <si>
    <t>стенка</t>
  </si>
  <si>
    <t>ДУ    15  черн</t>
  </si>
  <si>
    <t xml:space="preserve">2,8 </t>
  </si>
  <si>
    <t>теор.т</t>
  </si>
  <si>
    <t>33990</t>
  </si>
  <si>
    <t>ДУ    20  черн</t>
  </si>
  <si>
    <t>32590</t>
  </si>
  <si>
    <t>ДУ    25  черн</t>
  </si>
  <si>
    <t xml:space="preserve">3,2 </t>
  </si>
  <si>
    <t>ДУ    32  черн</t>
  </si>
  <si>
    <t>ДУ    50  черн</t>
  </si>
  <si>
    <t xml:space="preserve">3,5 </t>
  </si>
  <si>
    <t>ДУ   100  черн</t>
  </si>
  <si>
    <t xml:space="preserve">4,5 </t>
  </si>
  <si>
    <t>ДУ   100  черн некондиция</t>
  </si>
  <si>
    <t>ТРУБЫ ВОДОГАЗОПРОВ. ОЦИНК. ГОСТ 3262-75</t>
  </si>
  <si>
    <t>ДУ    32  оцинк</t>
  </si>
  <si>
    <t>48990</t>
  </si>
  <si>
    <t>ТРУБЫ Х/Д (тянутые,бесшовные) ГОСТ8734-75</t>
  </si>
  <si>
    <t>09Г2С</t>
  </si>
  <si>
    <t>Размер, марка</t>
  </si>
  <si>
    <t>40   Ст20</t>
  </si>
  <si>
    <t>5 ; 9</t>
  </si>
  <si>
    <t>81490</t>
  </si>
  <si>
    <t>50 ; 60</t>
  </si>
  <si>
    <t>40   Ст20    Нижнеднепровский Т.З.</t>
  </si>
  <si>
    <t>18ХГТ</t>
  </si>
  <si>
    <t xml:space="preserve">190 </t>
  </si>
  <si>
    <t>44590</t>
  </si>
  <si>
    <t>20Х</t>
  </si>
  <si>
    <t xml:space="preserve">85 </t>
  </si>
  <si>
    <t>57   Ст20</t>
  </si>
  <si>
    <t>74490</t>
  </si>
  <si>
    <t xml:space="preserve">280 </t>
  </si>
  <si>
    <t>63   Ст20</t>
  </si>
  <si>
    <t>71490</t>
  </si>
  <si>
    <t>ТРУБЫ Г/Д (катаные, нефтепров) ГОСТ8732-78</t>
  </si>
  <si>
    <t>57   Ст10</t>
  </si>
  <si>
    <t>54990</t>
  </si>
  <si>
    <t>45 ; 50; 56</t>
  </si>
  <si>
    <t>54590</t>
  </si>
  <si>
    <t>60 ; 65; 70; 75</t>
  </si>
  <si>
    <t>80 ; 85</t>
  </si>
  <si>
    <t>54090</t>
  </si>
  <si>
    <t>6 ; 10</t>
  </si>
  <si>
    <t>100 ; 105; 110; 120</t>
  </si>
  <si>
    <t>60   Ст10</t>
  </si>
  <si>
    <t>54490</t>
  </si>
  <si>
    <t>60   Ст20</t>
  </si>
  <si>
    <t xml:space="preserve">140 </t>
  </si>
  <si>
    <t>68   Ст20</t>
  </si>
  <si>
    <t>150 ; 160; 180</t>
  </si>
  <si>
    <t>76   Ст10</t>
  </si>
  <si>
    <t>3,5 ; 4; 5; 6</t>
  </si>
  <si>
    <t>76   Ст20</t>
  </si>
  <si>
    <t>83   Ст10</t>
  </si>
  <si>
    <t>16 ; 20; 24; 30</t>
  </si>
  <si>
    <t>83   Ст20</t>
  </si>
  <si>
    <t>36 ; 38</t>
  </si>
  <si>
    <t>89   Ст10</t>
  </si>
  <si>
    <t>89   Ст20</t>
  </si>
  <si>
    <t>53590</t>
  </si>
  <si>
    <t>45 ; 48; 50</t>
  </si>
  <si>
    <t>53990</t>
  </si>
  <si>
    <t xml:space="preserve">52 </t>
  </si>
  <si>
    <t>26690</t>
  </si>
  <si>
    <t>53490</t>
  </si>
  <si>
    <t xml:space="preserve">56 </t>
  </si>
  <si>
    <t>102   Ст20</t>
  </si>
  <si>
    <t>5 ; 8; 10</t>
  </si>
  <si>
    <t>75 ; 80</t>
  </si>
  <si>
    <t>90 ; 100; 110</t>
  </si>
  <si>
    <t>108   Ст10</t>
  </si>
  <si>
    <t>ТРУБЫ Г/Д (катаные, нефтепров) ГОСТ8732-78 (продолжение)</t>
  </si>
  <si>
    <t>15</t>
  </si>
  <si>
    <t xml:space="preserve">1,5 </t>
  </si>
  <si>
    <t>108   Ст20</t>
  </si>
  <si>
    <t>54190</t>
  </si>
  <si>
    <t>6 ; 8; 10</t>
  </si>
  <si>
    <t xml:space="preserve">2 </t>
  </si>
  <si>
    <t>114   Ст20</t>
  </si>
  <si>
    <t>5 ; 8; 12</t>
  </si>
  <si>
    <t>20   х/к</t>
  </si>
  <si>
    <t xml:space="preserve">1,2 </t>
  </si>
  <si>
    <t>39390</t>
  </si>
  <si>
    <t>121   Ст10</t>
  </si>
  <si>
    <t>121   Ст20</t>
  </si>
  <si>
    <t>29190</t>
  </si>
  <si>
    <t>6 ; 28</t>
  </si>
  <si>
    <t>127   Ст20</t>
  </si>
  <si>
    <t>29290</t>
  </si>
  <si>
    <t>53090</t>
  </si>
  <si>
    <t>28290</t>
  </si>
  <si>
    <t>133   Ст20</t>
  </si>
  <si>
    <t>55090</t>
  </si>
  <si>
    <t>140   Ст20</t>
  </si>
  <si>
    <t>47490</t>
  </si>
  <si>
    <t>152   Ст20</t>
  </si>
  <si>
    <t>159   Ст10</t>
  </si>
  <si>
    <t>159   Ст20</t>
  </si>
  <si>
    <t>5 ; 6; 8</t>
  </si>
  <si>
    <t>50</t>
  </si>
  <si>
    <t>168   Ст10</t>
  </si>
  <si>
    <t>2,5 ; 3; 4</t>
  </si>
  <si>
    <t>28590</t>
  </si>
  <si>
    <t>168   Ст20</t>
  </si>
  <si>
    <t>180   Ст20</t>
  </si>
  <si>
    <t>60</t>
  </si>
  <si>
    <t>219   Ст10</t>
  </si>
  <si>
    <t>219   Ст20</t>
  </si>
  <si>
    <t>56490</t>
  </si>
  <si>
    <t>27890</t>
  </si>
  <si>
    <t>8 ; 10; 12</t>
  </si>
  <si>
    <t>33590</t>
  </si>
  <si>
    <t>273   Ст20</t>
  </si>
  <si>
    <t>59490</t>
  </si>
  <si>
    <t>33390</t>
  </si>
  <si>
    <t>325   Ст20</t>
  </si>
  <si>
    <t>80</t>
  </si>
  <si>
    <t>ТРУБЫ ЭЛЕКТРОСВАРНЫЕ</t>
  </si>
  <si>
    <t>Размер</t>
  </si>
  <si>
    <t>100</t>
  </si>
  <si>
    <t>31590</t>
  </si>
  <si>
    <t>32</t>
  </si>
  <si>
    <t>42</t>
  </si>
  <si>
    <t>48</t>
  </si>
  <si>
    <t>120</t>
  </si>
  <si>
    <t>29590</t>
  </si>
  <si>
    <t>51</t>
  </si>
  <si>
    <t>140</t>
  </si>
  <si>
    <t>57</t>
  </si>
  <si>
    <t>2,5 ; 3</t>
  </si>
  <si>
    <t>160</t>
  </si>
  <si>
    <t>32790</t>
  </si>
  <si>
    <t>29090</t>
  </si>
  <si>
    <t>32190</t>
  </si>
  <si>
    <t>76</t>
  </si>
  <si>
    <t>180</t>
  </si>
  <si>
    <t>89</t>
  </si>
  <si>
    <t>200</t>
  </si>
  <si>
    <t>34990</t>
  </si>
  <si>
    <t>300</t>
  </si>
  <si>
    <t>102</t>
  </si>
  <si>
    <t>33290</t>
  </si>
  <si>
    <t>ТРУБЫ ЭЛЕКТРОСВАРНЫЕ ПРЯМОУГ</t>
  </si>
  <si>
    <t>108</t>
  </si>
  <si>
    <t>40x20</t>
  </si>
  <si>
    <t>114</t>
  </si>
  <si>
    <t>40x25</t>
  </si>
  <si>
    <t>127</t>
  </si>
  <si>
    <t>50x25</t>
  </si>
  <si>
    <t>30390</t>
  </si>
  <si>
    <t>133</t>
  </si>
  <si>
    <t>4 ; 4,5</t>
  </si>
  <si>
    <t>159</t>
  </si>
  <si>
    <t>29690</t>
  </si>
  <si>
    <t>50x30</t>
  </si>
  <si>
    <t>60x30</t>
  </si>
  <si>
    <t>219</t>
  </si>
  <si>
    <t>33790</t>
  </si>
  <si>
    <t>33890</t>
  </si>
  <si>
    <t>60x40</t>
  </si>
  <si>
    <t>1020   Ст17Г1СУ</t>
  </si>
  <si>
    <t>40290</t>
  </si>
  <si>
    <t>ТРУБЫ ЭЛЕКТРОСВАРНЫЕ КВАДРАТ</t>
  </si>
  <si>
    <t>ТРУБЫ ЭЛЕКТРОСВАРНЫЕ ПРЯМОУГ (продолжение)</t>
  </si>
  <si>
    <t>09Г2С-12</t>
  </si>
  <si>
    <t>60 ; 90</t>
  </si>
  <si>
    <t>09Г2С-14</t>
  </si>
  <si>
    <t>80x40</t>
  </si>
  <si>
    <t>2 ; 2,5</t>
  </si>
  <si>
    <t>29390</t>
  </si>
  <si>
    <t>30790</t>
  </si>
  <si>
    <t>09Г2С-15</t>
  </si>
  <si>
    <t>80x60</t>
  </si>
  <si>
    <t>3 ; 4</t>
  </si>
  <si>
    <t>27790</t>
  </si>
  <si>
    <t>10ХСНД 10ХСНД</t>
  </si>
  <si>
    <t>43000</t>
  </si>
  <si>
    <t>ЛИСТ РИФЛЕНЫЙ</t>
  </si>
  <si>
    <t>Наименование</t>
  </si>
  <si>
    <t>ромб</t>
  </si>
  <si>
    <t>ромб  н/обр</t>
  </si>
  <si>
    <t>100x60</t>
  </si>
  <si>
    <t>ромб н/обр</t>
  </si>
  <si>
    <t>ромбич н/обр</t>
  </si>
  <si>
    <t>140x100</t>
  </si>
  <si>
    <t>чечев  н/обр</t>
  </si>
  <si>
    <t>160x120</t>
  </si>
  <si>
    <t>чечев н/обр</t>
  </si>
  <si>
    <t>чечевич н/обр</t>
  </si>
  <si>
    <t>СТАЛЬ ЛИСТОВАЯ Г/К ОБЫЧ КАЧЕСТВА</t>
  </si>
  <si>
    <t>ПРОСЕЧНО-ВЫТЯЖНОЙ ЛИСТ</t>
  </si>
  <si>
    <t>ПВЛ-406</t>
  </si>
  <si>
    <t xml:space="preserve">406 </t>
  </si>
  <si>
    <t>ПВЛ-408</t>
  </si>
  <si>
    <t xml:space="preserve">408 </t>
  </si>
  <si>
    <t>28390</t>
  </si>
  <si>
    <t>ПВЛ-506</t>
  </si>
  <si>
    <t xml:space="preserve">506 </t>
  </si>
  <si>
    <t>40 ; 50</t>
  </si>
  <si>
    <t>ПВЛ-508</t>
  </si>
  <si>
    <t xml:space="preserve">508 </t>
  </si>
  <si>
    <t>Ст3    н/обр</t>
  </si>
  <si>
    <t xml:space="preserve">1.5 </t>
  </si>
  <si>
    <t>ПВЛ-510</t>
  </si>
  <si>
    <t xml:space="preserve">510 </t>
  </si>
  <si>
    <t>СТАЛЬ ЛИСТОВАЯ Х/К</t>
  </si>
  <si>
    <t xml:space="preserve">2.5 </t>
  </si>
  <si>
    <t>27590</t>
  </si>
  <si>
    <t>Ст08пс5</t>
  </si>
  <si>
    <t>0.5 ; 0.8</t>
  </si>
  <si>
    <t>34890</t>
  </si>
  <si>
    <t>27390</t>
  </si>
  <si>
    <t xml:space="preserve">1 </t>
  </si>
  <si>
    <t xml:space="preserve">1.2 </t>
  </si>
  <si>
    <t>34790</t>
  </si>
  <si>
    <t>27690</t>
  </si>
  <si>
    <t>34190</t>
  </si>
  <si>
    <t>Ст08пс5    некондиция</t>
  </si>
  <si>
    <t>27190</t>
  </si>
  <si>
    <t>Ст08пс6</t>
  </si>
  <si>
    <t xml:space="preserve">0.5 </t>
  </si>
  <si>
    <t xml:space="preserve">0.6 </t>
  </si>
  <si>
    <t xml:space="preserve">0.8 </t>
  </si>
  <si>
    <t xml:space="preserve">1.8 </t>
  </si>
  <si>
    <t>Ст3    обр</t>
  </si>
  <si>
    <t>33690</t>
  </si>
  <si>
    <t>Ст08пс6    У</t>
  </si>
  <si>
    <t>0.8 ; 1; 1.2</t>
  </si>
  <si>
    <t>1.5 ; 2</t>
  </si>
  <si>
    <t>СТАЛЬ ЛИСТ Г/К КОНСТРУКЦИОННАЯ</t>
  </si>
  <si>
    <t>Ст08пс6    У некондиция</t>
  </si>
  <si>
    <t>42990</t>
  </si>
  <si>
    <t>СТАЛЬ ЛИСТОВАЯ ОЦИНКОВАННАЯ Х/К</t>
  </si>
  <si>
    <t>Ст45   н/обр</t>
  </si>
  <si>
    <t xml:space="preserve">0.45 </t>
  </si>
  <si>
    <t>Ст65Г   н/обр</t>
  </si>
  <si>
    <t>СТАЛЬ ЛИСТОВАЯ Г/К НИЗКОЛЕГИРОВАННАЯ</t>
  </si>
  <si>
    <t>37790</t>
  </si>
  <si>
    <t>У</t>
  </si>
  <si>
    <t xml:space="preserve">0.55 </t>
  </si>
  <si>
    <t>30890</t>
  </si>
  <si>
    <t>н/обр</t>
  </si>
  <si>
    <t>40790</t>
  </si>
  <si>
    <t>40190</t>
  </si>
  <si>
    <t xml:space="preserve">0.7 </t>
  </si>
  <si>
    <t>39690</t>
  </si>
  <si>
    <t>ПРОФНАСТИЛ</t>
  </si>
  <si>
    <t>12 ; 16</t>
  </si>
  <si>
    <t>Н60</t>
  </si>
  <si>
    <t>м</t>
  </si>
  <si>
    <t>270</t>
  </si>
  <si>
    <t>НС35</t>
  </si>
  <si>
    <t>325</t>
  </si>
  <si>
    <t>С21</t>
  </si>
  <si>
    <t>242</t>
  </si>
  <si>
    <t>СТАЛЬ СОРТ Х/Т КАЛИБРОВКА КРУГ</t>
  </si>
  <si>
    <t>49190</t>
  </si>
  <si>
    <t>СТАЛЬ СОРТ Х/Т КАЛИБРОВКА ШЕСТИГРАННИК</t>
  </si>
  <si>
    <t>А-12</t>
  </si>
  <si>
    <t>63190</t>
  </si>
  <si>
    <t>ПРОВОЛОКА О/К ТОРГОВАЯ</t>
  </si>
  <si>
    <t>отожж</t>
  </si>
  <si>
    <t>32690</t>
  </si>
  <si>
    <t>32090</t>
  </si>
  <si>
    <t>33090</t>
  </si>
  <si>
    <t>ПРОВОЛОКА АРМИР ДЛЯ ЖБК</t>
  </si>
  <si>
    <t>СЕТКА СТАЛЬНАЯ СВАРНАЯ</t>
  </si>
  <si>
    <t>длина</t>
  </si>
  <si>
    <t>50.00x3.00</t>
  </si>
  <si>
    <t xml:space="preserve">500 </t>
  </si>
  <si>
    <t>м2</t>
  </si>
  <si>
    <t>55</t>
  </si>
  <si>
    <t>50.00x4.00</t>
  </si>
  <si>
    <t>500 ; 2000</t>
  </si>
  <si>
    <t>87</t>
  </si>
  <si>
    <t>100.00x3.00</t>
  </si>
  <si>
    <t xml:space="preserve">2000 </t>
  </si>
  <si>
    <t>100.00x4.00</t>
  </si>
  <si>
    <t>100.00x5.00</t>
  </si>
  <si>
    <t>65</t>
  </si>
  <si>
    <t>100.00x6.00</t>
  </si>
  <si>
    <t>110</t>
  </si>
  <si>
    <t>100.00x8.00</t>
  </si>
  <si>
    <t>285</t>
  </si>
  <si>
    <t>150.00x4.00</t>
  </si>
  <si>
    <t>150.00x5.00</t>
  </si>
  <si>
    <t>46</t>
  </si>
  <si>
    <t>ЭЛЕКТРОДЫ СВАРОЧНЫЕ</t>
  </si>
  <si>
    <t>МР-3 С ЛЭЗ        ЛЭЗ</t>
  </si>
  <si>
    <t>75590</t>
  </si>
  <si>
    <t>кл А1 Ст15</t>
  </si>
  <si>
    <t>кл А1 Ст16</t>
  </si>
  <si>
    <t>кл А1 Ст17</t>
  </si>
  <si>
    <t>кл А1 Ст18</t>
  </si>
  <si>
    <t>кл А1 Ст19</t>
  </si>
  <si>
    <t>кл А1 Ст20</t>
  </si>
  <si>
    <t>кл А1 Ст21</t>
  </si>
  <si>
    <t>кл А1 Ст22</t>
  </si>
  <si>
    <t>кл А1 Ст23</t>
  </si>
  <si>
    <t>кл А1 Ст24</t>
  </si>
  <si>
    <t>кл А1 Ст25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</si>
</sst>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8"/>
      <color indexed="8"/>
      <name val="Verdana"/>
      <family val="2"/>
      <charset val="204"/>
    </font>
    <font>
      <b/>
      <sz val="10"/>
      <color indexed="8"/>
      <name val="Verdana"/>
      <family val="2"/>
      <charset val="204"/>
    </font>
    <font>
      <sz val="8"/>
      <name val="Arial Cyr"/>
      <family val="2"/>
      <charset val="204"/>
    </font>
    <font>
      <b/>
      <sz val="12"/>
      <color indexed="8"/>
      <name val="Verdana"/>
      <family val="2"/>
      <charset val="204"/>
    </font>
    <font>
      <b/>
      <sz val="10"/>
      <color indexed="8"/>
      <name val="Arial Cyr"/>
      <family val="2"/>
      <charset val="204"/>
    </font>
    <font>
      <b/>
      <sz val="8"/>
      <color indexed="8"/>
      <name val="Arial Cyr"/>
      <family val="2"/>
      <charset val="204"/>
    </font>
    <font>
      <sz val="8"/>
      <color indexed="8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55"/>
      </top>
      <bottom/>
      <diagonal/>
    </border>
    <border>
      <left style="thin">
        <color indexed="8"/>
      </left>
      <right style="thin">
        <color indexed="8"/>
      </right>
      <top style="thin">
        <color indexed="55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5" fillId="2" borderId="0" xfId="0" applyFont="1" applyFill="1"/>
    <xf numFmtId="0" fontId="3" fillId="2" borderId="0" xfId="0" applyFont="1" applyFill="1" applyAlignment="1">
      <alignment vertical="top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0" fillId="2" borderId="0" xfId="0" applyFill="1"/>
    <xf numFmtId="0" fontId="9" fillId="4" borderId="0" xfId="0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/>
    </xf>
    <xf numFmtId="0" fontId="0" fillId="0" borderId="0" xfId="0" applyNumberFormat="1"/>
    <xf numFmtId="0" fontId="1" fillId="0" borderId="0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/>
    </xf>
    <xf numFmtId="0" fontId="8" fillId="3" borderId="1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0" fillId="5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266700</xdr:rowOff>
    </xdr:from>
    <xdr:to>
      <xdr:col>8</xdr:col>
      <xdr:colOff>438150</xdr:colOff>
      <xdr:row>2</xdr:row>
      <xdr:rowOff>266700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9525" y="647700"/>
          <a:ext cx="6105525" cy="0"/>
        </a:xfrm>
        <a:prstGeom prst="line">
          <a:avLst/>
        </a:prstGeom>
        <a:noFill/>
        <a:ln w="9360" cap="sq">
          <a:solidFill>
            <a:srgbClr val="80808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0</xdr:row>
      <xdr:rowOff>19050</xdr:rowOff>
    </xdr:from>
    <xdr:to>
      <xdr:col>1</xdr:col>
      <xdr:colOff>190500</xdr:colOff>
      <xdr:row>2</xdr:row>
      <xdr:rowOff>238125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9050"/>
          <a:ext cx="1323975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usev\&#1052;&#1086;&#1103;\&#1057;&#1090;&#1077;&#1088;&#1077;&#1090;&#1100;\price_piter_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1">
          <cell r="B11" t="str">
            <v xml:space="preserve">6 </v>
          </cell>
          <cell r="D11" t="str">
            <v>27090</v>
          </cell>
        </row>
        <row r="13">
          <cell r="B13" t="str">
            <v xml:space="preserve">10 </v>
          </cell>
          <cell r="D13" t="str">
            <v>25490</v>
          </cell>
        </row>
        <row r="14">
          <cell r="B14" t="str">
            <v xml:space="preserve">12 </v>
          </cell>
          <cell r="D14" t="str">
            <v>24390</v>
          </cell>
        </row>
        <row r="15">
          <cell r="B15" t="str">
            <v>14 ; 16; 18</v>
          </cell>
          <cell r="D15" t="str">
            <v>23990</v>
          </cell>
        </row>
        <row r="16">
          <cell r="B16" t="str">
            <v xml:space="preserve">20 </v>
          </cell>
          <cell r="D16" t="str">
            <v>24190</v>
          </cell>
        </row>
        <row r="17">
          <cell r="B17" t="str">
            <v xml:space="preserve">22 </v>
          </cell>
          <cell r="D17" t="str">
            <v>23990</v>
          </cell>
        </row>
        <row r="18">
          <cell r="B18" t="str">
            <v xml:space="preserve">25 </v>
          </cell>
          <cell r="D18" t="str">
            <v>24090</v>
          </cell>
        </row>
        <row r="37">
          <cell r="B37" t="str">
            <v>14 ; 16; 18; 20</v>
          </cell>
          <cell r="D37" t="str">
            <v>24590</v>
          </cell>
        </row>
        <row r="38">
          <cell r="B38" t="str">
            <v>22 ; 25</v>
          </cell>
        </row>
        <row r="39">
          <cell r="B39" t="str">
            <v xml:space="preserve">28 </v>
          </cell>
          <cell r="D39" t="str">
            <v>24390</v>
          </cell>
        </row>
        <row r="40">
          <cell r="B40" t="str">
            <v>32 ; 36</v>
          </cell>
        </row>
        <row r="41">
          <cell r="B41" t="str">
            <v xml:space="preserve">40 </v>
          </cell>
        </row>
        <row r="42">
          <cell r="B42" t="str">
            <v>6 ; 8</v>
          </cell>
          <cell r="D42" t="str">
            <v>26490</v>
          </cell>
        </row>
        <row r="43">
          <cell r="B43" t="str">
            <v xml:space="preserve">10 </v>
          </cell>
          <cell r="D43" t="str">
            <v>27290</v>
          </cell>
        </row>
        <row r="44">
          <cell r="B44" t="str">
            <v xml:space="preserve">10 </v>
          </cell>
          <cell r="D44" t="str">
            <v>23090</v>
          </cell>
        </row>
        <row r="60">
          <cell r="G60" t="str">
            <v xml:space="preserve">32 </v>
          </cell>
          <cell r="I60" t="str">
            <v>25490</v>
          </cell>
        </row>
        <row r="61">
          <cell r="G61" t="str">
            <v xml:space="preserve">34 </v>
          </cell>
          <cell r="I61" t="str">
            <v>26490</v>
          </cell>
        </row>
        <row r="62">
          <cell r="G62" t="str">
            <v xml:space="preserve">36 </v>
          </cell>
          <cell r="I62" t="str">
            <v>25690</v>
          </cell>
        </row>
        <row r="63">
          <cell r="G63" t="str">
            <v xml:space="preserve">38 </v>
          </cell>
          <cell r="I63" t="str">
            <v>18290</v>
          </cell>
        </row>
        <row r="64">
          <cell r="G64" t="str">
            <v>38 ; 40</v>
          </cell>
          <cell r="I64" t="str">
            <v>26290</v>
          </cell>
        </row>
        <row r="65">
          <cell r="G65" t="str">
            <v xml:space="preserve">42 </v>
          </cell>
          <cell r="I65" t="str">
            <v>25490</v>
          </cell>
        </row>
        <row r="67">
          <cell r="G67" t="str">
            <v>48 ; 50; 56</v>
          </cell>
          <cell r="I67" t="str">
            <v>26490</v>
          </cell>
        </row>
        <row r="68">
          <cell r="G68" t="str">
            <v xml:space="preserve">60 </v>
          </cell>
          <cell r="I68" t="str">
            <v>25490</v>
          </cell>
        </row>
        <row r="90">
          <cell r="F90" t="str">
            <v>14</v>
          </cell>
          <cell r="I90" t="str">
            <v>35990</v>
          </cell>
        </row>
        <row r="91">
          <cell r="F91" t="str">
            <v>16</v>
          </cell>
          <cell r="I91" t="str">
            <v>35490</v>
          </cell>
        </row>
        <row r="92">
          <cell r="B92" t="str">
            <v xml:space="preserve">40 </v>
          </cell>
          <cell r="D92" t="str">
            <v>32490</v>
          </cell>
          <cell r="F92" t="str">
            <v>16 н/д</v>
          </cell>
          <cell r="I92" t="str">
            <v>36990</v>
          </cell>
        </row>
        <row r="93">
          <cell r="B93" t="str">
            <v xml:space="preserve">50 </v>
          </cell>
          <cell r="D93" t="str">
            <v>31990</v>
          </cell>
        </row>
        <row r="94">
          <cell r="B94" t="str">
            <v xml:space="preserve">60 </v>
          </cell>
          <cell r="D94" t="str">
            <v>33490</v>
          </cell>
          <cell r="F94" t="str">
            <v>18 н/д</v>
          </cell>
          <cell r="I94" t="str">
            <v>32390</v>
          </cell>
        </row>
        <row r="96">
          <cell r="B96" t="str">
            <v>толщина</v>
          </cell>
          <cell r="D96" t="str">
            <v>Цена</v>
          </cell>
          <cell r="F96" t="str">
            <v>20</v>
          </cell>
          <cell r="I96" t="str">
            <v>46790</v>
          </cell>
        </row>
        <row r="97">
          <cell r="B97" t="str">
            <v xml:space="preserve">4 </v>
          </cell>
          <cell r="D97" t="str">
            <v>30490</v>
          </cell>
          <cell r="F97" t="str">
            <v>20</v>
          </cell>
          <cell r="G97" t="str">
            <v xml:space="preserve">К1 </v>
          </cell>
          <cell r="I97" t="str">
            <v>47950</v>
          </cell>
        </row>
        <row r="98">
          <cell r="B98" t="str">
            <v xml:space="preserve">4 </v>
          </cell>
          <cell r="D98" t="str">
            <v>30490</v>
          </cell>
          <cell r="F98" t="str">
            <v>20</v>
          </cell>
          <cell r="G98" t="str">
            <v xml:space="preserve">К2 </v>
          </cell>
          <cell r="I98" t="str">
            <v>49490</v>
          </cell>
        </row>
        <row r="99">
          <cell r="B99" t="str">
            <v xml:space="preserve">4 </v>
          </cell>
          <cell r="D99" t="str">
            <v>31500</v>
          </cell>
          <cell r="F99" t="str">
            <v>20</v>
          </cell>
          <cell r="G99" t="str">
            <v xml:space="preserve">Ш1 </v>
          </cell>
          <cell r="I99" t="str">
            <v>51290</v>
          </cell>
        </row>
        <row r="100">
          <cell r="F100" t="str">
            <v>20 н/д</v>
          </cell>
          <cell r="G100" t="str">
            <v xml:space="preserve"> </v>
          </cell>
          <cell r="I100" t="str">
            <v>35990</v>
          </cell>
        </row>
        <row r="101">
          <cell r="B101" t="str">
            <v xml:space="preserve">4 </v>
          </cell>
          <cell r="D101" t="str">
            <v>31990</v>
          </cell>
        </row>
        <row r="102">
          <cell r="F102" t="str">
            <v>25</v>
          </cell>
          <cell r="G102" t="str">
            <v xml:space="preserve">Б1 </v>
          </cell>
          <cell r="I102" t="str">
            <v>50990</v>
          </cell>
        </row>
        <row r="103">
          <cell r="F103" t="str">
            <v>25</v>
          </cell>
          <cell r="G103" t="str">
            <v>К1 ; К2</v>
          </cell>
          <cell r="I103" t="str">
            <v>47950</v>
          </cell>
        </row>
        <row r="104">
          <cell r="F104" t="str">
            <v>25</v>
          </cell>
          <cell r="I104" t="str">
            <v>50990</v>
          </cell>
        </row>
        <row r="105">
          <cell r="F105" t="str">
            <v>30</v>
          </cell>
          <cell r="G105" t="str">
            <v xml:space="preserve"> </v>
          </cell>
          <cell r="I105" t="str">
            <v>40990</v>
          </cell>
        </row>
        <row r="106">
          <cell r="F106" t="str">
            <v>30</v>
          </cell>
          <cell r="G106" t="str">
            <v>Б1 ; Б2</v>
          </cell>
          <cell r="I106" t="str">
            <v>47250</v>
          </cell>
        </row>
        <row r="107">
          <cell r="F107" t="str">
            <v>30</v>
          </cell>
          <cell r="G107" t="str">
            <v xml:space="preserve">К1 </v>
          </cell>
          <cell r="I107" t="str">
            <v>47950</v>
          </cell>
        </row>
        <row r="108">
          <cell r="F108" t="str">
            <v>30</v>
          </cell>
          <cell r="G108" t="str">
            <v>Ш1 ; Ш2</v>
          </cell>
          <cell r="I108" t="str">
            <v>50250</v>
          </cell>
        </row>
        <row r="109">
          <cell r="F109" t="str">
            <v>35</v>
          </cell>
          <cell r="G109" t="str">
            <v xml:space="preserve">Б1 </v>
          </cell>
          <cell r="I109" t="str">
            <v>49290</v>
          </cell>
        </row>
        <row r="110">
          <cell r="F110" t="str">
            <v>35</v>
          </cell>
          <cell r="G110" t="str">
            <v>Ш1 ; Ш2</v>
          </cell>
          <cell r="I110" t="str">
            <v>49550</v>
          </cell>
        </row>
        <row r="111">
          <cell r="F111" t="str">
            <v>36</v>
          </cell>
          <cell r="G111" t="str">
            <v xml:space="preserve">М </v>
          </cell>
          <cell r="I111" t="str">
            <v>41490</v>
          </cell>
        </row>
        <row r="112">
          <cell r="F112" t="str">
            <v>40</v>
          </cell>
          <cell r="G112" t="str">
            <v>Б1 ; Б2</v>
          </cell>
          <cell r="I112" t="str">
            <v>38490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"/>
  <sheetViews>
    <sheetView workbookViewId="0"/>
  </sheetViews>
  <sheetFormatPr defaultRowHeight="14.25" x14ac:dyDescent="0.2"/>
  <cols>
    <col min="1" max="1" width="19.28515625" style="2" bestFit="1" customWidth="1"/>
    <col min="2" max="2" width="7.5703125" style="5" bestFit="1" customWidth="1"/>
    <col min="3" max="3" width="4.140625" style="1" customWidth="1"/>
    <col min="4" max="4" width="15.42578125" style="1" bestFit="1" customWidth="1"/>
    <col min="5" max="5" width="7.5703125" style="4" bestFit="1" customWidth="1"/>
    <col min="6" max="6" width="3.7109375" style="1" customWidth="1"/>
    <col min="7" max="7" width="16.140625" style="1" bestFit="1" customWidth="1"/>
    <col min="8" max="16384" width="9.140625" style="1"/>
  </cols>
  <sheetData>
    <row r="1" spans="1:9" x14ac:dyDescent="0.2">
      <c r="A1" s="6" t="s">
        <v>72</v>
      </c>
      <c r="B1" s="8" t="s">
        <v>73</v>
      </c>
      <c r="D1" s="7" t="s">
        <v>74</v>
      </c>
      <c r="E1" s="9" t="s">
        <v>73</v>
      </c>
      <c r="G1" s="7" t="s">
        <v>75</v>
      </c>
      <c r="H1" s="9" t="s">
        <v>73</v>
      </c>
    </row>
    <row r="2" spans="1:9" x14ac:dyDescent="0.2">
      <c r="A2" s="2" t="s">
        <v>24</v>
      </c>
      <c r="B2" s="5">
        <f>IF([1]Лист1!$B$11="6 ",MROUND([1]Лист1!$D$11*1.07,100))</f>
        <v>29000</v>
      </c>
      <c r="D2" s="3" t="s">
        <v>0</v>
      </c>
      <c r="E2" s="5" t="b">
        <f>IF([1]Лист1!$F$90="12",MROUND([1]Лист1!$I$90*1.05,100))</f>
        <v>0</v>
      </c>
      <c r="G2" s="4" t="s">
        <v>48</v>
      </c>
      <c r="H2" s="5" t="b">
        <f>IF([1]Лист1!$B$92="10 ",MROUND([1]Лист1!$D$92*1.07,100))</f>
        <v>0</v>
      </c>
    </row>
    <row r="3" spans="1:9" x14ac:dyDescent="0.2">
      <c r="A3" s="2" t="s">
        <v>25</v>
      </c>
      <c r="B3" s="5" t="b">
        <f>IF([1]Лист1!$B$13="8 ; 10",MROUND([1]Лист1!$D$13*1.07,100))</f>
        <v>0</v>
      </c>
      <c r="D3" s="3" t="s">
        <v>1</v>
      </c>
      <c r="E3" s="5" t="b">
        <f>IF([1]Лист1!$F$91="14",MROUND([1]Лист1!$I$91*1.05,100))</f>
        <v>0</v>
      </c>
      <c r="G3" s="4" t="s">
        <v>49</v>
      </c>
      <c r="H3" s="5" t="b">
        <f>IF([1]Лист1!$B$93="12 ; 14; 16",MROUND([1]Лист1!$D$93*1.07,100))</f>
        <v>0</v>
      </c>
    </row>
    <row r="4" spans="1:9" x14ac:dyDescent="0.2">
      <c r="A4" s="2" t="s">
        <v>26</v>
      </c>
      <c r="B4" s="5" t="b">
        <f>IF([1]Лист1!$B$13="8 ; 10",MROUND([1]Лист1!$D$13*1.07,100))</f>
        <v>0</v>
      </c>
      <c r="D4" s="3" t="s">
        <v>2</v>
      </c>
      <c r="E4" s="5" t="b">
        <f>IF([1]Лист1!$F$92="16",MROUND([1]Лист1!$I$92*1.05,100))</f>
        <v>0</v>
      </c>
      <c r="G4" s="4" t="s">
        <v>50</v>
      </c>
      <c r="H4" s="5" t="b">
        <f>IF([1]Лист1!$B$93="12 ; 14; 16",MROUND([1]Лист1!$D$93*1.07,100))</f>
        <v>0</v>
      </c>
    </row>
    <row r="5" spans="1:9" x14ac:dyDescent="0.2">
      <c r="A5" s="2" t="s">
        <v>27</v>
      </c>
      <c r="B5" s="5">
        <f>IF([1]Лист1!$B$14="12 ",MROUND([1]Лист1!$D$14*1.07,100))</f>
        <v>26100</v>
      </c>
      <c r="D5" s="3" t="s">
        <v>3</v>
      </c>
      <c r="E5" s="5" t="b">
        <f>IF([1]Лист1!$F$94="18",MROUND([1]Лист1!$I$94*1.05,100))</f>
        <v>0</v>
      </c>
      <c r="G5" s="4" t="s">
        <v>51</v>
      </c>
      <c r="H5" s="5" t="b">
        <f>IF([1]Лист1!$B$93="12 ; 14; 16",MROUND([1]Лист1!$D$93*1.07,100))</f>
        <v>0</v>
      </c>
    </row>
    <row r="6" spans="1:9" x14ac:dyDescent="0.2">
      <c r="A6" s="2" t="s">
        <v>28</v>
      </c>
      <c r="B6" s="5">
        <f>IF([1]Лист1!$B$15="14 ; 16; 18",MROUND([1]Лист1!$D$15*1.07,100))</f>
        <v>25700</v>
      </c>
      <c r="D6" s="3" t="s">
        <v>4</v>
      </c>
      <c r="E6" s="5">
        <f>IF([1]Лист1!$F$96="20",MROUND([1]Лист1!$I$96*1.05,100))</f>
        <v>49100</v>
      </c>
      <c r="G6" s="4" t="s">
        <v>52</v>
      </c>
      <c r="H6" s="5" t="b">
        <f>IF([1]Лист1!$B$94="18 ",MROUND([1]Лист1!$D$94*1.07,100))</f>
        <v>0</v>
      </c>
    </row>
    <row r="7" spans="1:9" x14ac:dyDescent="0.2">
      <c r="A7" s="2" t="s">
        <v>29</v>
      </c>
      <c r="B7" s="5">
        <f>IF([1]Лист1!$B$15="14 ; 16; 18",MROUND([1]Лист1!$D$15*1.07,100))</f>
        <v>25700</v>
      </c>
      <c r="D7" s="3" t="s">
        <v>5</v>
      </c>
      <c r="E7" s="5" t="b">
        <f>IF([1]Лист1!$F$97="20",IF([1]Лист1!$G$97="Б1 ",MROUND([1]Лист1!$I$97*1.05,100)))</f>
        <v>0</v>
      </c>
      <c r="G7" s="4" t="s">
        <v>53</v>
      </c>
      <c r="H7" s="5" t="b">
        <f>IF([1]Лист1!$B$95="20 ",MROUND([1]Лист1!$D$95*1.07,100))</f>
        <v>0</v>
      </c>
    </row>
    <row r="8" spans="1:9" x14ac:dyDescent="0.2">
      <c r="A8" s="2" t="s">
        <v>30</v>
      </c>
      <c r="B8" s="5">
        <f>IF([1]Лист1!$B$15="14 ; 16; 18",MROUND([1]Лист1!$D$15*1.07,100))</f>
        <v>25700</v>
      </c>
      <c r="D8" s="3" t="s">
        <v>6</v>
      </c>
      <c r="E8" s="5" t="b">
        <f>IF([1]Лист1!$F$98="20",IF([1]Лист1!$G$98="К1 ",MROUND([1]Лист1!$I$98*1.05,100)))</f>
        <v>0</v>
      </c>
      <c r="G8" s="4" t="s">
        <v>54</v>
      </c>
      <c r="H8" s="5" t="b">
        <f>IF([1]Лист1!$B$96="22 ",MROUND([1]Лист1!$D$96*1.07,100))</f>
        <v>0</v>
      </c>
    </row>
    <row r="9" spans="1:9" x14ac:dyDescent="0.2">
      <c r="A9" s="2" t="s">
        <v>31</v>
      </c>
      <c r="B9" s="5">
        <f>IF([1]Лист1!$B$16="20 ",MROUND([1]Лист1!$D$16*1.07,100))</f>
        <v>25900</v>
      </c>
      <c r="D9" s="3" t="s">
        <v>7</v>
      </c>
      <c r="E9" s="5" t="b">
        <f>IF([1]Лист1!$F$99="20",IF([1]Лист1!$G$99="К2 ",MROUND([1]Лист1!$I$99*1.05,100)))</f>
        <v>0</v>
      </c>
      <c r="G9" s="4" t="s">
        <v>55</v>
      </c>
      <c r="H9" s="5" t="b">
        <f>IF([1]Лист1!$B$97="25 ",MROUND([1]Лист1!$D$97*1.07,100))</f>
        <v>0</v>
      </c>
    </row>
    <row r="10" spans="1:9" x14ac:dyDescent="0.2">
      <c r="A10" s="2" t="s">
        <v>32</v>
      </c>
      <c r="B10" s="5">
        <f>IF([1]Лист1!$B$17="22 ",MROUND([1]Лист1!$D$17*1.07,100))</f>
        <v>25700</v>
      </c>
      <c r="D10" s="3" t="s">
        <v>8</v>
      </c>
      <c r="E10" s="5" t="b">
        <f>IF([1]Лист1!$F$100="20",IF([1]Лист1!$G$100="Ш1 ",MROUND([1]Лист1!$I$100*1.05,100)))</f>
        <v>0</v>
      </c>
      <c r="G10" s="4" t="s">
        <v>56</v>
      </c>
      <c r="H10" s="5" t="b">
        <f>IF([1]Лист1!$B$98="30 ",MROUND([1]Лист1!$D$98*1.07,100))</f>
        <v>0</v>
      </c>
    </row>
    <row r="11" spans="1:9" x14ac:dyDescent="0.2">
      <c r="A11" s="2" t="s">
        <v>33</v>
      </c>
      <c r="B11" s="5">
        <f>IF([1]Лист1!$B$18="25 ",MROUND([1]Лист1!$D$18*1.07,100))</f>
        <v>25800</v>
      </c>
      <c r="D11" s="3" t="s">
        <v>9</v>
      </c>
      <c r="E11" s="5" t="b">
        <f>IF([1]Лист1!$F$102="24",IF([1]Лист1!$G$102="М ",MROUND([1]Лист1!$I$102*1.05,100)))</f>
        <v>0</v>
      </c>
      <c r="G11" s="4" t="s">
        <v>57</v>
      </c>
      <c r="H11" s="5" t="b">
        <f>IF([1]Лист1!$B$99="40 ",MROUND([1]Лист1!$D$99*1.07,100))</f>
        <v>0</v>
      </c>
    </row>
    <row r="12" spans="1:9" x14ac:dyDescent="0.2">
      <c r="A12" s="2" t="s">
        <v>47</v>
      </c>
      <c r="B12" s="5" t="b">
        <f>IF([1]Лист1!$B$43="6 ",MROUND([1]Лист1!$D$43*1.07,100))</f>
        <v>0</v>
      </c>
      <c r="D12" s="3" t="s">
        <v>10</v>
      </c>
      <c r="E12" s="5" t="b">
        <f>IF([1]Лист1!$F$103="25",IF([1]Лист1!$G$103="Б1 ; Ш1",MROUND([1]Лист1!$I$103*1.05,100)))</f>
        <v>0</v>
      </c>
      <c r="G12" s="4" t="s">
        <v>58</v>
      </c>
      <c r="H12" s="5" t="b">
        <f>IF([1]Лист1!$B$100="50 ",MROUND([1]Лист1!$D$100*1.07,100))</f>
        <v>0</v>
      </c>
    </row>
    <row r="13" spans="1:9" x14ac:dyDescent="0.2">
      <c r="A13" s="2" t="s">
        <v>34</v>
      </c>
      <c r="B13" s="5" t="b">
        <f>IF([1]Лист1!$B$44="8 ",MROUND([1]Лист1!$D$44*1.07,100))</f>
        <v>0</v>
      </c>
      <c r="D13" s="3" t="s">
        <v>11</v>
      </c>
      <c r="E13" s="5" t="b">
        <f>IF([1]Лист1!$F$103="25",IF([1]Лист1!$G$103="Б1 ; Ш1",MROUND([1]Лист1!$I$103*1.05,100)))</f>
        <v>0</v>
      </c>
      <c r="G13" s="4" t="s">
        <v>59</v>
      </c>
      <c r="H13" s="5" t="b">
        <f>IF([1]Лист1!$B$101="60 ",MROUND([1]Лист1!$D$101*1.07,100))</f>
        <v>0</v>
      </c>
    </row>
    <row r="14" spans="1:9" x14ac:dyDescent="0.2">
      <c r="A14" s="2" t="s">
        <v>35</v>
      </c>
      <c r="B14" s="5" t="b">
        <f>IF([1]Лист1!$B$37="10 ",MROUND([1]Лист1!$D$37*1.07,100))</f>
        <v>0</v>
      </c>
      <c r="D14" s="3" t="s">
        <v>12</v>
      </c>
      <c r="E14" s="5" t="b">
        <f>IF([1]Лист1!$F$104="30",MROUND([1]Лист1!$I$104*1.05,100))</f>
        <v>0</v>
      </c>
    </row>
    <row r="15" spans="1:9" x14ac:dyDescent="0.2">
      <c r="A15" s="2" t="s">
        <v>36</v>
      </c>
      <c r="B15" s="5" t="b">
        <f>IF([1]Лист1!$B$38="12 ",MROUND([1]Лист1!$D$38*1.07,100))</f>
        <v>0</v>
      </c>
      <c r="D15" s="3" t="s">
        <v>13</v>
      </c>
      <c r="E15" s="5" t="b">
        <f>IF([1]Лист1!$F$105="30",IF([1]Лист1!$G$105="Б1 ; Б2",MROUND([1]Лист1!$I$105*1.05,100)))</f>
        <v>0</v>
      </c>
      <c r="G15" s="7" t="s">
        <v>76</v>
      </c>
      <c r="H15" s="9" t="s">
        <v>73</v>
      </c>
    </row>
    <row r="16" spans="1:9" x14ac:dyDescent="0.2">
      <c r="A16" s="2" t="s">
        <v>37</v>
      </c>
      <c r="B16" s="5" t="b">
        <f>IF([1]Лист1!$B$39="14 ; 16; 18; 20",MROUND([1]Лист1!$D$39*1.07,100))</f>
        <v>0</v>
      </c>
      <c r="D16" s="3" t="s">
        <v>14</v>
      </c>
      <c r="E16" s="5" t="b">
        <f>IF([1]Лист1!$F$105="30",IF([1]Лист1!$G$105="Б1 ; Б2",MROUND([1]Лист1!$I$105*1.05,100)))</f>
        <v>0</v>
      </c>
      <c r="G16" s="4" t="s">
        <v>60</v>
      </c>
      <c r="H16" s="5" t="b">
        <f>IF([1]Лист1!$G$60="10 ",MROUND([1]Лист1!$I$60*1.07,100))</f>
        <v>0</v>
      </c>
      <c r="I16" s="1">
        <v>480</v>
      </c>
    </row>
    <row r="17" spans="1:9" x14ac:dyDescent="0.2">
      <c r="A17" s="2" t="s">
        <v>38</v>
      </c>
      <c r="B17" s="5" t="b">
        <f>IF([1]Лист1!$B$39="14 ; 16; 18; 20",MROUND([1]Лист1!$D$39*1.07,100))</f>
        <v>0</v>
      </c>
      <c r="D17" s="3" t="s">
        <v>15</v>
      </c>
      <c r="E17" s="5" t="b">
        <f>IF([1]Лист1!$F$106="30",IF([1]Лист1!$G$106="К1 ",MROUND([1]Лист1!$I$106*1.05,100)))</f>
        <v>0</v>
      </c>
      <c r="G17" s="4" t="s">
        <v>61</v>
      </c>
      <c r="H17" s="5" t="b">
        <f>IF([1]Лист1!$G$61="14 ",MROUND([1]Лист1!$I$61*1.07,100))</f>
        <v>0</v>
      </c>
    </row>
    <row r="18" spans="1:9" x14ac:dyDescent="0.2">
      <c r="A18" s="2" t="s">
        <v>39</v>
      </c>
      <c r="B18" s="5" t="b">
        <f>IF([1]Лист1!$B$39="14 ; 16; 18; 20",MROUND([1]Лист1!$D$39*1.07,100))</f>
        <v>0</v>
      </c>
      <c r="D18" s="3" t="s">
        <v>16</v>
      </c>
      <c r="E18" s="5" t="b">
        <f>IF([1]Лист1!$F$107="30",IF([1]Лист1!$G$107="Ш1 ; Ш2",MROUND([1]Лист1!$I$107*1.05,100)))</f>
        <v>0</v>
      </c>
      <c r="G18" s="4" t="s">
        <v>62</v>
      </c>
      <c r="H18" s="5" t="b">
        <f>IF([1]Лист1!$G$62="16 ",MROUND([1]Лист1!$I$62*1.07,100))</f>
        <v>0</v>
      </c>
    </row>
    <row r="19" spans="1:9" x14ac:dyDescent="0.2">
      <c r="A19" s="2" t="s">
        <v>40</v>
      </c>
      <c r="B19" s="5" t="b">
        <f>IF([1]Лист1!$B$39="14 ; 16; 18; 20",MROUND([1]Лист1!$D$39*1.07,100))</f>
        <v>0</v>
      </c>
      <c r="D19" s="3" t="s">
        <v>17</v>
      </c>
      <c r="E19" s="5" t="b">
        <f>IF([1]Лист1!$F$107="30",IF([1]Лист1!$G$106="К1 ",MROUND([1]Лист1!$I$106*1.05,100)))</f>
        <v>0</v>
      </c>
      <c r="G19" s="4" t="s">
        <v>63</v>
      </c>
      <c r="H19" s="5" t="b">
        <f>IF([1]Лист1!$G$63="18 ; 20",MROUND([1]Лист1!$I$63*1.07,100))</f>
        <v>0</v>
      </c>
    </row>
    <row r="20" spans="1:9" x14ac:dyDescent="0.2">
      <c r="A20" s="2" t="s">
        <v>41</v>
      </c>
      <c r="B20" s="5" t="b">
        <f>IF([1]Лист1!$B$40="22 ; 25; 28; 32",MROUND([1]Лист1!$D$39*1.07,100))</f>
        <v>0</v>
      </c>
      <c r="D20" s="3" t="s">
        <v>18</v>
      </c>
      <c r="E20" s="5" t="b">
        <f>IF([1]Лист1!$F$108="35",IF([1]Лист1!$G$108="Б1 ",MROUND([1]Лист1!$I$108*1.05,100)))</f>
        <v>0</v>
      </c>
      <c r="G20" s="4" t="s">
        <v>64</v>
      </c>
      <c r="H20" s="5" t="b">
        <f>IF([1]Лист1!$G$63="18 ; 20",MROUND([1]Лист1!$I$63*1.07,100))</f>
        <v>0</v>
      </c>
    </row>
    <row r="21" spans="1:9" x14ac:dyDescent="0.2">
      <c r="A21" s="2" t="s">
        <v>42</v>
      </c>
      <c r="B21" s="5" t="b">
        <f>IF([1]Лист1!$B$40="22 ; 25; 28; 32",MROUND([1]Лист1!$D$39*1.07,100))</f>
        <v>0</v>
      </c>
      <c r="D21" s="3" t="s">
        <v>19</v>
      </c>
      <c r="E21" s="5" t="b">
        <f>IF([1]Лист1!$F$109="35",IF([1]Лист1!$G$109="Ш1 ; Ш2",MROUND([1]Лист1!$I$109*1.05,100)))</f>
        <v>0</v>
      </c>
      <c r="G21" s="4" t="s">
        <v>65</v>
      </c>
      <c r="H21" s="5" t="b">
        <f>IF([1]Лист1!$G$64="22 ",MROUND([1]Лист1!$I$64*1.07,100))</f>
        <v>0</v>
      </c>
    </row>
    <row r="22" spans="1:9" x14ac:dyDescent="0.2">
      <c r="A22" s="2" t="s">
        <v>43</v>
      </c>
      <c r="B22" s="5" t="b">
        <f>IF([1]Лист1!$B$40="22 ; 25; 28; 32",MROUND([1]Лист1!$D$39*1.07,100))</f>
        <v>0</v>
      </c>
      <c r="D22" s="3" t="s">
        <v>20</v>
      </c>
      <c r="E22" s="5" t="b">
        <f>IF([1]Лист1!$F$109="35",IF([1]Лист1!$G$109="Ш1 ; Ш2",MROUND([1]Лист1!$I$109*1.05,100)))</f>
        <v>0</v>
      </c>
      <c r="G22" s="4" t="s">
        <v>66</v>
      </c>
      <c r="H22" s="5" t="b">
        <f>IF([1]Лист1!$G$65="24 ; 25; 28",MROUND([1]Лист1!$I$65*1.07,100))</f>
        <v>0</v>
      </c>
    </row>
    <row r="23" spans="1:9" x14ac:dyDescent="0.2">
      <c r="A23" s="2" t="s">
        <v>44</v>
      </c>
      <c r="B23" s="5" t="b">
        <f>IF([1]Лист1!$B$40="22 ; 25; 28; 32",MROUND([1]Лист1!$D$39*1.07,100))</f>
        <v>0</v>
      </c>
      <c r="D23" s="3" t="s">
        <v>21</v>
      </c>
      <c r="E23" s="5" t="b">
        <f>IF([1]Лист1!$F$110="36",IF([1]Лист1!$G$110="М ",MROUND([1]Лист1!$I$110*1.05,100)))</f>
        <v>0</v>
      </c>
      <c r="G23" s="4" t="s">
        <v>67</v>
      </c>
      <c r="H23" s="5" t="b">
        <f>IF([1]Лист1!$G$65="24 ; 25; 28",MROUND([1]Лист1!$I$65*1.07,100))</f>
        <v>0</v>
      </c>
    </row>
    <row r="24" spans="1:9" x14ac:dyDescent="0.2">
      <c r="A24" s="2" t="s">
        <v>45</v>
      </c>
      <c r="B24" s="5" t="b">
        <f>IF([1]Лист1!$B$41="36 ",MROUND([1]Лист1!$D$39*1.07,100))</f>
        <v>0</v>
      </c>
      <c r="D24" s="3" t="s">
        <v>22</v>
      </c>
      <c r="E24" s="5" t="b">
        <f>IF([1]Лист1!$F$111="40",IF([1]Лист1!$G$111="Б2 ",MROUND([1]Лист1!$I$111*1.05,100)))</f>
        <v>0</v>
      </c>
      <c r="G24" s="4" t="s">
        <v>68</v>
      </c>
      <c r="H24" s="5" t="b">
        <f>IF([1]Лист1!$G$65="24 ; 25; 28",MROUND([1]Лист1!$I$65*1.07,100))</f>
        <v>0</v>
      </c>
    </row>
    <row r="25" spans="1:9" x14ac:dyDescent="0.2">
      <c r="A25" s="2" t="s">
        <v>46</v>
      </c>
      <c r="B25" s="5" t="b">
        <f>IF([1]Лист1!$B$42="40 ",MROUND([1]Лист1!$D$42*1.07,100))</f>
        <v>0</v>
      </c>
      <c r="D25" s="3" t="s">
        <v>23</v>
      </c>
      <c r="E25" s="5" t="b">
        <f>IF([1]Лист1!$F$112="40",IF([1]Лист1!$G$112="Ш1 ; Ш2",MROUND([1]Лист1!$I$112*1.05,100)))</f>
        <v>0</v>
      </c>
      <c r="G25" s="4" t="s">
        <v>69</v>
      </c>
      <c r="H25" s="5" t="b">
        <f>IF([1]Лист1!$G$65="24 ; 25; 28",MROUND([1]Лист1!$I$65*1.07,100))</f>
        <v>0</v>
      </c>
      <c r="I25" s="1">
        <v>301</v>
      </c>
    </row>
    <row r="26" spans="1:9" x14ac:dyDescent="0.2">
      <c r="G26" s="4" t="s">
        <v>70</v>
      </c>
      <c r="H26" s="5" t="b">
        <f>IF([1]Лист1!$G$67="32 ",MROUND([1]Лист1!$I$67*1.07,100))</f>
        <v>0</v>
      </c>
      <c r="I26" s="1">
        <v>197</v>
      </c>
    </row>
    <row r="27" spans="1:9" x14ac:dyDescent="0.2">
      <c r="G27" s="4" t="s">
        <v>71</v>
      </c>
      <c r="H27" s="5" t="b">
        <f>IF([1]Лист1!$G$68="34 ",MROUND([1]Лист1!$I$68*1.07,100))</f>
        <v>0</v>
      </c>
      <c r="I27" s="1">
        <v>24</v>
      </c>
    </row>
    <row r="28" spans="1:9" x14ac:dyDescent="0.2">
      <c r="G28" s="4" t="s">
        <v>77</v>
      </c>
      <c r="I28" s="1">
        <v>86</v>
      </c>
    </row>
    <row r="29" spans="1:9" x14ac:dyDescent="0.2">
      <c r="G29" s="4" t="s">
        <v>78</v>
      </c>
      <c r="I29" s="1">
        <v>23</v>
      </c>
    </row>
    <row r="30" spans="1:9" x14ac:dyDescent="0.2">
      <c r="G30" s="4" t="s">
        <v>79</v>
      </c>
      <c r="I30" s="1">
        <v>296</v>
      </c>
    </row>
    <row r="31" spans="1:9" x14ac:dyDescent="0.2">
      <c r="G31" s="4" t="s">
        <v>80</v>
      </c>
      <c r="I31" s="1">
        <v>19</v>
      </c>
    </row>
    <row r="32" spans="1:9" x14ac:dyDescent="0.2">
      <c r="G32" s="4" t="s">
        <v>81</v>
      </c>
      <c r="I32" s="1">
        <v>185</v>
      </c>
    </row>
    <row r="33" spans="7:9" x14ac:dyDescent="0.2">
      <c r="G33" s="4" t="s">
        <v>82</v>
      </c>
      <c r="I33" s="1">
        <v>74</v>
      </c>
    </row>
    <row r="34" spans="7:9" x14ac:dyDescent="0.2">
      <c r="G34" s="4" t="s">
        <v>83</v>
      </c>
      <c r="I34" s="1">
        <v>41</v>
      </c>
    </row>
    <row r="35" spans="7:9" x14ac:dyDescent="0.2">
      <c r="G35" s="4" t="s">
        <v>84</v>
      </c>
      <c r="I35" s="1">
        <v>238</v>
      </c>
    </row>
    <row r="36" spans="7:9" x14ac:dyDescent="0.2">
      <c r="G36" s="4" t="s">
        <v>85</v>
      </c>
      <c r="I36" s="1">
        <v>90</v>
      </c>
    </row>
    <row r="37" spans="7:9" x14ac:dyDescent="0.2">
      <c r="G37" s="4" t="s">
        <v>86</v>
      </c>
      <c r="I37" s="1">
        <v>200</v>
      </c>
    </row>
    <row r="38" spans="7:9" x14ac:dyDescent="0.2">
      <c r="G38" s="4" t="s">
        <v>87</v>
      </c>
      <c r="I38" s="1">
        <v>201</v>
      </c>
    </row>
    <row r="39" spans="7:9" x14ac:dyDescent="0.2">
      <c r="G39" s="4" t="s">
        <v>88</v>
      </c>
      <c r="I39" s="1">
        <v>284</v>
      </c>
    </row>
    <row r="40" spans="7:9" x14ac:dyDescent="0.2">
      <c r="G40" s="4" t="s">
        <v>89</v>
      </c>
      <c r="I40" s="1">
        <v>20</v>
      </c>
    </row>
    <row r="41" spans="7:9" x14ac:dyDescent="0.2">
      <c r="G41" s="4" t="s">
        <v>90</v>
      </c>
      <c r="I41" s="1">
        <v>230</v>
      </c>
    </row>
    <row r="42" spans="7:9" x14ac:dyDescent="0.2">
      <c r="G42" s="4" t="s">
        <v>91</v>
      </c>
      <c r="I42" s="1">
        <v>41</v>
      </c>
    </row>
    <row r="43" spans="7:9" x14ac:dyDescent="0.2">
      <c r="G43" s="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25"/>
  <sheetViews>
    <sheetView tabSelected="1" workbookViewId="0">
      <selection activeCell="G2" sqref="G2"/>
    </sheetView>
  </sheetViews>
  <sheetFormatPr defaultRowHeight="15" x14ac:dyDescent="0.25"/>
  <cols>
    <col min="1" max="1" width="9.140625" style="28"/>
    <col min="2" max="2" width="19.28515625" style="28" bestFit="1" customWidth="1"/>
    <col min="3" max="4" width="19.28515625" style="28" customWidth="1"/>
    <col min="5" max="5" width="11.85546875" style="28" bestFit="1" customWidth="1"/>
    <col min="6" max="6" width="10.28515625" style="28" bestFit="1" customWidth="1"/>
    <col min="7" max="16384" width="9.140625" style="28"/>
  </cols>
  <sheetData>
    <row r="1" spans="1:7" x14ac:dyDescent="0.25">
      <c r="A1" s="28">
        <v>1</v>
      </c>
      <c r="B1" s="27" t="s">
        <v>24</v>
      </c>
      <c r="C1" s="28" t="str">
        <f>"кл А1 Ст3"</f>
        <v>кл А1 Ст3</v>
      </c>
      <c r="D1" s="27" t="str">
        <f>"6 "</f>
        <v xml:space="preserve">6 </v>
      </c>
      <c r="E1" s="29" t="str">
        <f>IF(C1=MC!A$6,IF(D1=MC!B$6,MC!D$6),IF(C1=MC!A$7,IF(D1=MC!B$7,MC!D$7),IF(C1=MC!A$8,IF(D1=MC!B$8,MC!D$8),IF(C1=MC!A$9,IF(D1=MC!B$9,MC!D$9),IF(C1=MC!A$10,IF(D1=MC!B$10,MC!D$10),IF(C1=MC!A$11,IF(D1=MC!B$11,MC!D$11)))))))</f>
        <v>27090</v>
      </c>
      <c r="G1" s="41" t="str">
        <f>LOOKUP(,-1/(MC!A$7:A$99=C1)/ISNUMBER(SEARCH(TRIM(" "&amp;D1&amp;" ")," "&amp;MC!B$7:B$99&amp;" "))/(D1&lt;&gt;""),MC!D$7:D$99)</f>
        <v>23990</v>
      </c>
    </row>
    <row r="2" spans="1:7" x14ac:dyDescent="0.25">
      <c r="A2" s="28">
        <v>1</v>
      </c>
      <c r="B2" s="27" t="s">
        <v>25</v>
      </c>
      <c r="C2" s="28" t="str">
        <f>"кл А1 Ст3"</f>
        <v>кл А1 Ст3</v>
      </c>
      <c r="D2" s="27" t="str">
        <f>"8 "</f>
        <v xml:space="preserve">8 </v>
      </c>
      <c r="E2" s="29" t="b">
        <f>IF(C2=MC!A$6,IF(D2=MC!B$6,MC!D$6),IF(C2=MC!A$7,IF(D2=MC!B$7,MC!D$7),IF(C2=MC!A$8,IF(D2=MC!B$8,MC!D$8),IF(C2=MC!A$9,IF(D2=MC!B$9,MC!D$9),IF(C2=MC!A$10,IF(D2=MC!B$10,MC!D$10),IF(C2=MC!A$11,IF(D2=MC!B$11,MC!D$11),IF(C2=MC!A$12,IF(D2=MC!B$12,MC!D$12))))))))</f>
        <v>0</v>
      </c>
      <c r="G2" s="41" t="str">
        <f>LOOKUP(,-1/(MC!A$7:A$99=C2)/ISNUMBER(SEARCH(TRIM(" "&amp;D2&amp;" ")," "&amp;MC!B$7:B$99&amp;" "))/(D2&lt;&gt;""),MC!D$7:D$99)</f>
        <v>23990</v>
      </c>
    </row>
    <row r="3" spans="1:7" x14ac:dyDescent="0.25">
      <c r="A3" s="28">
        <v>3</v>
      </c>
      <c r="B3" s="27" t="s">
        <v>26</v>
      </c>
      <c r="C3" s="31" t="str">
        <f>MC!A13</f>
        <v>кл А1 Ст3</v>
      </c>
      <c r="D3" s="31" t="str">
        <f>MC!B13</f>
        <v xml:space="preserve">10 </v>
      </c>
      <c r="E3" s="29" t="b">
        <f>IF(C3=MC!A8,IF(D3=MC!B8,MC!D8),IF(C3=MC!A9,IF(D3=MC!B9,MC!D9),IF(C3=MC!A10,IF(D3=MC!B10,MC!D10),IF(C3=MC!A11,IF(D3=MC!B11,MC!D11),IF(C3=MC!A12,IF(D3=MC!B12,MC!D12),IF(C3=MC!A13,IF(D3=MC!B13,MC!D13)))))))</f>
        <v>0</v>
      </c>
      <c r="F3" s="28">
        <f>IF(C3=MC!A12,IF(D3=MC!B12,100,1))</f>
        <v>1</v>
      </c>
      <c r="G3" s="41" t="str">
        <f>LOOKUP(,-1/(MC!A$7:A$99=C3)/ISNUMBER(SEARCH(TRIM(" "&amp;D3&amp;" ")," "&amp;MC!B$7:B$99&amp;" "))/(D3&lt;&gt;""),MC!D$7:D$99)</f>
        <v>25490</v>
      </c>
    </row>
    <row r="4" spans="1:7" x14ac:dyDescent="0.25">
      <c r="A4" s="28">
        <v>4</v>
      </c>
      <c r="B4" s="27" t="s">
        <v>27</v>
      </c>
      <c r="C4" s="27" t="s">
        <v>122</v>
      </c>
      <c r="D4" s="27" t="str">
        <f>"12 "</f>
        <v xml:space="preserve">12 </v>
      </c>
      <c r="E4" s="29" t="b">
        <f>IF(C4=MC!A9,IF(D4=MC!B9,MC!D9),IF(C4=MC!A10,IF(D4=MC!B10,MC!D10),IF(C4=MC!A11,IF(D4=MC!B11,MC!D11),IF(C4=MC!A12,IF(D4=MC!B12,MC!D12),IF(C4=MC!A13,IF(D4=MC!B13,MC!D13),IF(C4=MC!A14,IF(D4=MC!B14,MC!D14)))))))</f>
        <v>0</v>
      </c>
      <c r="G4" s="41" t="str">
        <f>LOOKUP(,-1/(MC!A$7:A$99=C4)/ISNUMBER(SEARCH(TRIM(" "&amp;D4&amp;" ")," "&amp;MC!B$7:B$99&amp;" "))/(D4&lt;&gt;""),MC!D$7:D$99)</f>
        <v>24390</v>
      </c>
    </row>
    <row r="5" spans="1:7" x14ac:dyDescent="0.25">
      <c r="A5" s="28">
        <v>5</v>
      </c>
      <c r="B5" s="27" t="s">
        <v>28</v>
      </c>
      <c r="C5" s="27" t="s">
        <v>122</v>
      </c>
      <c r="D5" s="27"/>
      <c r="E5" s="29" t="b">
        <f>IF(C5=MC!A10,IF(D5=MC!B10,MC!D10),IF(C5=MC!A11,IF(D5=MC!B11,MC!D11),IF(C5=MC!A12,IF(D5=MC!B12,MC!D12),IF(C5=MC!A13,IF(D5=MC!B13,MC!D13),IF(C5=MC!A14,IF(D5=MC!B14,MC!D14),IF(C5=MC!A15,IF(D5=MC!B15,MC!D15)))))))</f>
        <v>0</v>
      </c>
      <c r="G5" s="41" t="e">
        <f>LOOKUP(,-1/(MC!A$7:A$99=C5)/ISNUMBER(SEARCH(TRIM(" "&amp;D5&amp;" ")," "&amp;MC!B$7:B$99&amp;" "))/(D5&lt;&gt;""),MC!D$7:D$99)</f>
        <v>#N/A</v>
      </c>
    </row>
    <row r="6" spans="1:7" x14ac:dyDescent="0.25">
      <c r="A6" s="28">
        <v>6</v>
      </c>
      <c r="B6" s="27" t="s">
        <v>29</v>
      </c>
      <c r="C6" s="27" t="s">
        <v>122</v>
      </c>
      <c r="D6" s="27"/>
      <c r="E6" s="29" t="b">
        <f>IF(C6=MC!A11,IF(D6=MC!B11,MC!D11),IF(C6=MC!A12,IF(D6=MC!B12,MC!D12),IF(C6=MC!A13,IF(D6=MC!B13,MC!D13),IF(C6=MC!A14,IF(D6=MC!B14,MC!D14),IF(C6=MC!A15,IF(D6=MC!B15,MC!D15),IF(C6=MC!A16,IF(D6=MC!B16,MC!D16)))))))</f>
        <v>0</v>
      </c>
      <c r="G6" s="41" t="e">
        <f>LOOKUP(,-1/(MC!A$7:A$99=C6)/ISNUMBER(SEARCH(TRIM(" "&amp;D6&amp;" ")," "&amp;MC!B$7:B$99&amp;" "))/(D6&lt;&gt;""),MC!D$7:D$99)</f>
        <v>#N/A</v>
      </c>
    </row>
    <row r="7" spans="1:7" x14ac:dyDescent="0.25">
      <c r="A7" s="28">
        <v>7</v>
      </c>
      <c r="B7" s="27" t="s">
        <v>30</v>
      </c>
      <c r="C7" s="27" t="s">
        <v>122</v>
      </c>
      <c r="D7" s="27"/>
      <c r="E7" s="29" t="b">
        <f>IF(C7=MC!A12,IF(D7=MC!B12,MC!D12),IF(C7=MC!A13,IF(D7=MC!B13,MC!D13),IF(C7=MC!A14,IF(D7=MC!B14,MC!D14),IF(C7=MC!A15,IF(D7=MC!B15,MC!D15),IF(C7=MC!A16,IF(D7=MC!B16,MC!D16),IF(C7=MC!A17,IF(D7=MC!B17,MC!D17)))))))</f>
        <v>0</v>
      </c>
      <c r="G7" s="41" t="e">
        <f>LOOKUP(,-1/(MC!A$7:A$99=C7)/ISNUMBER(SEARCH(TRIM(" "&amp;D7&amp;" ")," "&amp;MC!B$7:B$99&amp;" "))/(D7&lt;&gt;""),MC!D$7:D$99)</f>
        <v>#N/A</v>
      </c>
    </row>
    <row r="8" spans="1:7" x14ac:dyDescent="0.25">
      <c r="A8" s="28">
        <v>8</v>
      </c>
      <c r="B8" s="27" t="s">
        <v>31</v>
      </c>
      <c r="C8" s="27" t="s">
        <v>122</v>
      </c>
      <c r="D8" s="27"/>
      <c r="E8" s="29" t="b">
        <f>IF(C8=MC!A13,IF(D8=MC!B13,MC!D13),IF(C8=MC!A14,IF(D8=MC!B14,MC!D14),IF(C8=MC!A15,IF(D8=MC!B15,MC!D15),IF(C8=MC!A16,IF(D8=MC!B16,MC!D16),IF(C8=MC!A17,IF(D8=MC!B17,MC!D17),IF(C8=MC!A18,IF(D8=MC!B18,MC!D18)))))))</f>
        <v>0</v>
      </c>
      <c r="G8" s="41" t="e">
        <f>LOOKUP(,-1/(MC!A$7:A$99=C8)/ISNUMBER(SEARCH(TRIM(" "&amp;D8&amp;" ")," "&amp;MC!B$7:B$99&amp;" "))/(D8&lt;&gt;""),MC!D$7:D$99)</f>
        <v>#N/A</v>
      </c>
    </row>
    <row r="9" spans="1:7" x14ac:dyDescent="0.25">
      <c r="A9" s="28">
        <v>9</v>
      </c>
      <c r="B9" s="27" t="s">
        <v>32</v>
      </c>
      <c r="C9" s="27" t="s">
        <v>122</v>
      </c>
      <c r="D9" s="27"/>
      <c r="E9" s="29" t="b">
        <f>IF(C9=MC!A14,IF(D9=MC!B14,MC!D14),IF(C9=MC!A15,IF(D9=MC!B15,MC!D15),IF(C9=MC!A16,IF(D9=MC!B16,MC!D16),IF(C9=MC!A17,IF(D9=MC!B17,MC!D17),IF(C9=MC!A18,IF(D9=MC!B18,MC!D18),IF(C9=MC!A19,IF(D9=MC!B19,MC!D19)))))))</f>
        <v>0</v>
      </c>
      <c r="G9" s="41" t="e">
        <f>LOOKUP(,-1/(MC!A$7:A$99=C9)/ISNUMBER(SEARCH(TRIM(" "&amp;D9&amp;" ")," "&amp;MC!B$7:B$99&amp;" "))/(D9&lt;&gt;""),MC!D$7:D$99)</f>
        <v>#N/A</v>
      </c>
    </row>
    <row r="10" spans="1:7" x14ac:dyDescent="0.25">
      <c r="A10" s="28">
        <v>10</v>
      </c>
      <c r="B10" s="27" t="s">
        <v>33</v>
      </c>
      <c r="C10" s="27" t="s">
        <v>122</v>
      </c>
      <c r="D10" s="27"/>
      <c r="E10" s="29" t="b">
        <f>IF(C10=MC!A15,IF(D10=MC!B15,MC!D15),IF(C10=MC!A16,IF(D10=MC!B16,MC!D16),IF(C10=MC!A17,IF(D10=MC!B17,MC!D17),IF(C10=MC!A18,IF(D10=MC!B18,MC!D18),IF(C10=MC!A19,IF(D10=MC!B19,MC!D19),IF(C10=MC!A20,IF(D10=MC!B20,MC!D20)))))))</f>
        <v>0</v>
      </c>
      <c r="G10" s="41" t="e">
        <f>LOOKUP(,-1/(MC!A$7:A$99=C10)/ISNUMBER(SEARCH(TRIM(" "&amp;D10&amp;" ")," "&amp;MC!B$7:B$99&amp;" "))/(D10&lt;&gt;""),MC!D$7:D$99)</f>
        <v>#N/A</v>
      </c>
    </row>
    <row r="11" spans="1:7" x14ac:dyDescent="0.25">
      <c r="A11" s="28">
        <v>11</v>
      </c>
      <c r="B11" s="27" t="s">
        <v>47</v>
      </c>
      <c r="C11" s="27" t="s">
        <v>190</v>
      </c>
      <c r="D11" s="27" t="str">
        <f>"6 "</f>
        <v xml:space="preserve">6 </v>
      </c>
      <c r="E11" s="29" t="b">
        <f>IF(C11=MC!A16,IF(D11=MC!B16,MC!D16),IF(C11=MC!A17,IF(D11=MC!B17,MC!D17),IF(C11=MC!A18,IF(D11=MC!B18,MC!D18),IF(C11=MC!A19,IF(D11=MC!B19,MC!D19),IF(C11=MC!A20,IF(D11=MC!B20,MC!D20),IF(C11=MC!A21,IF(D11=MC!B21,MC!D21)))))))</f>
        <v>0</v>
      </c>
      <c r="G11" s="41" t="str">
        <f>LOOKUP(,-1/(MC!A$7:A$99=C11)/ISNUMBER(SEARCH(TRIM(" "&amp;D11&amp;" ")," "&amp;MC!B$7:B$99&amp;" "))/(D11&lt;&gt;""),MC!D$7:D$99)</f>
        <v>26490</v>
      </c>
    </row>
    <row r="12" spans="1:7" x14ac:dyDescent="0.25">
      <c r="A12" s="28">
        <v>12</v>
      </c>
      <c r="B12" s="27" t="s">
        <v>34</v>
      </c>
      <c r="C12" s="27" t="s">
        <v>190</v>
      </c>
      <c r="D12" s="27">
        <v>10</v>
      </c>
      <c r="E12" s="29" t="b">
        <f>IF(C12=MC!A17,IF(D12=MC!B17,MC!D17),IF(C12=MC!A18,IF(D12=MC!B18,MC!D18),IF(C12=MC!A19,IF(D12=MC!B19,MC!D19),IF(C12=MC!A20,IF(D12=MC!B20,MC!D20),IF(C12=MC!A21,IF(D12=MC!B21,MC!D21),IF(C12=MC!A22,IF(D12=MC!B22,MC!D22)))))))</f>
        <v>0</v>
      </c>
      <c r="G12" s="41" t="str">
        <f>LOOKUP(,-1/(MC!A$7:A$99=C12)/ISNUMBER(SEARCH(TRIM(" "&amp;D12&amp;" ")," "&amp;MC!B$7:B$99&amp;" "))/(D12&lt;&gt;""),MC!D$7:D$99)</f>
        <v>27290</v>
      </c>
    </row>
    <row r="13" spans="1:7" x14ac:dyDescent="0.25">
      <c r="A13" s="28">
        <v>13</v>
      </c>
      <c r="B13" s="27" t="s">
        <v>34</v>
      </c>
      <c r="C13" s="27" t="s">
        <v>170</v>
      </c>
      <c r="D13" s="27"/>
      <c r="E13" s="29" t="b">
        <f>IF(C13=MC!A18,IF(D13=MC!B18,MC!D18),IF(C13=MC!A19,IF(D13=MC!B19,MC!D19),IF(C13=MC!A20,IF(D13=MC!B20,MC!D20),IF(C13=MC!A21,IF(D13=MC!B21,MC!D21),IF(C13=MC!A22,IF(D13=MC!B22,MC!D22),IF(C13=MC!A23,IF(D13=MC!B23,MC!D23)))))))</f>
        <v>0</v>
      </c>
      <c r="G13" s="41" t="e">
        <f>LOOKUP(,-1/(MC!A$7:A$99=C13)/ISNUMBER(SEARCH(TRIM(" "&amp;D13&amp;" ")," "&amp;MC!B$7:B$99&amp;" "))/(D13&lt;&gt;""),MC!D$7:D$99)</f>
        <v>#N/A</v>
      </c>
    </row>
    <row r="14" spans="1:7" x14ac:dyDescent="0.25">
      <c r="A14" s="28">
        <v>14</v>
      </c>
      <c r="B14" s="27" t="s">
        <v>35</v>
      </c>
      <c r="C14" s="27" t="s">
        <v>683</v>
      </c>
      <c r="D14" s="27"/>
      <c r="E14" s="29" t="b">
        <f>IF(C14=MC!A19,IF(D14=MC!B19,MC!D19),IF(C14=MC!A20,IF(D14=MC!B20,MC!D20),IF(C14=MC!A21,IF(D14=MC!B21,MC!D21),IF(C14=MC!A22,IF(D14=MC!B22,MC!D22),IF(C14=MC!A23,IF(D14=MC!B23,MC!D23),IF(C14=MC!A24,IF(D14=MC!B24,MC!D24)))))))</f>
        <v>0</v>
      </c>
      <c r="G14" s="41" t="e">
        <f>LOOKUP(,-1/(MC!A$7:A$99=C14)/ISNUMBER(SEARCH(TRIM(" "&amp;D14&amp;" ")," "&amp;MC!B$7:B$99&amp;" "))/(D14&lt;&gt;""),MC!D$7:D$99)</f>
        <v>#N/A</v>
      </c>
    </row>
    <row r="15" spans="1:7" x14ac:dyDescent="0.25">
      <c r="A15" s="28">
        <v>15</v>
      </c>
      <c r="B15" s="27" t="s">
        <v>36</v>
      </c>
      <c r="C15" s="27" t="s">
        <v>684</v>
      </c>
      <c r="D15" s="27"/>
      <c r="E15" s="29" t="b">
        <f>IF(C15=MC!A20,IF(D15=MC!B20,MC!D20),IF(C15=MC!A21,IF(D15=MC!B21,MC!D21),IF(C15=MC!A22,IF(D15=MC!B22,MC!D22),IF(C15=MC!A23,IF(D15=MC!B23,MC!D23),IF(C15=MC!A24,IF(D15=MC!B24,MC!D24),IF(C15=MC!A25,IF(D15=MC!B25,MC!D25)))))))</f>
        <v>0</v>
      </c>
      <c r="G15" s="41" t="e">
        <f>LOOKUP(,-1/(MC!A$7:A$99=C15)/ISNUMBER(SEARCH(TRIM(" "&amp;D15&amp;" ")," "&amp;MC!B$7:B$99&amp;" "))/(D15&lt;&gt;""),MC!D$7:D$99)</f>
        <v>#N/A</v>
      </c>
    </row>
    <row r="16" spans="1:7" x14ac:dyDescent="0.25">
      <c r="A16" s="28">
        <v>16</v>
      </c>
      <c r="B16" s="27" t="s">
        <v>37</v>
      </c>
      <c r="C16" s="27" t="s">
        <v>685</v>
      </c>
      <c r="D16" s="27"/>
      <c r="E16" s="29" t="b">
        <f>IF(C16=MC!A21,IF(D16=MC!B21,MC!D21),IF(C16=MC!A22,IF(D16=MC!B22,MC!D22),IF(C16=MC!A23,IF(D16=MC!B23,MC!D23),IF(C16=MC!A24,IF(D16=MC!B24,MC!D24),IF(C16=MC!A25,IF(D16=MC!B25,MC!D25),IF(C16=MC!A26,IF(D16=MC!B26,MC!D26)))))))</f>
        <v>0</v>
      </c>
      <c r="G16" s="41" t="e">
        <f>LOOKUP(,-1/(MC!A$7:A$99=C16)/ISNUMBER(SEARCH(TRIM(" "&amp;D16&amp;" ")," "&amp;MC!B$7:B$99&amp;" "))/(D16&lt;&gt;""),MC!D$7:D$99)</f>
        <v>#N/A</v>
      </c>
    </row>
    <row r="17" spans="1:7" x14ac:dyDescent="0.25">
      <c r="A17" s="28">
        <v>17</v>
      </c>
      <c r="B17" s="27" t="s">
        <v>38</v>
      </c>
      <c r="C17" s="27" t="s">
        <v>686</v>
      </c>
      <c r="D17" s="27"/>
      <c r="E17" s="29" t="b">
        <f>IF(C17=MC!A22,IF(D17=MC!B22,MC!D22),IF(C17=MC!A23,IF(D17=MC!B23,MC!D23),IF(C17=MC!A24,IF(D17=MC!B24,MC!D24),IF(C17=MC!A25,IF(D17=MC!B25,MC!D25),IF(C17=MC!A26,IF(D17=MC!B26,MC!D26),IF(C17=MC!A27,IF(D17=MC!B27,MC!D27)))))))</f>
        <v>0</v>
      </c>
      <c r="G17" s="41" t="e">
        <f>LOOKUP(,-1/(MC!A$7:A$99=C17)/ISNUMBER(SEARCH(TRIM(" "&amp;D17&amp;" ")," "&amp;MC!B$7:B$99&amp;" "))/(D17&lt;&gt;""),MC!D$7:D$99)</f>
        <v>#N/A</v>
      </c>
    </row>
    <row r="18" spans="1:7" x14ac:dyDescent="0.25">
      <c r="A18" s="28">
        <v>18</v>
      </c>
      <c r="B18" s="27" t="s">
        <v>39</v>
      </c>
      <c r="C18" s="27" t="s">
        <v>687</v>
      </c>
      <c r="D18" s="27"/>
      <c r="E18" s="29" t="b">
        <f>IF(C18=MC!A23,IF(D18=MC!B23,MC!D23),IF(C18=MC!A24,IF(D18=MC!B24,MC!D24),IF(C18=MC!A25,IF(D18=MC!B25,MC!D25),IF(C18=MC!A26,IF(D18=MC!B26,MC!D26),IF(C18=MC!A27,IF(D18=MC!B27,MC!D27),IF(C18=MC!A28,IF(D18=MC!B28,MC!D28)))))))</f>
        <v>0</v>
      </c>
      <c r="G18" s="41" t="e">
        <f>LOOKUP(,-1/(MC!A$7:A$99=C18)/ISNUMBER(SEARCH(TRIM(" "&amp;D18&amp;" ")," "&amp;MC!B$7:B$99&amp;" "))/(D18&lt;&gt;""),MC!D$7:D$99)</f>
        <v>#N/A</v>
      </c>
    </row>
    <row r="19" spans="1:7" x14ac:dyDescent="0.25">
      <c r="A19" s="28">
        <v>19</v>
      </c>
      <c r="B19" s="27" t="s">
        <v>40</v>
      </c>
      <c r="C19" s="27" t="s">
        <v>688</v>
      </c>
      <c r="D19" s="27"/>
      <c r="E19" s="29" t="b">
        <f>IF(C19=MC!A24,IF(D19=MC!B24,MC!D24),IF(C19=MC!A25,IF(D19=MC!B25,MC!D25),IF(C19=MC!A26,IF(D19=MC!B26,MC!D26),IF(C19=MC!A27,IF(D19=MC!B27,MC!D27),IF(C19=MC!A28,IF(D19=MC!B28,MC!D28),IF(C19=MC!A29,IF(D19=MC!B29,MC!D29)))))))</f>
        <v>0</v>
      </c>
      <c r="G19" s="41" t="e">
        <f>LOOKUP(,-1/(MC!A$7:A$99=C19)/ISNUMBER(SEARCH(TRIM(" "&amp;D19&amp;" ")," "&amp;MC!B$7:B$99&amp;" "))/(D19&lt;&gt;""),MC!D$7:D$99)</f>
        <v>#N/A</v>
      </c>
    </row>
    <row r="20" spans="1:7" x14ac:dyDescent="0.25">
      <c r="A20" s="28">
        <v>20</v>
      </c>
      <c r="B20" s="27" t="s">
        <v>41</v>
      </c>
      <c r="C20" s="27" t="s">
        <v>689</v>
      </c>
      <c r="D20" s="27"/>
      <c r="E20" s="29" t="b">
        <f>IF(C20=MC!A25,IF(D20=MC!B25,MC!D25),IF(C20=MC!A26,IF(D20=MC!B26,MC!D26),IF(C20=MC!A27,IF(D20=MC!B27,MC!D27),IF(C20=MC!A28,IF(D20=MC!B28,MC!D28),IF(C20=MC!A29,IF(D20=MC!B29,MC!D29),IF(C20=MC!A30,IF(D20=MC!B30,MC!D30)))))))</f>
        <v>0</v>
      </c>
      <c r="G20" s="41" t="e">
        <f>LOOKUP(,-1/(MC!A$7:A$99=C20)/ISNUMBER(SEARCH(TRIM(" "&amp;D20&amp;" ")," "&amp;MC!B$7:B$99&amp;" "))/(D20&lt;&gt;""),MC!D$7:D$99)</f>
        <v>#N/A</v>
      </c>
    </row>
    <row r="21" spans="1:7" x14ac:dyDescent="0.25">
      <c r="A21" s="28">
        <v>21</v>
      </c>
      <c r="B21" s="27" t="s">
        <v>42</v>
      </c>
      <c r="C21" s="27" t="s">
        <v>690</v>
      </c>
      <c r="D21" s="27"/>
      <c r="E21" s="29" t="b">
        <f>IF(C21=MC!A26,IF(D21=MC!B26,MC!D26),IF(C21=MC!A27,IF(D21=MC!B27,MC!D27),IF(C21=MC!A28,IF(D21=MC!B28,MC!D28),IF(C21=MC!A29,IF(D21=MC!B29,MC!D29),IF(C21=MC!A30,IF(D21=MC!B30,MC!D30),IF(C21=MC!A31,IF(D21=MC!B31,MC!D31)))))))</f>
        <v>0</v>
      </c>
      <c r="G21" s="41" t="e">
        <f>LOOKUP(,-1/(MC!A$7:A$99=C21)/ISNUMBER(SEARCH(TRIM(" "&amp;D21&amp;" ")," "&amp;MC!B$7:B$99&amp;" "))/(D21&lt;&gt;""),MC!D$7:D$99)</f>
        <v>#N/A</v>
      </c>
    </row>
    <row r="22" spans="1:7" x14ac:dyDescent="0.25">
      <c r="A22" s="28">
        <v>22</v>
      </c>
      <c r="B22" s="27" t="s">
        <v>43</v>
      </c>
      <c r="C22" s="27" t="s">
        <v>691</v>
      </c>
      <c r="D22" s="27"/>
      <c r="E22" s="29" t="b">
        <f>IF(C22=MC!A27,IF(D22=MC!B27,MC!D27),IF(C22=MC!A28,IF(D22=MC!B28,MC!D28),IF(C22=MC!A29,IF(D22=MC!B29,MC!D29),IF(C22=MC!A30,IF(D22=MC!B30,MC!D30),IF(C22=MC!A31,IF(D22=MC!B31,MC!D31),IF(C22=MC!A32,IF(D22=MC!B32,MC!D32)))))))</f>
        <v>0</v>
      </c>
      <c r="G22" s="41" t="e">
        <f>LOOKUP(,-1/(MC!A$7:A$99=C22)/ISNUMBER(SEARCH(TRIM(" "&amp;D22&amp;" ")," "&amp;MC!B$7:B$99&amp;" "))/(D22&lt;&gt;""),MC!D$7:D$99)</f>
        <v>#N/A</v>
      </c>
    </row>
    <row r="23" spans="1:7" x14ac:dyDescent="0.25">
      <c r="A23" s="28">
        <v>23</v>
      </c>
      <c r="B23" s="27" t="s">
        <v>44</v>
      </c>
      <c r="C23" s="27" t="s">
        <v>692</v>
      </c>
      <c r="D23" s="27"/>
      <c r="E23" s="29"/>
      <c r="G23" s="41" t="e">
        <f>LOOKUP(,-1/(MC!A$7:A$99=C23)/ISNUMBER(SEARCH(TRIM(" "&amp;D23&amp;" ")," "&amp;MC!B$7:B$99&amp;" "))/(D23&lt;&gt;""),MC!D$7:D$99)</f>
        <v>#N/A</v>
      </c>
    </row>
    <row r="24" spans="1:7" x14ac:dyDescent="0.25">
      <c r="A24" s="28">
        <v>24</v>
      </c>
      <c r="B24" s="27" t="s">
        <v>45</v>
      </c>
      <c r="C24" s="27" t="s">
        <v>693</v>
      </c>
      <c r="D24" s="27"/>
      <c r="E24" s="29" t="b">
        <f>IF(C24=MC!A29,IF(#REF!=MC!B29,MC!D29),IF(C24=MC!A30,IF(#REF!=MC!B30,MC!D30),IF(C24=MC!A31,IF(#REF!=MC!B31,MC!D31),IF(C24=MC!A32,IF(#REF!=MC!B32,MC!D32),IF(C24=MC!A33,IF(#REF!=MC!B33,MC!D33),IF(C24=MC!A34,IF(#REF!=MC!B34,MC!D34),IF(C24=MC!A35,IF(#REF!=MC!B35,MC!D35),IF(C24=MC!A29,IF(#REF!=MC!B29,MC!D29),IF(C24=MC!A29,IF(#REF!=MC!B29,MC!D29),IF(C24=MC!A29,IF(#REF!=MC!B29,MC!D29),IF(C24=MC!A36,IF(#REF!=MC!B36,MC!D36),IF(C24=MC!A37,IF(#REF!=MC!B37,MC!D37),IF(C24=MC!A38,IF(#REF!=MC!B38,MC!D38),IF(C24=MC!A39,IF(#REF!=MC!B39,MC!D39),IF(C24=MC!A40,IF(#REF!=MC!B40,MC!D40),IF(C24=MC!A41,IF(#REF!=MC!B41,MC!D41),IF(C24=MC!A42,IF(#REF!=MC!B42,MC!D42),IF(C24=MC!A43,IF(#REF!=MC!B43,MC!D43),IF(C24=MC!A44,IF(#REF!=MC!B44,MC!D44),IF(C24=MC!A45,IF(#REF!=MC!B45,MC!D45),IF(C24=MC!A46,IF(#REF!=MC!B46,MC!D46),IF(C24=MC!A47,IF(#REF!=MC!B47,MC!D47),IF(C24=MC!A48,IF(#REF!=MC!B48,MC!D48),IF(C24=MC!A49,IF(#REF!=MC!B49,MC!D49),IF(C24=MC!A50,IF(#REF!=MC!B50,MC!D50),IF(C24=MC!A51,IF(#REF!=MC!B51,MC!D51),IF(C24=MC!A52,IF(#REF!=MC!B52,MC!D52),IF(C24=MC!A53,IF(#REF!=MC!B53,MC!D53),IF(C24=MC!A54,IF(#REF!=MC!B54,MC!D54),IF(C24=MC!A55,IF(#REF!=MC!B55,MC!D56),IF(C24=MC!A56,IF(#REF!=MC!B56,MC!D56),IF(C24=MC!A57,IF(#REF!=MC!B57,MC!D57),IF(C24=MC!A58,IF(#REF!=MC!B58,MC!D58),IF(C24=MC!A59,IF(#REF!=MC!B59,MC!D59),IF(C24=MC!A60,IF(#REF!=MC!B60,MC!D60),IF(C24=MC!A61,IF(#REF!=MC!B61,MC!D61),IF(C24=MC!A62,IF(#REF!=MC!B62,MC!D62),IF(C24=MC!A63,IF(#REF!=MC!B63,MC!D63),IF(C24=MC!A64,IF(#REF!=MC!B64,MC!D64),IF(C24=MC!A65,IF(#REF!=MC!B65,MC!D65)*IF(C24=MC!A66,IF(#REF!=MC!B66,MC!D66),IF(C24=MC!A67,IF(#REF!=MC!B67,MC!D67),IF(C24=MC!A68,IF(#REF!=MC!B68,MC!D68),IF(C24=MC!A69,IF(#REF!=MC!B69,MC!D69),IF(C24=MC!A70,IF(#REF!=MC!B70,MC!D70),IF(C24=MC!A71,IF(#REF!=MC!B71,MC!D71)*IF(C24=MC!A72,IF(#REF!=MC!B72,MC!D72),IF(C24=MC!A73,IF(#REF!=MC!B73,MC!D73),IF(C24=MC!A74,IF(#REF!=MC!B74,MC!D74),IF(C24=MC!A75,IF(#REF!=MC!B75,MC!D75),IF(C24=MC!A76,IF(#REF!=MC!B76,MC!D76),IF(C24=MC!A77,IF(#REF!=MC!B77,MC!D77)*IF(C24=MC!A78,IF(#REF!=MC!B78,MC!D78),IF(C24=MC!A79,IF(#REF!=MC!B79,MC!D79),IF(C24=MC!A80,IF(#REF!=MC!B80,MC!D80),IF(C24=MC!A81,IF(#REF!=MC!B81,MC!D81),IF(C24=MC!A82,IF(#REF!=MC!B82,MC!D82),IF(C24=MC!A83,IF(#REF!=MC!B83,MC!D83),IF(C24=MC!A83,IF(#REF!=MC!B83,MC!D83),IF(C24=MC!A83,IF(#REF!=MC!B83,MC!D83)))))))))))))))))))))))))))))))))))))))))))))))))))))))))))))</f>
        <v>0</v>
      </c>
      <c r="G24" s="41" t="e">
        <f>LOOKUP(,-1/(MC!A$7:A$99=C24)/ISNUMBER(SEARCH(TRIM(" "&amp;D24&amp;" ")," "&amp;MC!B$7:B$99&amp;" "))/(D24&lt;&gt;""),MC!D$7:D$99)</f>
        <v>#N/A</v>
      </c>
    </row>
    <row r="25" spans="1:7" x14ac:dyDescent="0.25">
      <c r="A25" s="28">
        <v>25</v>
      </c>
      <c r="B25" s="27" t="s">
        <v>46</v>
      </c>
      <c r="C25" s="30" t="s">
        <v>170</v>
      </c>
      <c r="D25" s="30"/>
      <c r="E25" s="29" t="e">
        <f>IF(C25=MC!A30,IF(#REF!=MC!B30,MC!D30),IF(C25=MC!A31,IF(#REF!=MC!B31,MC!D31),IF(C25=MC!A32,IF(#REF!=MC!B32,MC!D32),IF(C25=MC!A33,IF(#REF!=MC!B33,MC!D33),IF(C25=MC!A34,IF(#REF!=MC!B34,MC!D34),IF(C25=MC!A35,IF(#REF!=MC!B35,MC!D35),IF(C25=MC!A36,IF(#REF!=MC!B36,MC!D36),IF(C25=MC!A30,IF(#REF!=MC!B30,MC!D30),IF(C25=MC!A30,IF(#REF!=MC!B30,MC!D30),IF(C25=MC!A30,IF(#REF!=MC!B30,MC!D30),IF(C25=MC!A37,IF(#REF!=MC!B37,MC!D37),IF(C25=MC!A38,IF(#REF!=MC!B38,MC!D38),IF(C25=MC!A39,IF(#REF!=MC!B39,MC!D39),IF(C25=MC!A40,IF(#REF!=MC!B40,MC!D40),IF(C25=MC!A41,IF(#REF!=MC!B41,MC!D41),IF(C25=MC!A42,IF(#REF!=MC!B42,MC!D42),IF(C25=MC!A43,IF(#REF!=MC!B43,MC!D43),IF(C25=MC!A44,IF(#REF!=MC!B44,MC!D44),IF(C25=MC!A45,IF(#REF!=MC!B45,MC!D45),IF(C25=MC!A46,IF(#REF!=MC!B46,MC!D46),IF(C25=MC!A47,IF(#REF!=MC!B47,MC!D47),IF(C25=MC!A48,IF(#REF!=MC!B48,MC!D48),IF(C25=MC!A49,IF(#REF!=MC!B49,MC!D49),IF(C25=MC!A50,IF(#REF!=MC!B50,MC!D50),IF(C25=MC!A51,IF(#REF!=MC!B51,MC!D51),IF(C25=MC!A52,IF(#REF!=MC!B52,MC!D52),IF(C25=MC!A53,IF(#REF!=MC!B53,MC!D53),IF(C25=MC!A54,IF(#REF!=MC!B54,MC!D54),IF(C25=MC!A55,IF(#REF!=MC!B55,MC!D55),IF(C25=MC!A56,IF(#REF!=MC!B56,MC!D57),IF(C25=MC!A57,IF(#REF!=MC!B57,MC!D57),IF(C25=MC!A58,IF(#REF!=MC!B58,MC!D58),IF(C25=MC!A59,IF(#REF!=MC!B59,MC!D59),IF(C25=MC!A60,IF(#REF!=MC!B60,MC!D60),IF(C25=MC!A61,IF(#REF!=MC!B61,MC!D61),IF(C25=MC!A62,IF(#REF!=MC!B62,MC!D62),IF(C25=MC!A63,IF(#REF!=MC!B63,MC!D63),IF(C25=MC!A64,IF(#REF!=MC!B64,MC!D64),IF(C25=MC!A65,IF(#REF!=MC!B65,MC!D65),IF(C25=MC!A66,IF(#REF!=MC!B66,MC!D66)*IF(C25=MC!A67,IF(#REF!=MC!B67,MC!D67),IF(C25=MC!A68,IF(#REF!=MC!B68,MC!D68),IF(C25=MC!A69,IF(#REF!=MC!B69,MC!D69),IF(C25=MC!A70,IF(#REF!=MC!B70,MC!D70),IF(C25=MC!A71,IF(#REF!=MC!B71,MC!D71),IF(C25=MC!A72,IF(#REF!=MC!B72,MC!D72)*IF(C25=MC!A73,IF(#REF!=MC!B73,MC!D73),IF(C25=MC!A74,IF(#REF!=MC!B74,MC!D74),IF(C25=MC!A75,IF(#REF!=MC!B75,MC!D75),IF(C25=MC!A76,IF(#REF!=MC!B76,MC!D76),IF(C25=MC!A77,IF(#REF!=MC!B77,MC!D77),IF(C25=MC!A78,IF(#REF!=MC!B78,MC!D78)*IF(C25=MC!A79,IF(#REF!=MC!B79,MC!D79),IF(C25=MC!A80,IF(#REF!=MC!B80,MC!D80),IF(C25=MC!A81,IF(#REF!=MC!B81,MC!D81),IF(C25=MC!A82,IF(#REF!=MC!B82,MC!D82),IF(C25=MC!A83,IF(#REF!=MC!B83,MC!D83),IF(C25=MC!A84,IF(#REF!=MC!B84,MC!D84),IF(C25=MC!A84,IF(#REF!=MC!B84,MC!D84),IF(C25=MC!A84,IF(#REF!=MC!B84,MC!D84)))))))))))))))))))))))))))))))))))))))))))))))))))))))))))))</f>
        <v>#REF!</v>
      </c>
      <c r="G25" s="41" t="e">
        <f>LOOKUP(,-1/(MC!A$7:A$99=C25)/ISNUMBER(SEARCH(TRIM(" "&amp;D25&amp;" ")," "&amp;MC!B$7:B$99&amp;" "))/(D25&lt;&gt;""),MC!D$7:D$99)</f>
        <v>#N/A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389"/>
  <sheetViews>
    <sheetView workbookViewId="0">
      <selection activeCell="A42" sqref="A42"/>
    </sheetView>
  </sheetViews>
  <sheetFormatPr defaultRowHeight="15" x14ac:dyDescent="0.25"/>
  <cols>
    <col min="1" max="1" width="17.28515625" style="25" customWidth="1"/>
    <col min="2" max="2" width="13" style="25" customWidth="1"/>
    <col min="3" max="3" width="7.28515625" style="25" customWidth="1"/>
    <col min="4" max="4" width="6.85546875" style="25" customWidth="1"/>
    <col min="5" max="5" width="3.28515625" style="25" customWidth="1"/>
    <col min="6" max="6" width="17.140625" style="25" customWidth="1"/>
    <col min="7" max="7" width="12.85546875" style="25" customWidth="1"/>
    <col min="8" max="8" width="7.42578125" style="25" customWidth="1"/>
    <col min="9" max="9" width="6.5703125" style="25" customWidth="1"/>
    <col min="10" max="256" width="9.140625" style="25"/>
    <col min="257" max="257" width="17.28515625" style="25" customWidth="1"/>
    <col min="258" max="258" width="13" style="25" customWidth="1"/>
    <col min="259" max="259" width="7.28515625" style="25" customWidth="1"/>
    <col min="260" max="260" width="6.85546875" style="25" customWidth="1"/>
    <col min="261" max="261" width="3.28515625" style="25" customWidth="1"/>
    <col min="262" max="262" width="17.140625" style="25" customWidth="1"/>
    <col min="263" max="263" width="12.85546875" style="25" customWidth="1"/>
    <col min="264" max="264" width="7.42578125" style="25" customWidth="1"/>
    <col min="265" max="265" width="6.5703125" style="25" customWidth="1"/>
    <col min="266" max="512" width="9.140625" style="25"/>
    <col min="513" max="513" width="17.28515625" style="25" customWidth="1"/>
    <col min="514" max="514" width="13" style="25" customWidth="1"/>
    <col min="515" max="515" width="7.28515625" style="25" customWidth="1"/>
    <col min="516" max="516" width="6.85546875" style="25" customWidth="1"/>
    <col min="517" max="517" width="3.28515625" style="25" customWidth="1"/>
    <col min="518" max="518" width="17.140625" style="25" customWidth="1"/>
    <col min="519" max="519" width="12.85546875" style="25" customWidth="1"/>
    <col min="520" max="520" width="7.42578125" style="25" customWidth="1"/>
    <col min="521" max="521" width="6.5703125" style="25" customWidth="1"/>
    <col min="522" max="768" width="9.140625" style="25"/>
    <col min="769" max="769" width="17.28515625" style="25" customWidth="1"/>
    <col min="770" max="770" width="13" style="25" customWidth="1"/>
    <col min="771" max="771" width="7.28515625" style="25" customWidth="1"/>
    <col min="772" max="772" width="6.85546875" style="25" customWidth="1"/>
    <col min="773" max="773" width="3.28515625" style="25" customWidth="1"/>
    <col min="774" max="774" width="17.140625" style="25" customWidth="1"/>
    <col min="775" max="775" width="12.85546875" style="25" customWidth="1"/>
    <col min="776" max="776" width="7.42578125" style="25" customWidth="1"/>
    <col min="777" max="777" width="6.5703125" style="25" customWidth="1"/>
    <col min="778" max="1024" width="9.140625" style="25"/>
    <col min="1025" max="1025" width="17.28515625" style="25" customWidth="1"/>
    <col min="1026" max="1026" width="13" style="25" customWidth="1"/>
    <col min="1027" max="1027" width="7.28515625" style="25" customWidth="1"/>
    <col min="1028" max="1028" width="6.85546875" style="25" customWidth="1"/>
    <col min="1029" max="1029" width="3.28515625" style="25" customWidth="1"/>
    <col min="1030" max="1030" width="17.140625" style="25" customWidth="1"/>
    <col min="1031" max="1031" width="12.85546875" style="25" customWidth="1"/>
    <col min="1032" max="1032" width="7.42578125" style="25" customWidth="1"/>
    <col min="1033" max="1033" width="6.5703125" style="25" customWidth="1"/>
    <col min="1034" max="1280" width="9.140625" style="25"/>
    <col min="1281" max="1281" width="17.28515625" style="25" customWidth="1"/>
    <col min="1282" max="1282" width="13" style="25" customWidth="1"/>
    <col min="1283" max="1283" width="7.28515625" style="25" customWidth="1"/>
    <col min="1284" max="1284" width="6.85546875" style="25" customWidth="1"/>
    <col min="1285" max="1285" width="3.28515625" style="25" customWidth="1"/>
    <col min="1286" max="1286" width="17.140625" style="25" customWidth="1"/>
    <col min="1287" max="1287" width="12.85546875" style="25" customWidth="1"/>
    <col min="1288" max="1288" width="7.42578125" style="25" customWidth="1"/>
    <col min="1289" max="1289" width="6.5703125" style="25" customWidth="1"/>
    <col min="1290" max="1536" width="9.140625" style="25"/>
    <col min="1537" max="1537" width="17.28515625" style="25" customWidth="1"/>
    <col min="1538" max="1538" width="13" style="25" customWidth="1"/>
    <col min="1539" max="1539" width="7.28515625" style="25" customWidth="1"/>
    <col min="1540" max="1540" width="6.85546875" style="25" customWidth="1"/>
    <col min="1541" max="1541" width="3.28515625" style="25" customWidth="1"/>
    <col min="1542" max="1542" width="17.140625" style="25" customWidth="1"/>
    <col min="1543" max="1543" width="12.85546875" style="25" customWidth="1"/>
    <col min="1544" max="1544" width="7.42578125" style="25" customWidth="1"/>
    <col min="1545" max="1545" width="6.5703125" style="25" customWidth="1"/>
    <col min="1546" max="1792" width="9.140625" style="25"/>
    <col min="1793" max="1793" width="17.28515625" style="25" customWidth="1"/>
    <col min="1794" max="1794" width="13" style="25" customWidth="1"/>
    <col min="1795" max="1795" width="7.28515625" style="25" customWidth="1"/>
    <col min="1796" max="1796" width="6.85546875" style="25" customWidth="1"/>
    <col min="1797" max="1797" width="3.28515625" style="25" customWidth="1"/>
    <col min="1798" max="1798" width="17.140625" style="25" customWidth="1"/>
    <col min="1799" max="1799" width="12.85546875" style="25" customWidth="1"/>
    <col min="1800" max="1800" width="7.42578125" style="25" customWidth="1"/>
    <col min="1801" max="1801" width="6.5703125" style="25" customWidth="1"/>
    <col min="1802" max="2048" width="9.140625" style="25"/>
    <col min="2049" max="2049" width="17.28515625" style="25" customWidth="1"/>
    <col min="2050" max="2050" width="13" style="25" customWidth="1"/>
    <col min="2051" max="2051" width="7.28515625" style="25" customWidth="1"/>
    <col min="2052" max="2052" width="6.85546875" style="25" customWidth="1"/>
    <col min="2053" max="2053" width="3.28515625" style="25" customWidth="1"/>
    <col min="2054" max="2054" width="17.140625" style="25" customWidth="1"/>
    <col min="2055" max="2055" width="12.85546875" style="25" customWidth="1"/>
    <col min="2056" max="2056" width="7.42578125" style="25" customWidth="1"/>
    <col min="2057" max="2057" width="6.5703125" style="25" customWidth="1"/>
    <col min="2058" max="2304" width="9.140625" style="25"/>
    <col min="2305" max="2305" width="17.28515625" style="25" customWidth="1"/>
    <col min="2306" max="2306" width="13" style="25" customWidth="1"/>
    <col min="2307" max="2307" width="7.28515625" style="25" customWidth="1"/>
    <col min="2308" max="2308" width="6.85546875" style="25" customWidth="1"/>
    <col min="2309" max="2309" width="3.28515625" style="25" customWidth="1"/>
    <col min="2310" max="2310" width="17.140625" style="25" customWidth="1"/>
    <col min="2311" max="2311" width="12.85546875" style="25" customWidth="1"/>
    <col min="2312" max="2312" width="7.42578125" style="25" customWidth="1"/>
    <col min="2313" max="2313" width="6.5703125" style="25" customWidth="1"/>
    <col min="2314" max="2560" width="9.140625" style="25"/>
    <col min="2561" max="2561" width="17.28515625" style="25" customWidth="1"/>
    <col min="2562" max="2562" width="13" style="25" customWidth="1"/>
    <col min="2563" max="2563" width="7.28515625" style="25" customWidth="1"/>
    <col min="2564" max="2564" width="6.85546875" style="25" customWidth="1"/>
    <col min="2565" max="2565" width="3.28515625" style="25" customWidth="1"/>
    <col min="2566" max="2566" width="17.140625" style="25" customWidth="1"/>
    <col min="2567" max="2567" width="12.85546875" style="25" customWidth="1"/>
    <col min="2568" max="2568" width="7.42578125" style="25" customWidth="1"/>
    <col min="2569" max="2569" width="6.5703125" style="25" customWidth="1"/>
    <col min="2570" max="2816" width="9.140625" style="25"/>
    <col min="2817" max="2817" width="17.28515625" style="25" customWidth="1"/>
    <col min="2818" max="2818" width="13" style="25" customWidth="1"/>
    <col min="2819" max="2819" width="7.28515625" style="25" customWidth="1"/>
    <col min="2820" max="2820" width="6.85546875" style="25" customWidth="1"/>
    <col min="2821" max="2821" width="3.28515625" style="25" customWidth="1"/>
    <col min="2822" max="2822" width="17.140625" style="25" customWidth="1"/>
    <col min="2823" max="2823" width="12.85546875" style="25" customWidth="1"/>
    <col min="2824" max="2824" width="7.42578125" style="25" customWidth="1"/>
    <col min="2825" max="2825" width="6.5703125" style="25" customWidth="1"/>
    <col min="2826" max="3072" width="9.140625" style="25"/>
    <col min="3073" max="3073" width="17.28515625" style="25" customWidth="1"/>
    <col min="3074" max="3074" width="13" style="25" customWidth="1"/>
    <col min="3075" max="3075" width="7.28515625" style="25" customWidth="1"/>
    <col min="3076" max="3076" width="6.85546875" style="25" customWidth="1"/>
    <col min="3077" max="3077" width="3.28515625" style="25" customWidth="1"/>
    <col min="3078" max="3078" width="17.140625" style="25" customWidth="1"/>
    <col min="3079" max="3079" width="12.85546875" style="25" customWidth="1"/>
    <col min="3080" max="3080" width="7.42578125" style="25" customWidth="1"/>
    <col min="3081" max="3081" width="6.5703125" style="25" customWidth="1"/>
    <col min="3082" max="3328" width="9.140625" style="25"/>
    <col min="3329" max="3329" width="17.28515625" style="25" customWidth="1"/>
    <col min="3330" max="3330" width="13" style="25" customWidth="1"/>
    <col min="3331" max="3331" width="7.28515625" style="25" customWidth="1"/>
    <col min="3332" max="3332" width="6.85546875" style="25" customWidth="1"/>
    <col min="3333" max="3333" width="3.28515625" style="25" customWidth="1"/>
    <col min="3334" max="3334" width="17.140625" style="25" customWidth="1"/>
    <col min="3335" max="3335" width="12.85546875" style="25" customWidth="1"/>
    <col min="3336" max="3336" width="7.42578125" style="25" customWidth="1"/>
    <col min="3337" max="3337" width="6.5703125" style="25" customWidth="1"/>
    <col min="3338" max="3584" width="9.140625" style="25"/>
    <col min="3585" max="3585" width="17.28515625" style="25" customWidth="1"/>
    <col min="3586" max="3586" width="13" style="25" customWidth="1"/>
    <col min="3587" max="3587" width="7.28515625" style="25" customWidth="1"/>
    <col min="3588" max="3588" width="6.85546875" style="25" customWidth="1"/>
    <col min="3589" max="3589" width="3.28515625" style="25" customWidth="1"/>
    <col min="3590" max="3590" width="17.140625" style="25" customWidth="1"/>
    <col min="3591" max="3591" width="12.85546875" style="25" customWidth="1"/>
    <col min="3592" max="3592" width="7.42578125" style="25" customWidth="1"/>
    <col min="3593" max="3593" width="6.5703125" style="25" customWidth="1"/>
    <col min="3594" max="3840" width="9.140625" style="25"/>
    <col min="3841" max="3841" width="17.28515625" style="25" customWidth="1"/>
    <col min="3842" max="3842" width="13" style="25" customWidth="1"/>
    <col min="3843" max="3843" width="7.28515625" style="25" customWidth="1"/>
    <col min="3844" max="3844" width="6.85546875" style="25" customWidth="1"/>
    <col min="3845" max="3845" width="3.28515625" style="25" customWidth="1"/>
    <col min="3846" max="3846" width="17.140625" style="25" customWidth="1"/>
    <col min="3847" max="3847" width="12.85546875" style="25" customWidth="1"/>
    <col min="3848" max="3848" width="7.42578125" style="25" customWidth="1"/>
    <col min="3849" max="3849" width="6.5703125" style="25" customWidth="1"/>
    <col min="3850" max="4096" width="9.140625" style="25"/>
    <col min="4097" max="4097" width="17.28515625" style="25" customWidth="1"/>
    <col min="4098" max="4098" width="13" style="25" customWidth="1"/>
    <col min="4099" max="4099" width="7.28515625" style="25" customWidth="1"/>
    <col min="4100" max="4100" width="6.85546875" style="25" customWidth="1"/>
    <col min="4101" max="4101" width="3.28515625" style="25" customWidth="1"/>
    <col min="4102" max="4102" width="17.140625" style="25" customWidth="1"/>
    <col min="4103" max="4103" width="12.85546875" style="25" customWidth="1"/>
    <col min="4104" max="4104" width="7.42578125" style="25" customWidth="1"/>
    <col min="4105" max="4105" width="6.5703125" style="25" customWidth="1"/>
    <col min="4106" max="4352" width="9.140625" style="25"/>
    <col min="4353" max="4353" width="17.28515625" style="25" customWidth="1"/>
    <col min="4354" max="4354" width="13" style="25" customWidth="1"/>
    <col min="4355" max="4355" width="7.28515625" style="25" customWidth="1"/>
    <col min="4356" max="4356" width="6.85546875" style="25" customWidth="1"/>
    <col min="4357" max="4357" width="3.28515625" style="25" customWidth="1"/>
    <col min="4358" max="4358" width="17.140625" style="25" customWidth="1"/>
    <col min="4359" max="4359" width="12.85546875" style="25" customWidth="1"/>
    <col min="4360" max="4360" width="7.42578125" style="25" customWidth="1"/>
    <col min="4361" max="4361" width="6.5703125" style="25" customWidth="1"/>
    <col min="4362" max="4608" width="9.140625" style="25"/>
    <col min="4609" max="4609" width="17.28515625" style="25" customWidth="1"/>
    <col min="4610" max="4610" width="13" style="25" customWidth="1"/>
    <col min="4611" max="4611" width="7.28515625" style="25" customWidth="1"/>
    <col min="4612" max="4612" width="6.85546875" style="25" customWidth="1"/>
    <col min="4613" max="4613" width="3.28515625" style="25" customWidth="1"/>
    <col min="4614" max="4614" width="17.140625" style="25" customWidth="1"/>
    <col min="4615" max="4615" width="12.85546875" style="25" customWidth="1"/>
    <col min="4616" max="4616" width="7.42578125" style="25" customWidth="1"/>
    <col min="4617" max="4617" width="6.5703125" style="25" customWidth="1"/>
    <col min="4618" max="4864" width="9.140625" style="25"/>
    <col min="4865" max="4865" width="17.28515625" style="25" customWidth="1"/>
    <col min="4866" max="4866" width="13" style="25" customWidth="1"/>
    <col min="4867" max="4867" width="7.28515625" style="25" customWidth="1"/>
    <col min="4868" max="4868" width="6.85546875" style="25" customWidth="1"/>
    <col min="4869" max="4869" width="3.28515625" style="25" customWidth="1"/>
    <col min="4870" max="4870" width="17.140625" style="25" customWidth="1"/>
    <col min="4871" max="4871" width="12.85546875" style="25" customWidth="1"/>
    <col min="4872" max="4872" width="7.42578125" style="25" customWidth="1"/>
    <col min="4873" max="4873" width="6.5703125" style="25" customWidth="1"/>
    <col min="4874" max="5120" width="9.140625" style="25"/>
    <col min="5121" max="5121" width="17.28515625" style="25" customWidth="1"/>
    <col min="5122" max="5122" width="13" style="25" customWidth="1"/>
    <col min="5123" max="5123" width="7.28515625" style="25" customWidth="1"/>
    <col min="5124" max="5124" width="6.85546875" style="25" customWidth="1"/>
    <col min="5125" max="5125" width="3.28515625" style="25" customWidth="1"/>
    <col min="5126" max="5126" width="17.140625" style="25" customWidth="1"/>
    <col min="5127" max="5127" width="12.85546875" style="25" customWidth="1"/>
    <col min="5128" max="5128" width="7.42578125" style="25" customWidth="1"/>
    <col min="5129" max="5129" width="6.5703125" style="25" customWidth="1"/>
    <col min="5130" max="5376" width="9.140625" style="25"/>
    <col min="5377" max="5377" width="17.28515625" style="25" customWidth="1"/>
    <col min="5378" max="5378" width="13" style="25" customWidth="1"/>
    <col min="5379" max="5379" width="7.28515625" style="25" customWidth="1"/>
    <col min="5380" max="5380" width="6.85546875" style="25" customWidth="1"/>
    <col min="5381" max="5381" width="3.28515625" style="25" customWidth="1"/>
    <col min="5382" max="5382" width="17.140625" style="25" customWidth="1"/>
    <col min="5383" max="5383" width="12.85546875" style="25" customWidth="1"/>
    <col min="5384" max="5384" width="7.42578125" style="25" customWidth="1"/>
    <col min="5385" max="5385" width="6.5703125" style="25" customWidth="1"/>
    <col min="5386" max="5632" width="9.140625" style="25"/>
    <col min="5633" max="5633" width="17.28515625" style="25" customWidth="1"/>
    <col min="5634" max="5634" width="13" style="25" customWidth="1"/>
    <col min="5635" max="5635" width="7.28515625" style="25" customWidth="1"/>
    <col min="5636" max="5636" width="6.85546875" style="25" customWidth="1"/>
    <col min="5637" max="5637" width="3.28515625" style="25" customWidth="1"/>
    <col min="5638" max="5638" width="17.140625" style="25" customWidth="1"/>
    <col min="5639" max="5639" width="12.85546875" style="25" customWidth="1"/>
    <col min="5640" max="5640" width="7.42578125" style="25" customWidth="1"/>
    <col min="5641" max="5641" width="6.5703125" style="25" customWidth="1"/>
    <col min="5642" max="5888" width="9.140625" style="25"/>
    <col min="5889" max="5889" width="17.28515625" style="25" customWidth="1"/>
    <col min="5890" max="5890" width="13" style="25" customWidth="1"/>
    <col min="5891" max="5891" width="7.28515625" style="25" customWidth="1"/>
    <col min="5892" max="5892" width="6.85546875" style="25" customWidth="1"/>
    <col min="5893" max="5893" width="3.28515625" style="25" customWidth="1"/>
    <col min="5894" max="5894" width="17.140625" style="25" customWidth="1"/>
    <col min="5895" max="5895" width="12.85546875" style="25" customWidth="1"/>
    <col min="5896" max="5896" width="7.42578125" style="25" customWidth="1"/>
    <col min="5897" max="5897" width="6.5703125" style="25" customWidth="1"/>
    <col min="5898" max="6144" width="9.140625" style="25"/>
    <col min="6145" max="6145" width="17.28515625" style="25" customWidth="1"/>
    <col min="6146" max="6146" width="13" style="25" customWidth="1"/>
    <col min="6147" max="6147" width="7.28515625" style="25" customWidth="1"/>
    <col min="6148" max="6148" width="6.85546875" style="25" customWidth="1"/>
    <col min="6149" max="6149" width="3.28515625" style="25" customWidth="1"/>
    <col min="6150" max="6150" width="17.140625" style="25" customWidth="1"/>
    <col min="6151" max="6151" width="12.85546875" style="25" customWidth="1"/>
    <col min="6152" max="6152" width="7.42578125" style="25" customWidth="1"/>
    <col min="6153" max="6153" width="6.5703125" style="25" customWidth="1"/>
    <col min="6154" max="6400" width="9.140625" style="25"/>
    <col min="6401" max="6401" width="17.28515625" style="25" customWidth="1"/>
    <col min="6402" max="6402" width="13" style="25" customWidth="1"/>
    <col min="6403" max="6403" width="7.28515625" style="25" customWidth="1"/>
    <col min="6404" max="6404" width="6.85546875" style="25" customWidth="1"/>
    <col min="6405" max="6405" width="3.28515625" style="25" customWidth="1"/>
    <col min="6406" max="6406" width="17.140625" style="25" customWidth="1"/>
    <col min="6407" max="6407" width="12.85546875" style="25" customWidth="1"/>
    <col min="6408" max="6408" width="7.42578125" style="25" customWidth="1"/>
    <col min="6409" max="6409" width="6.5703125" style="25" customWidth="1"/>
    <col min="6410" max="6656" width="9.140625" style="25"/>
    <col min="6657" max="6657" width="17.28515625" style="25" customWidth="1"/>
    <col min="6658" max="6658" width="13" style="25" customWidth="1"/>
    <col min="6659" max="6659" width="7.28515625" style="25" customWidth="1"/>
    <col min="6660" max="6660" width="6.85546875" style="25" customWidth="1"/>
    <col min="6661" max="6661" width="3.28515625" style="25" customWidth="1"/>
    <col min="6662" max="6662" width="17.140625" style="25" customWidth="1"/>
    <col min="6663" max="6663" width="12.85546875" style="25" customWidth="1"/>
    <col min="6664" max="6664" width="7.42578125" style="25" customWidth="1"/>
    <col min="6665" max="6665" width="6.5703125" style="25" customWidth="1"/>
    <col min="6666" max="6912" width="9.140625" style="25"/>
    <col min="6913" max="6913" width="17.28515625" style="25" customWidth="1"/>
    <col min="6914" max="6914" width="13" style="25" customWidth="1"/>
    <col min="6915" max="6915" width="7.28515625" style="25" customWidth="1"/>
    <col min="6916" max="6916" width="6.85546875" style="25" customWidth="1"/>
    <col min="6917" max="6917" width="3.28515625" style="25" customWidth="1"/>
    <col min="6918" max="6918" width="17.140625" style="25" customWidth="1"/>
    <col min="6919" max="6919" width="12.85546875" style="25" customWidth="1"/>
    <col min="6920" max="6920" width="7.42578125" style="25" customWidth="1"/>
    <col min="6921" max="6921" width="6.5703125" style="25" customWidth="1"/>
    <col min="6922" max="7168" width="9.140625" style="25"/>
    <col min="7169" max="7169" width="17.28515625" style="25" customWidth="1"/>
    <col min="7170" max="7170" width="13" style="25" customWidth="1"/>
    <col min="7171" max="7171" width="7.28515625" style="25" customWidth="1"/>
    <col min="7172" max="7172" width="6.85546875" style="25" customWidth="1"/>
    <col min="7173" max="7173" width="3.28515625" style="25" customWidth="1"/>
    <col min="7174" max="7174" width="17.140625" style="25" customWidth="1"/>
    <col min="7175" max="7175" width="12.85546875" style="25" customWidth="1"/>
    <col min="7176" max="7176" width="7.42578125" style="25" customWidth="1"/>
    <col min="7177" max="7177" width="6.5703125" style="25" customWidth="1"/>
    <col min="7178" max="7424" width="9.140625" style="25"/>
    <col min="7425" max="7425" width="17.28515625" style="25" customWidth="1"/>
    <col min="7426" max="7426" width="13" style="25" customWidth="1"/>
    <col min="7427" max="7427" width="7.28515625" style="25" customWidth="1"/>
    <col min="7428" max="7428" width="6.85546875" style="25" customWidth="1"/>
    <col min="7429" max="7429" width="3.28515625" style="25" customWidth="1"/>
    <col min="7430" max="7430" width="17.140625" style="25" customWidth="1"/>
    <col min="7431" max="7431" width="12.85546875" style="25" customWidth="1"/>
    <col min="7432" max="7432" width="7.42578125" style="25" customWidth="1"/>
    <col min="7433" max="7433" width="6.5703125" style="25" customWidth="1"/>
    <col min="7434" max="7680" width="9.140625" style="25"/>
    <col min="7681" max="7681" width="17.28515625" style="25" customWidth="1"/>
    <col min="7682" max="7682" width="13" style="25" customWidth="1"/>
    <col min="7683" max="7683" width="7.28515625" style="25" customWidth="1"/>
    <col min="7684" max="7684" width="6.85546875" style="25" customWidth="1"/>
    <col min="7685" max="7685" width="3.28515625" style="25" customWidth="1"/>
    <col min="7686" max="7686" width="17.140625" style="25" customWidth="1"/>
    <col min="7687" max="7687" width="12.85546875" style="25" customWidth="1"/>
    <col min="7688" max="7688" width="7.42578125" style="25" customWidth="1"/>
    <col min="7689" max="7689" width="6.5703125" style="25" customWidth="1"/>
    <col min="7690" max="7936" width="9.140625" style="25"/>
    <col min="7937" max="7937" width="17.28515625" style="25" customWidth="1"/>
    <col min="7938" max="7938" width="13" style="25" customWidth="1"/>
    <col min="7939" max="7939" width="7.28515625" style="25" customWidth="1"/>
    <col min="7940" max="7940" width="6.85546875" style="25" customWidth="1"/>
    <col min="7941" max="7941" width="3.28515625" style="25" customWidth="1"/>
    <col min="7942" max="7942" width="17.140625" style="25" customWidth="1"/>
    <col min="7943" max="7943" width="12.85546875" style="25" customWidth="1"/>
    <col min="7944" max="7944" width="7.42578125" style="25" customWidth="1"/>
    <col min="7945" max="7945" width="6.5703125" style="25" customWidth="1"/>
    <col min="7946" max="8192" width="9.140625" style="25"/>
    <col min="8193" max="8193" width="17.28515625" style="25" customWidth="1"/>
    <col min="8194" max="8194" width="13" style="25" customWidth="1"/>
    <col min="8195" max="8195" width="7.28515625" style="25" customWidth="1"/>
    <col min="8196" max="8196" width="6.85546875" style="25" customWidth="1"/>
    <col min="8197" max="8197" width="3.28515625" style="25" customWidth="1"/>
    <col min="8198" max="8198" width="17.140625" style="25" customWidth="1"/>
    <col min="8199" max="8199" width="12.85546875" style="25" customWidth="1"/>
    <col min="8200" max="8200" width="7.42578125" style="25" customWidth="1"/>
    <col min="8201" max="8201" width="6.5703125" style="25" customWidth="1"/>
    <col min="8202" max="8448" width="9.140625" style="25"/>
    <col min="8449" max="8449" width="17.28515625" style="25" customWidth="1"/>
    <col min="8450" max="8450" width="13" style="25" customWidth="1"/>
    <col min="8451" max="8451" width="7.28515625" style="25" customWidth="1"/>
    <col min="8452" max="8452" width="6.85546875" style="25" customWidth="1"/>
    <col min="8453" max="8453" width="3.28515625" style="25" customWidth="1"/>
    <col min="8454" max="8454" width="17.140625" style="25" customWidth="1"/>
    <col min="8455" max="8455" width="12.85546875" style="25" customWidth="1"/>
    <col min="8456" max="8456" width="7.42578125" style="25" customWidth="1"/>
    <col min="8457" max="8457" width="6.5703125" style="25" customWidth="1"/>
    <col min="8458" max="8704" width="9.140625" style="25"/>
    <col min="8705" max="8705" width="17.28515625" style="25" customWidth="1"/>
    <col min="8706" max="8706" width="13" style="25" customWidth="1"/>
    <col min="8707" max="8707" width="7.28515625" style="25" customWidth="1"/>
    <col min="8708" max="8708" width="6.85546875" style="25" customWidth="1"/>
    <col min="8709" max="8709" width="3.28515625" style="25" customWidth="1"/>
    <col min="8710" max="8710" width="17.140625" style="25" customWidth="1"/>
    <col min="8711" max="8711" width="12.85546875" style="25" customWidth="1"/>
    <col min="8712" max="8712" width="7.42578125" style="25" customWidth="1"/>
    <col min="8713" max="8713" width="6.5703125" style="25" customWidth="1"/>
    <col min="8714" max="8960" width="9.140625" style="25"/>
    <col min="8961" max="8961" width="17.28515625" style="25" customWidth="1"/>
    <col min="8962" max="8962" width="13" style="25" customWidth="1"/>
    <col min="8963" max="8963" width="7.28515625" style="25" customWidth="1"/>
    <col min="8964" max="8964" width="6.85546875" style="25" customWidth="1"/>
    <col min="8965" max="8965" width="3.28515625" style="25" customWidth="1"/>
    <col min="8966" max="8966" width="17.140625" style="25" customWidth="1"/>
    <col min="8967" max="8967" width="12.85546875" style="25" customWidth="1"/>
    <col min="8968" max="8968" width="7.42578125" style="25" customWidth="1"/>
    <col min="8969" max="8969" width="6.5703125" style="25" customWidth="1"/>
    <col min="8970" max="9216" width="9.140625" style="25"/>
    <col min="9217" max="9217" width="17.28515625" style="25" customWidth="1"/>
    <col min="9218" max="9218" width="13" style="25" customWidth="1"/>
    <col min="9219" max="9219" width="7.28515625" style="25" customWidth="1"/>
    <col min="9220" max="9220" width="6.85546875" style="25" customWidth="1"/>
    <col min="9221" max="9221" width="3.28515625" style="25" customWidth="1"/>
    <col min="9222" max="9222" width="17.140625" style="25" customWidth="1"/>
    <col min="9223" max="9223" width="12.85546875" style="25" customWidth="1"/>
    <col min="9224" max="9224" width="7.42578125" style="25" customWidth="1"/>
    <col min="9225" max="9225" width="6.5703125" style="25" customWidth="1"/>
    <col min="9226" max="9472" width="9.140625" style="25"/>
    <col min="9473" max="9473" width="17.28515625" style="25" customWidth="1"/>
    <col min="9474" max="9474" width="13" style="25" customWidth="1"/>
    <col min="9475" max="9475" width="7.28515625" style="25" customWidth="1"/>
    <col min="9476" max="9476" width="6.85546875" style="25" customWidth="1"/>
    <col min="9477" max="9477" width="3.28515625" style="25" customWidth="1"/>
    <col min="9478" max="9478" width="17.140625" style="25" customWidth="1"/>
    <col min="9479" max="9479" width="12.85546875" style="25" customWidth="1"/>
    <col min="9480" max="9480" width="7.42578125" style="25" customWidth="1"/>
    <col min="9481" max="9481" width="6.5703125" style="25" customWidth="1"/>
    <col min="9482" max="9728" width="9.140625" style="25"/>
    <col min="9729" max="9729" width="17.28515625" style="25" customWidth="1"/>
    <col min="9730" max="9730" width="13" style="25" customWidth="1"/>
    <col min="9731" max="9731" width="7.28515625" style="25" customWidth="1"/>
    <col min="9732" max="9732" width="6.85546875" style="25" customWidth="1"/>
    <col min="9733" max="9733" width="3.28515625" style="25" customWidth="1"/>
    <col min="9734" max="9734" width="17.140625" style="25" customWidth="1"/>
    <col min="9735" max="9735" width="12.85546875" style="25" customWidth="1"/>
    <col min="9736" max="9736" width="7.42578125" style="25" customWidth="1"/>
    <col min="9737" max="9737" width="6.5703125" style="25" customWidth="1"/>
    <col min="9738" max="9984" width="9.140625" style="25"/>
    <col min="9985" max="9985" width="17.28515625" style="25" customWidth="1"/>
    <col min="9986" max="9986" width="13" style="25" customWidth="1"/>
    <col min="9987" max="9987" width="7.28515625" style="25" customWidth="1"/>
    <col min="9988" max="9988" width="6.85546875" style="25" customWidth="1"/>
    <col min="9989" max="9989" width="3.28515625" style="25" customWidth="1"/>
    <col min="9990" max="9990" width="17.140625" style="25" customWidth="1"/>
    <col min="9991" max="9991" width="12.85546875" style="25" customWidth="1"/>
    <col min="9992" max="9992" width="7.42578125" style="25" customWidth="1"/>
    <col min="9993" max="9993" width="6.5703125" style="25" customWidth="1"/>
    <col min="9994" max="10240" width="9.140625" style="25"/>
    <col min="10241" max="10241" width="17.28515625" style="25" customWidth="1"/>
    <col min="10242" max="10242" width="13" style="25" customWidth="1"/>
    <col min="10243" max="10243" width="7.28515625" style="25" customWidth="1"/>
    <col min="10244" max="10244" width="6.85546875" style="25" customWidth="1"/>
    <col min="10245" max="10245" width="3.28515625" style="25" customWidth="1"/>
    <col min="10246" max="10246" width="17.140625" style="25" customWidth="1"/>
    <col min="10247" max="10247" width="12.85546875" style="25" customWidth="1"/>
    <col min="10248" max="10248" width="7.42578125" style="25" customWidth="1"/>
    <col min="10249" max="10249" width="6.5703125" style="25" customWidth="1"/>
    <col min="10250" max="10496" width="9.140625" style="25"/>
    <col min="10497" max="10497" width="17.28515625" style="25" customWidth="1"/>
    <col min="10498" max="10498" width="13" style="25" customWidth="1"/>
    <col min="10499" max="10499" width="7.28515625" style="25" customWidth="1"/>
    <col min="10500" max="10500" width="6.85546875" style="25" customWidth="1"/>
    <col min="10501" max="10501" width="3.28515625" style="25" customWidth="1"/>
    <col min="10502" max="10502" width="17.140625" style="25" customWidth="1"/>
    <col min="10503" max="10503" width="12.85546875" style="25" customWidth="1"/>
    <col min="10504" max="10504" width="7.42578125" style="25" customWidth="1"/>
    <col min="10505" max="10505" width="6.5703125" style="25" customWidth="1"/>
    <col min="10506" max="10752" width="9.140625" style="25"/>
    <col min="10753" max="10753" width="17.28515625" style="25" customWidth="1"/>
    <col min="10754" max="10754" width="13" style="25" customWidth="1"/>
    <col min="10755" max="10755" width="7.28515625" style="25" customWidth="1"/>
    <col min="10756" max="10756" width="6.85546875" style="25" customWidth="1"/>
    <col min="10757" max="10757" width="3.28515625" style="25" customWidth="1"/>
    <col min="10758" max="10758" width="17.140625" style="25" customWidth="1"/>
    <col min="10759" max="10759" width="12.85546875" style="25" customWidth="1"/>
    <col min="10760" max="10760" width="7.42578125" style="25" customWidth="1"/>
    <col min="10761" max="10761" width="6.5703125" style="25" customWidth="1"/>
    <col min="10762" max="11008" width="9.140625" style="25"/>
    <col min="11009" max="11009" width="17.28515625" style="25" customWidth="1"/>
    <col min="11010" max="11010" width="13" style="25" customWidth="1"/>
    <col min="11011" max="11011" width="7.28515625" style="25" customWidth="1"/>
    <col min="11012" max="11012" width="6.85546875" style="25" customWidth="1"/>
    <col min="11013" max="11013" width="3.28515625" style="25" customWidth="1"/>
    <col min="11014" max="11014" width="17.140625" style="25" customWidth="1"/>
    <col min="11015" max="11015" width="12.85546875" style="25" customWidth="1"/>
    <col min="11016" max="11016" width="7.42578125" style="25" customWidth="1"/>
    <col min="11017" max="11017" width="6.5703125" style="25" customWidth="1"/>
    <col min="11018" max="11264" width="9.140625" style="25"/>
    <col min="11265" max="11265" width="17.28515625" style="25" customWidth="1"/>
    <col min="11266" max="11266" width="13" style="25" customWidth="1"/>
    <col min="11267" max="11267" width="7.28515625" style="25" customWidth="1"/>
    <col min="11268" max="11268" width="6.85546875" style="25" customWidth="1"/>
    <col min="11269" max="11269" width="3.28515625" style="25" customWidth="1"/>
    <col min="11270" max="11270" width="17.140625" style="25" customWidth="1"/>
    <col min="11271" max="11271" width="12.85546875" style="25" customWidth="1"/>
    <col min="11272" max="11272" width="7.42578125" style="25" customWidth="1"/>
    <col min="11273" max="11273" width="6.5703125" style="25" customWidth="1"/>
    <col min="11274" max="11520" width="9.140625" style="25"/>
    <col min="11521" max="11521" width="17.28515625" style="25" customWidth="1"/>
    <col min="11522" max="11522" width="13" style="25" customWidth="1"/>
    <col min="11523" max="11523" width="7.28515625" style="25" customWidth="1"/>
    <col min="11524" max="11524" width="6.85546875" style="25" customWidth="1"/>
    <col min="11525" max="11525" width="3.28515625" style="25" customWidth="1"/>
    <col min="11526" max="11526" width="17.140625" style="25" customWidth="1"/>
    <col min="11527" max="11527" width="12.85546875" style="25" customWidth="1"/>
    <col min="11528" max="11528" width="7.42578125" style="25" customWidth="1"/>
    <col min="11529" max="11529" width="6.5703125" style="25" customWidth="1"/>
    <col min="11530" max="11776" width="9.140625" style="25"/>
    <col min="11777" max="11777" width="17.28515625" style="25" customWidth="1"/>
    <col min="11778" max="11778" width="13" style="25" customWidth="1"/>
    <col min="11779" max="11779" width="7.28515625" style="25" customWidth="1"/>
    <col min="11780" max="11780" width="6.85546875" style="25" customWidth="1"/>
    <col min="11781" max="11781" width="3.28515625" style="25" customWidth="1"/>
    <col min="11782" max="11782" width="17.140625" style="25" customWidth="1"/>
    <col min="11783" max="11783" width="12.85546875" style="25" customWidth="1"/>
    <col min="11784" max="11784" width="7.42578125" style="25" customWidth="1"/>
    <col min="11785" max="11785" width="6.5703125" style="25" customWidth="1"/>
    <col min="11786" max="12032" width="9.140625" style="25"/>
    <col min="12033" max="12033" width="17.28515625" style="25" customWidth="1"/>
    <col min="12034" max="12034" width="13" style="25" customWidth="1"/>
    <col min="12035" max="12035" width="7.28515625" style="25" customWidth="1"/>
    <col min="12036" max="12036" width="6.85546875" style="25" customWidth="1"/>
    <col min="12037" max="12037" width="3.28515625" style="25" customWidth="1"/>
    <col min="12038" max="12038" width="17.140625" style="25" customWidth="1"/>
    <col min="12039" max="12039" width="12.85546875" style="25" customWidth="1"/>
    <col min="12040" max="12040" width="7.42578125" style="25" customWidth="1"/>
    <col min="12041" max="12041" width="6.5703125" style="25" customWidth="1"/>
    <col min="12042" max="12288" width="9.140625" style="25"/>
    <col min="12289" max="12289" width="17.28515625" style="25" customWidth="1"/>
    <col min="12290" max="12290" width="13" style="25" customWidth="1"/>
    <col min="12291" max="12291" width="7.28515625" style="25" customWidth="1"/>
    <col min="12292" max="12292" width="6.85546875" style="25" customWidth="1"/>
    <col min="12293" max="12293" width="3.28515625" style="25" customWidth="1"/>
    <col min="12294" max="12294" width="17.140625" style="25" customWidth="1"/>
    <col min="12295" max="12295" width="12.85546875" style="25" customWidth="1"/>
    <col min="12296" max="12296" width="7.42578125" style="25" customWidth="1"/>
    <col min="12297" max="12297" width="6.5703125" style="25" customWidth="1"/>
    <col min="12298" max="12544" width="9.140625" style="25"/>
    <col min="12545" max="12545" width="17.28515625" style="25" customWidth="1"/>
    <col min="12546" max="12546" width="13" style="25" customWidth="1"/>
    <col min="12547" max="12547" width="7.28515625" style="25" customWidth="1"/>
    <col min="12548" max="12548" width="6.85546875" style="25" customWidth="1"/>
    <col min="12549" max="12549" width="3.28515625" style="25" customWidth="1"/>
    <col min="12550" max="12550" width="17.140625" style="25" customWidth="1"/>
    <col min="12551" max="12551" width="12.85546875" style="25" customWidth="1"/>
    <col min="12552" max="12552" width="7.42578125" style="25" customWidth="1"/>
    <col min="12553" max="12553" width="6.5703125" style="25" customWidth="1"/>
    <col min="12554" max="12800" width="9.140625" style="25"/>
    <col min="12801" max="12801" width="17.28515625" style="25" customWidth="1"/>
    <col min="12802" max="12802" width="13" style="25" customWidth="1"/>
    <col min="12803" max="12803" width="7.28515625" style="25" customWidth="1"/>
    <col min="12804" max="12804" width="6.85546875" style="25" customWidth="1"/>
    <col min="12805" max="12805" width="3.28515625" style="25" customWidth="1"/>
    <col min="12806" max="12806" width="17.140625" style="25" customWidth="1"/>
    <col min="12807" max="12807" width="12.85546875" style="25" customWidth="1"/>
    <col min="12808" max="12808" width="7.42578125" style="25" customWidth="1"/>
    <col min="12809" max="12809" width="6.5703125" style="25" customWidth="1"/>
    <col min="12810" max="13056" width="9.140625" style="25"/>
    <col min="13057" max="13057" width="17.28515625" style="25" customWidth="1"/>
    <col min="13058" max="13058" width="13" style="25" customWidth="1"/>
    <col min="13059" max="13059" width="7.28515625" style="25" customWidth="1"/>
    <col min="13060" max="13060" width="6.85546875" style="25" customWidth="1"/>
    <col min="13061" max="13061" width="3.28515625" style="25" customWidth="1"/>
    <col min="13062" max="13062" width="17.140625" style="25" customWidth="1"/>
    <col min="13063" max="13063" width="12.85546875" style="25" customWidth="1"/>
    <col min="13064" max="13064" width="7.42578125" style="25" customWidth="1"/>
    <col min="13065" max="13065" width="6.5703125" style="25" customWidth="1"/>
    <col min="13066" max="13312" width="9.140625" style="25"/>
    <col min="13313" max="13313" width="17.28515625" style="25" customWidth="1"/>
    <col min="13314" max="13314" width="13" style="25" customWidth="1"/>
    <col min="13315" max="13315" width="7.28515625" style="25" customWidth="1"/>
    <col min="13316" max="13316" width="6.85546875" style="25" customWidth="1"/>
    <col min="13317" max="13317" width="3.28515625" style="25" customWidth="1"/>
    <col min="13318" max="13318" width="17.140625" style="25" customWidth="1"/>
    <col min="13319" max="13319" width="12.85546875" style="25" customWidth="1"/>
    <col min="13320" max="13320" width="7.42578125" style="25" customWidth="1"/>
    <col min="13321" max="13321" width="6.5703125" style="25" customWidth="1"/>
    <col min="13322" max="13568" width="9.140625" style="25"/>
    <col min="13569" max="13569" width="17.28515625" style="25" customWidth="1"/>
    <col min="13570" max="13570" width="13" style="25" customWidth="1"/>
    <col min="13571" max="13571" width="7.28515625" style="25" customWidth="1"/>
    <col min="13572" max="13572" width="6.85546875" style="25" customWidth="1"/>
    <col min="13573" max="13573" width="3.28515625" style="25" customWidth="1"/>
    <col min="13574" max="13574" width="17.140625" style="25" customWidth="1"/>
    <col min="13575" max="13575" width="12.85546875" style="25" customWidth="1"/>
    <col min="13576" max="13576" width="7.42578125" style="25" customWidth="1"/>
    <col min="13577" max="13577" width="6.5703125" style="25" customWidth="1"/>
    <col min="13578" max="13824" width="9.140625" style="25"/>
    <col min="13825" max="13825" width="17.28515625" style="25" customWidth="1"/>
    <col min="13826" max="13826" width="13" style="25" customWidth="1"/>
    <col min="13827" max="13827" width="7.28515625" style="25" customWidth="1"/>
    <col min="13828" max="13828" width="6.85546875" style="25" customWidth="1"/>
    <col min="13829" max="13829" width="3.28515625" style="25" customWidth="1"/>
    <col min="13830" max="13830" width="17.140625" style="25" customWidth="1"/>
    <col min="13831" max="13831" width="12.85546875" style="25" customWidth="1"/>
    <col min="13832" max="13832" width="7.42578125" style="25" customWidth="1"/>
    <col min="13833" max="13833" width="6.5703125" style="25" customWidth="1"/>
    <col min="13834" max="14080" width="9.140625" style="25"/>
    <col min="14081" max="14081" width="17.28515625" style="25" customWidth="1"/>
    <col min="14082" max="14082" width="13" style="25" customWidth="1"/>
    <col min="14083" max="14083" width="7.28515625" style="25" customWidth="1"/>
    <col min="14084" max="14084" width="6.85546875" style="25" customWidth="1"/>
    <col min="14085" max="14085" width="3.28515625" style="25" customWidth="1"/>
    <col min="14086" max="14086" width="17.140625" style="25" customWidth="1"/>
    <col min="14087" max="14087" width="12.85546875" style="25" customWidth="1"/>
    <col min="14088" max="14088" width="7.42578125" style="25" customWidth="1"/>
    <col min="14089" max="14089" width="6.5703125" style="25" customWidth="1"/>
    <col min="14090" max="14336" width="9.140625" style="25"/>
    <col min="14337" max="14337" width="17.28515625" style="25" customWidth="1"/>
    <col min="14338" max="14338" width="13" style="25" customWidth="1"/>
    <col min="14339" max="14339" width="7.28515625" style="25" customWidth="1"/>
    <col min="14340" max="14340" width="6.85546875" style="25" customWidth="1"/>
    <col min="14341" max="14341" width="3.28515625" style="25" customWidth="1"/>
    <col min="14342" max="14342" width="17.140625" style="25" customWidth="1"/>
    <col min="14343" max="14343" width="12.85546875" style="25" customWidth="1"/>
    <col min="14344" max="14344" width="7.42578125" style="25" customWidth="1"/>
    <col min="14345" max="14345" width="6.5703125" style="25" customWidth="1"/>
    <col min="14346" max="14592" width="9.140625" style="25"/>
    <col min="14593" max="14593" width="17.28515625" style="25" customWidth="1"/>
    <col min="14594" max="14594" width="13" style="25" customWidth="1"/>
    <col min="14595" max="14595" width="7.28515625" style="25" customWidth="1"/>
    <col min="14596" max="14596" width="6.85546875" style="25" customWidth="1"/>
    <col min="14597" max="14597" width="3.28515625" style="25" customWidth="1"/>
    <col min="14598" max="14598" width="17.140625" style="25" customWidth="1"/>
    <col min="14599" max="14599" width="12.85546875" style="25" customWidth="1"/>
    <col min="14600" max="14600" width="7.42578125" style="25" customWidth="1"/>
    <col min="14601" max="14601" width="6.5703125" style="25" customWidth="1"/>
    <col min="14602" max="14848" width="9.140625" style="25"/>
    <col min="14849" max="14849" width="17.28515625" style="25" customWidth="1"/>
    <col min="14850" max="14850" width="13" style="25" customWidth="1"/>
    <col min="14851" max="14851" width="7.28515625" style="25" customWidth="1"/>
    <col min="14852" max="14852" width="6.85546875" style="25" customWidth="1"/>
    <col min="14853" max="14853" width="3.28515625" style="25" customWidth="1"/>
    <col min="14854" max="14854" width="17.140625" style="25" customWidth="1"/>
    <col min="14855" max="14855" width="12.85546875" style="25" customWidth="1"/>
    <col min="14856" max="14856" width="7.42578125" style="25" customWidth="1"/>
    <col min="14857" max="14857" width="6.5703125" style="25" customWidth="1"/>
    <col min="14858" max="15104" width="9.140625" style="25"/>
    <col min="15105" max="15105" width="17.28515625" style="25" customWidth="1"/>
    <col min="15106" max="15106" width="13" style="25" customWidth="1"/>
    <col min="15107" max="15107" width="7.28515625" style="25" customWidth="1"/>
    <col min="15108" max="15108" width="6.85546875" style="25" customWidth="1"/>
    <col min="15109" max="15109" width="3.28515625" style="25" customWidth="1"/>
    <col min="15110" max="15110" width="17.140625" style="25" customWidth="1"/>
    <col min="15111" max="15111" width="12.85546875" style="25" customWidth="1"/>
    <col min="15112" max="15112" width="7.42578125" style="25" customWidth="1"/>
    <col min="15113" max="15113" width="6.5703125" style="25" customWidth="1"/>
    <col min="15114" max="15360" width="9.140625" style="25"/>
    <col min="15361" max="15361" width="17.28515625" style="25" customWidth="1"/>
    <col min="15362" max="15362" width="13" style="25" customWidth="1"/>
    <col min="15363" max="15363" width="7.28515625" style="25" customWidth="1"/>
    <col min="15364" max="15364" width="6.85546875" style="25" customWidth="1"/>
    <col min="15365" max="15365" width="3.28515625" style="25" customWidth="1"/>
    <col min="15366" max="15366" width="17.140625" style="25" customWidth="1"/>
    <col min="15367" max="15367" width="12.85546875" style="25" customWidth="1"/>
    <col min="15368" max="15368" width="7.42578125" style="25" customWidth="1"/>
    <col min="15369" max="15369" width="6.5703125" style="25" customWidth="1"/>
    <col min="15370" max="15616" width="9.140625" style="25"/>
    <col min="15617" max="15617" width="17.28515625" style="25" customWidth="1"/>
    <col min="15618" max="15618" width="13" style="25" customWidth="1"/>
    <col min="15619" max="15619" width="7.28515625" style="25" customWidth="1"/>
    <col min="15620" max="15620" width="6.85546875" style="25" customWidth="1"/>
    <col min="15621" max="15621" width="3.28515625" style="25" customWidth="1"/>
    <col min="15622" max="15622" width="17.140625" style="25" customWidth="1"/>
    <col min="15623" max="15623" width="12.85546875" style="25" customWidth="1"/>
    <col min="15624" max="15624" width="7.42578125" style="25" customWidth="1"/>
    <col min="15625" max="15625" width="6.5703125" style="25" customWidth="1"/>
    <col min="15626" max="15872" width="9.140625" style="25"/>
    <col min="15873" max="15873" width="17.28515625" style="25" customWidth="1"/>
    <col min="15874" max="15874" width="13" style="25" customWidth="1"/>
    <col min="15875" max="15875" width="7.28515625" style="25" customWidth="1"/>
    <col min="15876" max="15876" width="6.85546875" style="25" customWidth="1"/>
    <col min="15877" max="15877" width="3.28515625" style="25" customWidth="1"/>
    <col min="15878" max="15878" width="17.140625" style="25" customWidth="1"/>
    <col min="15879" max="15879" width="12.85546875" style="25" customWidth="1"/>
    <col min="15880" max="15880" width="7.42578125" style="25" customWidth="1"/>
    <col min="15881" max="15881" width="6.5703125" style="25" customWidth="1"/>
    <col min="15882" max="16128" width="9.140625" style="25"/>
    <col min="16129" max="16129" width="17.28515625" style="25" customWidth="1"/>
    <col min="16130" max="16130" width="13" style="25" customWidth="1"/>
    <col min="16131" max="16131" width="7.28515625" style="25" customWidth="1"/>
    <col min="16132" max="16132" width="6.85546875" style="25" customWidth="1"/>
    <col min="16133" max="16133" width="3.28515625" style="25" customWidth="1"/>
    <col min="16134" max="16134" width="17.140625" style="25" customWidth="1"/>
    <col min="16135" max="16135" width="12.85546875" style="25" customWidth="1"/>
    <col min="16136" max="16136" width="7.42578125" style="25" customWidth="1"/>
    <col min="16137" max="16137" width="6.5703125" style="25" customWidth="1"/>
    <col min="16138" max="16384" width="9.140625" style="25"/>
  </cols>
  <sheetData>
    <row r="1" spans="1:13" s="12" customFormat="1" ht="17.25" customHeight="1" x14ac:dyDescent="0.15">
      <c r="A1" s="10"/>
      <c r="B1" s="10"/>
      <c r="C1" s="10"/>
      <c r="D1" s="10"/>
      <c r="E1" s="33" t="s">
        <v>92</v>
      </c>
      <c r="F1" s="33"/>
      <c r="G1" s="33"/>
      <c r="H1" s="33"/>
      <c r="I1" s="33"/>
      <c r="J1" s="11"/>
    </row>
    <row r="2" spans="1:13" s="14" customFormat="1" ht="12.75" customHeight="1" x14ac:dyDescent="0.2">
      <c r="A2" s="10"/>
      <c r="B2" s="13"/>
      <c r="C2" s="13"/>
      <c r="D2" s="13"/>
      <c r="E2" s="13"/>
      <c r="F2" s="34" t="s">
        <v>93</v>
      </c>
      <c r="G2" s="34"/>
      <c r="H2" s="34"/>
      <c r="I2" s="34"/>
      <c r="J2" s="10"/>
    </row>
    <row r="3" spans="1:13" s="14" customFormat="1" ht="26.25" customHeight="1" x14ac:dyDescent="0.2">
      <c r="A3" s="15"/>
      <c r="B3" s="15"/>
      <c r="C3" s="15"/>
      <c r="D3" s="15"/>
      <c r="E3" s="15"/>
      <c r="F3" s="33" t="s">
        <v>94</v>
      </c>
      <c r="G3" s="33"/>
      <c r="H3" s="33"/>
      <c r="I3" s="33"/>
      <c r="J3" s="15"/>
    </row>
    <row r="4" spans="1:13" s="14" customFormat="1" ht="14.25" customHeight="1" x14ac:dyDescent="0.2">
      <c r="A4" s="35" t="s">
        <v>95</v>
      </c>
      <c r="B4" s="35"/>
      <c r="C4" s="35"/>
      <c r="D4" s="35"/>
      <c r="E4" s="35"/>
      <c r="F4" s="35"/>
      <c r="G4" s="35"/>
      <c r="H4" s="35"/>
      <c r="I4" s="35"/>
    </row>
    <row r="5" spans="1:13" s="14" customFormat="1" ht="10.5" customHeight="1" x14ac:dyDescent="0.2">
      <c r="A5" s="32" t="s">
        <v>96</v>
      </c>
      <c r="B5" s="32"/>
      <c r="C5" s="32"/>
      <c r="D5" s="32"/>
    </row>
    <row r="6" spans="1:13" s="14" customFormat="1" ht="10.5" customHeight="1" x14ac:dyDescent="0.2">
      <c r="A6" s="16" t="s">
        <v>97</v>
      </c>
      <c r="B6" s="17" t="s">
        <v>98</v>
      </c>
      <c r="C6" s="17" t="s">
        <v>99</v>
      </c>
      <c r="D6" s="18" t="s">
        <v>73</v>
      </c>
      <c r="F6" s="19" t="s">
        <v>100</v>
      </c>
      <c r="G6" s="20" t="s">
        <v>101</v>
      </c>
      <c r="H6" s="20" t="s">
        <v>102</v>
      </c>
      <c r="I6" s="20" t="s">
        <v>103</v>
      </c>
    </row>
    <row r="7" spans="1:13" s="14" customFormat="1" ht="10.5" customHeight="1" x14ac:dyDescent="0.2">
      <c r="A7" s="19" t="s">
        <v>104</v>
      </c>
      <c r="B7" s="20" t="s">
        <v>105</v>
      </c>
      <c r="C7" s="20" t="s">
        <v>102</v>
      </c>
      <c r="D7" s="20" t="s">
        <v>106</v>
      </c>
      <c r="F7" s="19" t="s">
        <v>107</v>
      </c>
      <c r="G7" s="20" t="s">
        <v>108</v>
      </c>
      <c r="H7" s="20" t="s">
        <v>102</v>
      </c>
      <c r="I7" s="20" t="s">
        <v>109</v>
      </c>
    </row>
    <row r="8" spans="1:13" s="14" customFormat="1" ht="10.5" customHeight="1" x14ac:dyDescent="0.2">
      <c r="A8" s="19" t="s">
        <v>110</v>
      </c>
      <c r="B8" s="20" t="s">
        <v>111</v>
      </c>
      <c r="C8" s="20" t="s">
        <v>102</v>
      </c>
      <c r="D8" s="20" t="s">
        <v>106</v>
      </c>
      <c r="F8" s="19" t="s">
        <v>112</v>
      </c>
      <c r="G8" s="20" t="s">
        <v>108</v>
      </c>
      <c r="H8" s="20" t="s">
        <v>102</v>
      </c>
      <c r="I8" s="20" t="s">
        <v>113</v>
      </c>
    </row>
    <row r="9" spans="1:13" s="14" customFormat="1" ht="10.5" customHeight="1" x14ac:dyDescent="0.2">
      <c r="A9" s="19" t="s">
        <v>114</v>
      </c>
      <c r="B9" s="20" t="s">
        <v>115</v>
      </c>
      <c r="C9" s="20" t="s">
        <v>102</v>
      </c>
      <c r="D9" s="20" t="s">
        <v>116</v>
      </c>
      <c r="F9" s="19" t="s">
        <v>112</v>
      </c>
      <c r="G9" s="20" t="s">
        <v>101</v>
      </c>
      <c r="H9" s="20" t="s">
        <v>102</v>
      </c>
      <c r="I9" s="20" t="s">
        <v>117</v>
      </c>
    </row>
    <row r="10" spans="1:13" s="14" customFormat="1" ht="10.5" customHeight="1" x14ac:dyDescent="0.2">
      <c r="A10" s="19" t="s">
        <v>114</v>
      </c>
      <c r="B10" s="20" t="s">
        <v>118</v>
      </c>
      <c r="C10" s="20" t="s">
        <v>102</v>
      </c>
      <c r="D10" s="20" t="s">
        <v>119</v>
      </c>
      <c r="F10" s="19" t="s">
        <v>120</v>
      </c>
      <c r="G10" s="20" t="s">
        <v>108</v>
      </c>
      <c r="H10" s="20" t="s">
        <v>102</v>
      </c>
      <c r="I10" s="20" t="s">
        <v>121</v>
      </c>
    </row>
    <row r="11" spans="1:13" s="14" customFormat="1" ht="10.5" customHeight="1" x14ac:dyDescent="0.2">
      <c r="A11" s="19" t="s">
        <v>122</v>
      </c>
      <c r="B11" s="20" t="s">
        <v>123</v>
      </c>
      <c r="C11" s="20" t="s">
        <v>102</v>
      </c>
      <c r="D11" s="20" t="s">
        <v>124</v>
      </c>
      <c r="F11" s="19" t="s">
        <v>125</v>
      </c>
      <c r="G11" s="20" t="s">
        <v>126</v>
      </c>
      <c r="H11" s="20" t="s">
        <v>102</v>
      </c>
      <c r="I11" s="20" t="s">
        <v>127</v>
      </c>
      <c r="M11" s="20" t="s">
        <v>123</v>
      </c>
    </row>
    <row r="12" spans="1:13" s="14" customFormat="1" ht="10.5" customHeight="1" x14ac:dyDescent="0.2">
      <c r="A12" s="19" t="s">
        <v>122</v>
      </c>
      <c r="B12" s="20" t="s">
        <v>128</v>
      </c>
      <c r="C12" s="20" t="s">
        <v>102</v>
      </c>
      <c r="D12" s="20" t="s">
        <v>117</v>
      </c>
      <c r="F12" s="19" t="s">
        <v>129</v>
      </c>
      <c r="G12" s="20" t="s">
        <v>126</v>
      </c>
      <c r="H12" s="20" t="s">
        <v>102</v>
      </c>
      <c r="I12" s="20" t="s">
        <v>130</v>
      </c>
    </row>
    <row r="13" spans="1:13" s="14" customFormat="1" ht="10.5" customHeight="1" x14ac:dyDescent="0.2">
      <c r="A13" s="19" t="s">
        <v>122</v>
      </c>
      <c r="B13" s="20" t="s">
        <v>118</v>
      </c>
      <c r="C13" s="20" t="s">
        <v>102</v>
      </c>
      <c r="D13" s="20" t="s">
        <v>116</v>
      </c>
      <c r="F13" s="19" t="s">
        <v>129</v>
      </c>
      <c r="G13" s="20" t="s">
        <v>131</v>
      </c>
      <c r="H13" s="20" t="s">
        <v>102</v>
      </c>
      <c r="I13" s="20" t="s">
        <v>132</v>
      </c>
    </row>
    <row r="14" spans="1:13" s="14" customFormat="1" ht="10.5" customHeight="1" x14ac:dyDescent="0.2">
      <c r="A14" s="19" t="s">
        <v>122</v>
      </c>
      <c r="B14" s="20" t="s">
        <v>133</v>
      </c>
      <c r="C14" s="20" t="s">
        <v>102</v>
      </c>
      <c r="D14" s="20" t="s">
        <v>134</v>
      </c>
      <c r="F14" s="19" t="s">
        <v>135</v>
      </c>
      <c r="G14" s="20" t="s">
        <v>101</v>
      </c>
      <c r="H14" s="20" t="s">
        <v>102</v>
      </c>
      <c r="I14" s="20" t="s">
        <v>136</v>
      </c>
    </row>
    <row r="15" spans="1:13" s="14" customFormat="1" ht="10.5" customHeight="1" x14ac:dyDescent="0.2">
      <c r="A15" s="19" t="s">
        <v>122</v>
      </c>
      <c r="B15" s="20" t="s">
        <v>137</v>
      </c>
      <c r="C15" s="20" t="s">
        <v>102</v>
      </c>
      <c r="D15" s="20" t="s">
        <v>106</v>
      </c>
      <c r="F15" s="19" t="s">
        <v>138</v>
      </c>
      <c r="G15" s="20" t="s">
        <v>101</v>
      </c>
      <c r="H15" s="20" t="s">
        <v>102</v>
      </c>
      <c r="I15" s="20" t="s">
        <v>139</v>
      </c>
    </row>
    <row r="16" spans="1:13" s="14" customFormat="1" ht="10.5" customHeight="1" x14ac:dyDescent="0.2">
      <c r="A16" s="19" t="s">
        <v>122</v>
      </c>
      <c r="B16" s="20" t="s">
        <v>140</v>
      </c>
      <c r="C16" s="20" t="s">
        <v>102</v>
      </c>
      <c r="D16" s="20" t="s">
        <v>141</v>
      </c>
      <c r="F16" s="19" t="s">
        <v>138</v>
      </c>
      <c r="G16" s="20" t="s">
        <v>123</v>
      </c>
      <c r="H16" s="20" t="s">
        <v>102</v>
      </c>
      <c r="I16" s="20" t="s">
        <v>142</v>
      </c>
    </row>
    <row r="17" spans="1:9" s="14" customFormat="1" ht="10.5" customHeight="1" x14ac:dyDescent="0.2">
      <c r="A17" s="19" t="s">
        <v>122</v>
      </c>
      <c r="B17" s="20" t="s">
        <v>143</v>
      </c>
      <c r="C17" s="20" t="s">
        <v>102</v>
      </c>
      <c r="D17" s="20" t="s">
        <v>106</v>
      </c>
      <c r="F17" s="19" t="s">
        <v>138</v>
      </c>
      <c r="G17" s="20" t="s">
        <v>131</v>
      </c>
      <c r="H17" s="20" t="s">
        <v>102</v>
      </c>
      <c r="I17" s="20" t="s">
        <v>103</v>
      </c>
    </row>
    <row r="18" spans="1:9" s="14" customFormat="1" ht="10.5" customHeight="1" x14ac:dyDescent="0.2">
      <c r="A18" s="19" t="s">
        <v>122</v>
      </c>
      <c r="B18" s="20" t="s">
        <v>144</v>
      </c>
      <c r="C18" s="20" t="s">
        <v>102</v>
      </c>
      <c r="D18" s="20" t="s">
        <v>119</v>
      </c>
      <c r="F18" s="19" t="s">
        <v>138</v>
      </c>
      <c r="G18" s="20" t="s">
        <v>128</v>
      </c>
      <c r="H18" s="20" t="s">
        <v>102</v>
      </c>
      <c r="I18" s="20" t="s">
        <v>116</v>
      </c>
    </row>
    <row r="19" spans="1:9" s="14" customFormat="1" ht="10.5" customHeight="1" x14ac:dyDescent="0.2">
      <c r="A19" s="19" t="s">
        <v>145</v>
      </c>
      <c r="B19" s="20" t="s">
        <v>143</v>
      </c>
      <c r="C19" s="20" t="s">
        <v>102</v>
      </c>
      <c r="D19" s="20" t="s">
        <v>146</v>
      </c>
      <c r="F19" s="19" t="s">
        <v>147</v>
      </c>
      <c r="G19" s="20" t="s">
        <v>123</v>
      </c>
      <c r="H19" s="20" t="s">
        <v>102</v>
      </c>
      <c r="I19" s="20" t="s">
        <v>139</v>
      </c>
    </row>
    <row r="20" spans="1:9" s="14" customFormat="1" ht="10.5" customHeight="1" x14ac:dyDescent="0.2">
      <c r="A20" s="19" t="s">
        <v>148</v>
      </c>
      <c r="B20" s="20" t="s">
        <v>128</v>
      </c>
      <c r="C20" s="20" t="s">
        <v>102</v>
      </c>
      <c r="D20" s="20" t="s">
        <v>139</v>
      </c>
      <c r="F20" s="19" t="s">
        <v>147</v>
      </c>
      <c r="G20" s="20" t="s">
        <v>131</v>
      </c>
      <c r="H20" s="20" t="s">
        <v>102</v>
      </c>
      <c r="I20" s="20" t="s">
        <v>149</v>
      </c>
    </row>
    <row r="21" spans="1:9" s="14" customFormat="1" ht="10.5" customHeight="1" x14ac:dyDescent="0.2">
      <c r="A21" s="19" t="s">
        <v>148</v>
      </c>
      <c r="B21" s="20" t="s">
        <v>118</v>
      </c>
      <c r="C21" s="20" t="s">
        <v>102</v>
      </c>
      <c r="D21" s="20" t="s">
        <v>124</v>
      </c>
      <c r="F21" s="19" t="s">
        <v>147</v>
      </c>
      <c r="G21" s="20" t="s">
        <v>128</v>
      </c>
      <c r="H21" s="20" t="s">
        <v>102</v>
      </c>
      <c r="I21" s="20" t="s">
        <v>117</v>
      </c>
    </row>
    <row r="22" spans="1:9" s="14" customFormat="1" ht="10.5" customHeight="1" x14ac:dyDescent="0.2">
      <c r="A22" s="19" t="s">
        <v>148</v>
      </c>
      <c r="B22" s="20" t="s">
        <v>133</v>
      </c>
      <c r="C22" s="20" t="s">
        <v>102</v>
      </c>
      <c r="D22" s="20" t="s">
        <v>150</v>
      </c>
      <c r="F22" s="19" t="s">
        <v>151</v>
      </c>
      <c r="G22" s="20" t="s">
        <v>123</v>
      </c>
      <c r="H22" s="20" t="s">
        <v>102</v>
      </c>
      <c r="I22" s="20" t="s">
        <v>116</v>
      </c>
    </row>
    <row r="23" spans="1:9" s="14" customFormat="1" ht="10.5" customHeight="1" x14ac:dyDescent="0.2">
      <c r="A23" s="19" t="s">
        <v>148</v>
      </c>
      <c r="B23" s="20" t="s">
        <v>152</v>
      </c>
      <c r="C23" s="20" t="s">
        <v>102</v>
      </c>
      <c r="D23" s="20" t="s">
        <v>153</v>
      </c>
      <c r="F23" s="19" t="s">
        <v>151</v>
      </c>
      <c r="G23" s="20" t="s">
        <v>131</v>
      </c>
      <c r="H23" s="20" t="s">
        <v>102</v>
      </c>
      <c r="I23" s="20" t="s">
        <v>142</v>
      </c>
    </row>
    <row r="24" spans="1:9" s="14" customFormat="1" ht="10.5" customHeight="1" x14ac:dyDescent="0.2">
      <c r="A24" s="19" t="s">
        <v>148</v>
      </c>
      <c r="B24" s="20" t="s">
        <v>111</v>
      </c>
      <c r="C24" s="20" t="s">
        <v>102</v>
      </c>
      <c r="D24" s="20" t="s">
        <v>130</v>
      </c>
      <c r="F24" s="19" t="s">
        <v>151</v>
      </c>
      <c r="G24" s="20" t="s">
        <v>128</v>
      </c>
      <c r="H24" s="20" t="s">
        <v>102</v>
      </c>
      <c r="I24" s="20" t="s">
        <v>117</v>
      </c>
    </row>
    <row r="25" spans="1:9" s="14" customFormat="1" ht="10.5" customHeight="1" x14ac:dyDescent="0.2">
      <c r="A25" s="19" t="s">
        <v>148</v>
      </c>
      <c r="B25" s="20" t="s">
        <v>140</v>
      </c>
      <c r="C25" s="20" t="s">
        <v>102</v>
      </c>
      <c r="D25" s="20" t="s">
        <v>117</v>
      </c>
      <c r="F25" s="19" t="s">
        <v>154</v>
      </c>
      <c r="G25" s="20" t="s">
        <v>131</v>
      </c>
      <c r="H25" s="20" t="s">
        <v>102</v>
      </c>
      <c r="I25" s="20" t="s">
        <v>113</v>
      </c>
    </row>
    <row r="26" spans="1:9" s="14" customFormat="1" ht="10.5" customHeight="1" x14ac:dyDescent="0.2">
      <c r="A26" s="19" t="s">
        <v>148</v>
      </c>
      <c r="B26" s="20" t="s">
        <v>155</v>
      </c>
      <c r="C26" s="20" t="s">
        <v>102</v>
      </c>
      <c r="D26" s="20" t="s">
        <v>153</v>
      </c>
      <c r="F26" s="19" t="s">
        <v>154</v>
      </c>
      <c r="G26" s="20" t="s">
        <v>128</v>
      </c>
      <c r="H26" s="20" t="s">
        <v>102</v>
      </c>
      <c r="I26" s="20" t="s">
        <v>139</v>
      </c>
    </row>
    <row r="27" spans="1:9" s="14" customFormat="1" ht="10.5" customHeight="1" x14ac:dyDescent="0.2">
      <c r="A27" s="19" t="s">
        <v>148</v>
      </c>
      <c r="B27" s="20" t="s">
        <v>156</v>
      </c>
      <c r="C27" s="20" t="s">
        <v>102</v>
      </c>
      <c r="D27" s="20" t="s">
        <v>157</v>
      </c>
      <c r="F27" s="19" t="s">
        <v>154</v>
      </c>
      <c r="G27" s="20" t="s">
        <v>118</v>
      </c>
      <c r="H27" s="20" t="s">
        <v>102</v>
      </c>
      <c r="I27" s="20" t="s">
        <v>117</v>
      </c>
    </row>
    <row r="28" spans="1:9" s="14" customFormat="1" ht="10.5" customHeight="1" x14ac:dyDescent="0.2">
      <c r="A28" s="19" t="s">
        <v>148</v>
      </c>
      <c r="B28" s="20" t="s">
        <v>158</v>
      </c>
      <c r="C28" s="20" t="s">
        <v>102</v>
      </c>
      <c r="D28" s="20" t="s">
        <v>119</v>
      </c>
      <c r="F28" s="19" t="s">
        <v>154</v>
      </c>
      <c r="G28" s="20" t="s">
        <v>133</v>
      </c>
      <c r="H28" s="20" t="s">
        <v>102</v>
      </c>
      <c r="I28" s="20" t="s">
        <v>113</v>
      </c>
    </row>
    <row r="29" spans="1:9" s="14" customFormat="1" ht="10.5" customHeight="1" x14ac:dyDescent="0.2">
      <c r="A29" s="19" t="s">
        <v>148</v>
      </c>
      <c r="B29" s="20" t="s">
        <v>159</v>
      </c>
      <c r="C29" s="20" t="s">
        <v>102</v>
      </c>
      <c r="D29" s="20" t="s">
        <v>157</v>
      </c>
      <c r="F29" s="19" t="s">
        <v>160</v>
      </c>
      <c r="G29" s="20" t="s">
        <v>131</v>
      </c>
      <c r="H29" s="20" t="s">
        <v>102</v>
      </c>
      <c r="I29" s="20" t="s">
        <v>161</v>
      </c>
    </row>
    <row r="30" spans="1:9" s="14" customFormat="1" ht="10.5" customHeight="1" x14ac:dyDescent="0.2">
      <c r="A30" s="19" t="s">
        <v>148</v>
      </c>
      <c r="B30" s="20" t="s">
        <v>162</v>
      </c>
      <c r="C30" s="20" t="s">
        <v>102</v>
      </c>
      <c r="D30" s="20" t="s">
        <v>153</v>
      </c>
      <c r="F30" s="19" t="s">
        <v>163</v>
      </c>
      <c r="G30" s="20" t="s">
        <v>131</v>
      </c>
      <c r="H30" s="20" t="s">
        <v>102</v>
      </c>
      <c r="I30" s="20" t="s">
        <v>103</v>
      </c>
    </row>
    <row r="31" spans="1:9" s="14" customFormat="1" ht="10.5" customHeight="1" x14ac:dyDescent="0.2">
      <c r="A31" s="19" t="s">
        <v>164</v>
      </c>
      <c r="B31" s="20" t="s">
        <v>118</v>
      </c>
      <c r="C31" s="20" t="s">
        <v>102</v>
      </c>
      <c r="D31" s="20" t="s">
        <v>165</v>
      </c>
      <c r="F31" s="19" t="s">
        <v>163</v>
      </c>
      <c r="G31" s="20" t="s">
        <v>128</v>
      </c>
      <c r="H31" s="20" t="s">
        <v>102</v>
      </c>
      <c r="I31" s="20" t="s">
        <v>117</v>
      </c>
    </row>
    <row r="32" spans="1:9" s="14" customFormat="1" ht="10.5" customHeight="1" x14ac:dyDescent="0.2">
      <c r="A32" s="19" t="s">
        <v>164</v>
      </c>
      <c r="B32" s="20" t="s">
        <v>152</v>
      </c>
      <c r="C32" s="20" t="s">
        <v>102</v>
      </c>
      <c r="D32" s="20" t="s">
        <v>146</v>
      </c>
      <c r="F32" s="19" t="s">
        <v>166</v>
      </c>
      <c r="G32" s="20" t="s">
        <v>128</v>
      </c>
      <c r="H32" s="20" t="s">
        <v>102</v>
      </c>
      <c r="I32" s="20" t="s">
        <v>117</v>
      </c>
    </row>
    <row r="33" spans="1:9" s="14" customFormat="1" ht="10.5" customHeight="1" x14ac:dyDescent="0.2">
      <c r="A33" s="19" t="s">
        <v>164</v>
      </c>
      <c r="B33" s="20" t="s">
        <v>140</v>
      </c>
      <c r="C33" s="20" t="s">
        <v>102</v>
      </c>
      <c r="D33" s="20" t="s">
        <v>167</v>
      </c>
      <c r="F33" s="19" t="s">
        <v>166</v>
      </c>
      <c r="G33" s="20" t="s">
        <v>118</v>
      </c>
      <c r="H33" s="20" t="s">
        <v>102</v>
      </c>
      <c r="I33" s="20" t="s">
        <v>139</v>
      </c>
    </row>
    <row r="34" spans="1:9" s="14" customFormat="1" ht="10.5" customHeight="1" x14ac:dyDescent="0.2">
      <c r="A34" s="19" t="s">
        <v>164</v>
      </c>
      <c r="B34" s="20" t="s">
        <v>168</v>
      </c>
      <c r="C34" s="20" t="s">
        <v>102</v>
      </c>
      <c r="D34" s="20" t="s">
        <v>169</v>
      </c>
      <c r="F34" s="19" t="s">
        <v>166</v>
      </c>
      <c r="G34" s="20" t="s">
        <v>133</v>
      </c>
      <c r="H34" s="20" t="s">
        <v>102</v>
      </c>
      <c r="I34" s="20" t="s">
        <v>149</v>
      </c>
    </row>
    <row r="35" spans="1:9" s="14" customFormat="1" ht="10.5" customHeight="1" x14ac:dyDescent="0.2">
      <c r="A35" s="19" t="s">
        <v>170</v>
      </c>
      <c r="B35" s="20" t="s">
        <v>171</v>
      </c>
      <c r="C35" s="20" t="s">
        <v>102</v>
      </c>
      <c r="D35" s="20" t="s">
        <v>124</v>
      </c>
      <c r="F35" s="19" t="s">
        <v>172</v>
      </c>
      <c r="G35" s="20" t="s">
        <v>173</v>
      </c>
      <c r="H35" s="20" t="s">
        <v>102</v>
      </c>
      <c r="I35" s="20" t="s">
        <v>174</v>
      </c>
    </row>
    <row r="36" spans="1:9" s="14" customFormat="1" ht="10.5" customHeight="1" x14ac:dyDescent="0.2">
      <c r="A36" s="19" t="s">
        <v>170</v>
      </c>
      <c r="B36" s="20" t="s">
        <v>133</v>
      </c>
      <c r="C36" s="20" t="s">
        <v>102</v>
      </c>
      <c r="D36" s="20" t="s">
        <v>153</v>
      </c>
      <c r="F36" s="19" t="s">
        <v>175</v>
      </c>
      <c r="G36" s="20" t="s">
        <v>176</v>
      </c>
      <c r="H36" s="20" t="s">
        <v>102</v>
      </c>
      <c r="I36" s="20" t="s">
        <v>177</v>
      </c>
    </row>
    <row r="37" spans="1:9" s="14" customFormat="1" ht="10.5" customHeight="1" x14ac:dyDescent="0.2">
      <c r="A37" s="19" t="s">
        <v>170</v>
      </c>
      <c r="B37" s="20" t="s">
        <v>178</v>
      </c>
      <c r="C37" s="20" t="s">
        <v>102</v>
      </c>
      <c r="D37" s="20" t="s">
        <v>179</v>
      </c>
      <c r="F37" s="19" t="s">
        <v>180</v>
      </c>
      <c r="G37" s="20" t="s">
        <v>181</v>
      </c>
      <c r="H37" s="20" t="s">
        <v>102</v>
      </c>
      <c r="I37" s="20" t="s">
        <v>182</v>
      </c>
    </row>
    <row r="38" spans="1:9" s="14" customFormat="1" ht="10.5" customHeight="1" x14ac:dyDescent="0.2">
      <c r="A38" s="21"/>
      <c r="B38" s="22" t="s">
        <v>155</v>
      </c>
      <c r="C38" s="22"/>
      <c r="D38" s="22"/>
      <c r="F38" s="19" t="s">
        <v>180</v>
      </c>
      <c r="G38" s="20" t="s">
        <v>133</v>
      </c>
      <c r="H38" s="20" t="s">
        <v>102</v>
      </c>
      <c r="I38" s="20" t="s">
        <v>183</v>
      </c>
    </row>
    <row r="39" spans="1:9" s="14" customFormat="1" ht="10.5" customHeight="1" x14ac:dyDescent="0.2">
      <c r="A39" s="19" t="s">
        <v>170</v>
      </c>
      <c r="B39" s="20" t="s">
        <v>156</v>
      </c>
      <c r="C39" s="20" t="s">
        <v>102</v>
      </c>
      <c r="D39" s="20" t="s">
        <v>134</v>
      </c>
      <c r="F39" s="23" t="s">
        <v>184</v>
      </c>
      <c r="G39" s="24" t="s">
        <v>152</v>
      </c>
      <c r="H39" s="24" t="s">
        <v>102</v>
      </c>
      <c r="I39" s="24" t="s">
        <v>185</v>
      </c>
    </row>
    <row r="40" spans="1:9" s="14" customFormat="1" ht="10.5" customHeight="1" x14ac:dyDescent="0.2">
      <c r="A40" s="19" t="s">
        <v>170</v>
      </c>
      <c r="B40" s="20" t="s">
        <v>186</v>
      </c>
      <c r="C40" s="20" t="s">
        <v>102</v>
      </c>
      <c r="D40" s="20" t="s">
        <v>119</v>
      </c>
      <c r="F40" s="32" t="s">
        <v>187</v>
      </c>
      <c r="G40" s="32"/>
      <c r="H40" s="32"/>
      <c r="I40" s="32"/>
    </row>
    <row r="41" spans="1:9" s="14" customFormat="1" ht="10.5" customHeight="1" x14ac:dyDescent="0.2">
      <c r="A41" s="19" t="s">
        <v>170</v>
      </c>
      <c r="B41" s="20" t="s">
        <v>162</v>
      </c>
      <c r="C41" s="20" t="s">
        <v>102</v>
      </c>
      <c r="D41" s="20" t="s">
        <v>106</v>
      </c>
      <c r="F41" s="16" t="s">
        <v>188</v>
      </c>
      <c r="G41" s="17" t="s">
        <v>189</v>
      </c>
      <c r="H41" s="17" t="s">
        <v>99</v>
      </c>
      <c r="I41" s="18" t="s">
        <v>73</v>
      </c>
    </row>
    <row r="42" spans="1:9" s="14" customFormat="1" ht="10.5" customHeight="1" x14ac:dyDescent="0.2">
      <c r="A42" s="19" t="s">
        <v>190</v>
      </c>
      <c r="B42" s="20" t="s">
        <v>115</v>
      </c>
      <c r="C42" s="20" t="s">
        <v>102</v>
      </c>
      <c r="D42" s="20" t="s">
        <v>149</v>
      </c>
      <c r="F42" s="19" t="s">
        <v>112</v>
      </c>
      <c r="G42" s="20" t="s">
        <v>101</v>
      </c>
      <c r="H42" s="20" t="s">
        <v>102</v>
      </c>
      <c r="I42" s="20" t="s">
        <v>191</v>
      </c>
    </row>
    <row r="43" spans="1:9" s="14" customFormat="1" ht="10.5" customHeight="1" x14ac:dyDescent="0.2">
      <c r="A43" s="19" t="s">
        <v>190</v>
      </c>
      <c r="B43" s="20" t="s">
        <v>118</v>
      </c>
      <c r="C43" s="20" t="s">
        <v>102</v>
      </c>
      <c r="D43" s="20" t="s">
        <v>192</v>
      </c>
      <c r="F43" s="19" t="s">
        <v>125</v>
      </c>
      <c r="G43" s="20" t="s">
        <v>101</v>
      </c>
      <c r="H43" s="20" t="s">
        <v>102</v>
      </c>
      <c r="I43" s="20" t="s">
        <v>193</v>
      </c>
    </row>
    <row r="44" spans="1:9" s="14" customFormat="1" ht="10.5" customHeight="1" x14ac:dyDescent="0.2">
      <c r="A44" s="19" t="s">
        <v>194</v>
      </c>
      <c r="B44" s="20" t="s">
        <v>118</v>
      </c>
      <c r="C44" s="20" t="s">
        <v>102</v>
      </c>
      <c r="D44" s="20" t="s">
        <v>195</v>
      </c>
      <c r="F44" s="19" t="s">
        <v>125</v>
      </c>
      <c r="G44" s="20" t="s">
        <v>123</v>
      </c>
      <c r="H44" s="20" t="s">
        <v>102</v>
      </c>
      <c r="I44" s="20" t="s">
        <v>196</v>
      </c>
    </row>
    <row r="45" spans="1:9" s="14" customFormat="1" ht="10.5" customHeight="1" x14ac:dyDescent="0.2">
      <c r="A45" s="19" t="s">
        <v>194</v>
      </c>
      <c r="B45" s="20" t="s">
        <v>133</v>
      </c>
      <c r="C45" s="20" t="s">
        <v>102</v>
      </c>
      <c r="D45" s="20" t="s">
        <v>165</v>
      </c>
      <c r="F45" s="19" t="s">
        <v>138</v>
      </c>
      <c r="G45" s="20" t="s">
        <v>123</v>
      </c>
      <c r="H45" s="20" t="s">
        <v>102</v>
      </c>
      <c r="I45" s="20" t="s">
        <v>197</v>
      </c>
    </row>
    <row r="46" spans="1:9" s="14" customFormat="1" ht="10.5" customHeight="1" x14ac:dyDescent="0.2">
      <c r="A46" s="19" t="s">
        <v>194</v>
      </c>
      <c r="B46" s="20" t="s">
        <v>105</v>
      </c>
      <c r="C46" s="20" t="s">
        <v>102</v>
      </c>
      <c r="D46" s="20" t="s">
        <v>198</v>
      </c>
      <c r="F46" s="19" t="s">
        <v>138</v>
      </c>
      <c r="G46" s="20" t="s">
        <v>128</v>
      </c>
      <c r="H46" s="20" t="s">
        <v>102</v>
      </c>
      <c r="I46" s="20" t="s">
        <v>136</v>
      </c>
    </row>
    <row r="47" spans="1:9" s="14" customFormat="1" ht="10.5" customHeight="1" x14ac:dyDescent="0.2">
      <c r="A47" s="19" t="s">
        <v>194</v>
      </c>
      <c r="B47" s="20" t="s">
        <v>152</v>
      </c>
      <c r="C47" s="20" t="s">
        <v>102</v>
      </c>
      <c r="D47" s="20" t="s">
        <v>169</v>
      </c>
      <c r="F47" s="19" t="s">
        <v>147</v>
      </c>
      <c r="G47" s="20" t="s">
        <v>123</v>
      </c>
      <c r="H47" s="20" t="s">
        <v>102</v>
      </c>
      <c r="I47" s="20" t="s">
        <v>136</v>
      </c>
    </row>
    <row r="48" spans="1:9" s="14" customFormat="1" ht="10.5" customHeight="1" x14ac:dyDescent="0.2">
      <c r="A48" s="19" t="s">
        <v>194</v>
      </c>
      <c r="B48" s="20" t="s">
        <v>199</v>
      </c>
      <c r="C48" s="20" t="s">
        <v>102</v>
      </c>
      <c r="D48" s="20" t="s">
        <v>167</v>
      </c>
      <c r="F48" s="19" t="s">
        <v>151</v>
      </c>
      <c r="G48" s="20" t="s">
        <v>128</v>
      </c>
      <c r="H48" s="20" t="s">
        <v>102</v>
      </c>
      <c r="I48" s="20" t="s">
        <v>200</v>
      </c>
    </row>
    <row r="49" spans="1:9" s="14" customFormat="1" ht="10.5" customHeight="1" x14ac:dyDescent="0.2">
      <c r="A49" s="19" t="s">
        <v>194</v>
      </c>
      <c r="B49" s="20" t="s">
        <v>201</v>
      </c>
      <c r="C49" s="20" t="s">
        <v>102</v>
      </c>
      <c r="D49" s="20" t="s">
        <v>169</v>
      </c>
      <c r="F49" s="19" t="s">
        <v>154</v>
      </c>
      <c r="G49" s="20" t="s">
        <v>202</v>
      </c>
      <c r="H49" s="20" t="s">
        <v>102</v>
      </c>
      <c r="I49" s="20" t="s">
        <v>203</v>
      </c>
    </row>
    <row r="50" spans="1:9" s="14" customFormat="1" ht="10.5" customHeight="1" x14ac:dyDescent="0.2">
      <c r="A50" s="19" t="s">
        <v>204</v>
      </c>
      <c r="B50" s="20" t="s">
        <v>128</v>
      </c>
      <c r="C50" s="20" t="s">
        <v>102</v>
      </c>
      <c r="D50" s="20" t="s">
        <v>153</v>
      </c>
      <c r="F50" s="19" t="s">
        <v>154</v>
      </c>
      <c r="G50" s="20" t="s">
        <v>118</v>
      </c>
      <c r="H50" s="20" t="s">
        <v>102</v>
      </c>
      <c r="I50" s="20" t="s">
        <v>205</v>
      </c>
    </row>
    <row r="51" spans="1:9" s="14" customFormat="1" ht="10.5" customHeight="1" x14ac:dyDescent="0.2">
      <c r="A51" s="19" t="s">
        <v>204</v>
      </c>
      <c r="B51" s="20" t="s">
        <v>118</v>
      </c>
      <c r="C51" s="20" t="s">
        <v>102</v>
      </c>
      <c r="D51" s="20" t="s">
        <v>206</v>
      </c>
      <c r="F51" s="23" t="s">
        <v>166</v>
      </c>
      <c r="G51" s="24" t="s">
        <v>128</v>
      </c>
      <c r="H51" s="24" t="s">
        <v>102</v>
      </c>
      <c r="I51" s="24" t="s">
        <v>207</v>
      </c>
    </row>
    <row r="52" spans="1:9" s="14" customFormat="1" ht="10.5" customHeight="1" x14ac:dyDescent="0.2">
      <c r="A52" s="23" t="s">
        <v>208</v>
      </c>
      <c r="B52" s="24" t="s">
        <v>115</v>
      </c>
      <c r="C52" s="24" t="s">
        <v>102</v>
      </c>
      <c r="D52" s="24" t="s">
        <v>116</v>
      </c>
      <c r="F52" s="32" t="s">
        <v>209</v>
      </c>
      <c r="G52" s="32"/>
      <c r="H52" s="32"/>
      <c r="I52" s="32"/>
    </row>
    <row r="53" spans="1:9" s="14" customFormat="1" ht="10.5" customHeight="1" x14ac:dyDescent="0.2">
      <c r="A53" s="32" t="s">
        <v>210</v>
      </c>
      <c r="B53" s="32"/>
      <c r="C53" s="32"/>
      <c r="D53" s="32"/>
      <c r="F53" s="16" t="s">
        <v>97</v>
      </c>
      <c r="G53" s="17" t="s">
        <v>98</v>
      </c>
      <c r="H53" s="17" t="s">
        <v>99</v>
      </c>
      <c r="I53" s="18" t="s">
        <v>73</v>
      </c>
    </row>
    <row r="54" spans="1:9" s="14" customFormat="1" ht="10.5" customHeight="1" x14ac:dyDescent="0.2">
      <c r="A54" s="16" t="s">
        <v>188</v>
      </c>
      <c r="B54" s="17" t="s">
        <v>189</v>
      </c>
      <c r="C54" s="17" t="s">
        <v>99</v>
      </c>
      <c r="D54" s="18" t="s">
        <v>73</v>
      </c>
      <c r="F54" s="19" t="s">
        <v>211</v>
      </c>
      <c r="G54" s="20" t="s">
        <v>118</v>
      </c>
      <c r="H54" s="20" t="s">
        <v>102</v>
      </c>
      <c r="I54" s="20" t="s">
        <v>116</v>
      </c>
    </row>
    <row r="55" spans="1:9" s="14" customFormat="1" ht="10.5" customHeight="1" x14ac:dyDescent="0.2">
      <c r="A55" s="19" t="s">
        <v>212</v>
      </c>
      <c r="B55" s="20" t="s">
        <v>126</v>
      </c>
      <c r="C55" s="20" t="s">
        <v>102</v>
      </c>
      <c r="D55" s="20" t="s">
        <v>213</v>
      </c>
      <c r="F55" s="19" t="s">
        <v>211</v>
      </c>
      <c r="G55" s="20" t="s">
        <v>105</v>
      </c>
      <c r="H55" s="20" t="s">
        <v>102</v>
      </c>
      <c r="I55" s="20" t="s">
        <v>214</v>
      </c>
    </row>
    <row r="56" spans="1:9" s="14" customFormat="1" ht="10.5" customHeight="1" x14ac:dyDescent="0.2">
      <c r="A56" s="19" t="s">
        <v>215</v>
      </c>
      <c r="B56" s="20" t="s">
        <v>101</v>
      </c>
      <c r="C56" s="20" t="s">
        <v>102</v>
      </c>
      <c r="D56" s="20" t="s">
        <v>139</v>
      </c>
      <c r="F56" s="19" t="s">
        <v>211</v>
      </c>
      <c r="G56" s="20" t="s">
        <v>152</v>
      </c>
      <c r="H56" s="20" t="s">
        <v>102</v>
      </c>
      <c r="I56" s="20" t="s">
        <v>106</v>
      </c>
    </row>
    <row r="57" spans="1:9" s="14" customFormat="1" ht="10.5" customHeight="1" x14ac:dyDescent="0.2">
      <c r="A57" s="19" t="s">
        <v>216</v>
      </c>
      <c r="B57" s="20" t="s">
        <v>123</v>
      </c>
      <c r="C57" s="20" t="s">
        <v>102</v>
      </c>
      <c r="D57" s="20" t="s">
        <v>103</v>
      </c>
      <c r="F57" s="19" t="s">
        <v>211</v>
      </c>
      <c r="G57" s="20" t="s">
        <v>199</v>
      </c>
      <c r="H57" s="20" t="s">
        <v>102</v>
      </c>
      <c r="I57" s="20" t="s">
        <v>217</v>
      </c>
    </row>
    <row r="58" spans="1:9" s="14" customFormat="1" ht="10.5" customHeight="1" x14ac:dyDescent="0.2">
      <c r="A58" s="19" t="s">
        <v>218</v>
      </c>
      <c r="B58" s="20" t="s">
        <v>123</v>
      </c>
      <c r="C58" s="20" t="s">
        <v>102</v>
      </c>
      <c r="D58" s="20" t="s">
        <v>219</v>
      </c>
      <c r="F58" s="19" t="s">
        <v>211</v>
      </c>
      <c r="G58" s="20" t="s">
        <v>143</v>
      </c>
      <c r="H58" s="20" t="s">
        <v>102</v>
      </c>
      <c r="I58" s="20" t="s">
        <v>121</v>
      </c>
    </row>
    <row r="59" spans="1:9" s="14" customFormat="1" ht="10.5" customHeight="1" x14ac:dyDescent="0.2">
      <c r="A59" s="19" t="s">
        <v>218</v>
      </c>
      <c r="B59" s="20" t="s">
        <v>128</v>
      </c>
      <c r="C59" s="20" t="s">
        <v>102</v>
      </c>
      <c r="D59" s="20" t="s">
        <v>132</v>
      </c>
      <c r="F59" s="19" t="s">
        <v>211</v>
      </c>
      <c r="G59" s="20" t="s">
        <v>220</v>
      </c>
      <c r="H59" s="20" t="s">
        <v>102</v>
      </c>
      <c r="I59" s="20" t="s">
        <v>106</v>
      </c>
    </row>
    <row r="60" spans="1:9" s="14" customFormat="1" ht="10.5" customHeight="1" x14ac:dyDescent="0.2">
      <c r="A60" s="19" t="s">
        <v>221</v>
      </c>
      <c r="B60" s="20" t="s">
        <v>128</v>
      </c>
      <c r="C60" s="20" t="s">
        <v>102</v>
      </c>
      <c r="D60" s="20" t="s">
        <v>222</v>
      </c>
      <c r="F60" s="19" t="s">
        <v>211</v>
      </c>
      <c r="G60" s="20" t="s">
        <v>158</v>
      </c>
      <c r="H60" s="20" t="s">
        <v>102</v>
      </c>
      <c r="I60" s="20" t="s">
        <v>116</v>
      </c>
    </row>
    <row r="61" spans="1:9" s="14" customFormat="1" ht="10.5" customHeight="1" x14ac:dyDescent="0.2">
      <c r="A61" s="19" t="s">
        <v>221</v>
      </c>
      <c r="B61" s="20" t="s">
        <v>118</v>
      </c>
      <c r="C61" s="20" t="s">
        <v>102</v>
      </c>
      <c r="D61" s="20" t="s">
        <v>223</v>
      </c>
      <c r="F61" s="19" t="s">
        <v>211</v>
      </c>
      <c r="G61" s="20" t="s">
        <v>224</v>
      </c>
      <c r="H61" s="20" t="s">
        <v>102</v>
      </c>
      <c r="I61" s="20" t="s">
        <v>149</v>
      </c>
    </row>
    <row r="62" spans="1:9" s="14" customFormat="1" ht="10.5" customHeight="1" x14ac:dyDescent="0.2">
      <c r="A62" s="19" t="s">
        <v>225</v>
      </c>
      <c r="B62" s="20" t="s">
        <v>118</v>
      </c>
      <c r="C62" s="20" t="s">
        <v>102</v>
      </c>
      <c r="D62" s="20" t="s">
        <v>226</v>
      </c>
      <c r="F62" s="19" t="s">
        <v>211</v>
      </c>
      <c r="G62" s="20" t="s">
        <v>159</v>
      </c>
      <c r="H62" s="20" t="s">
        <v>102</v>
      </c>
      <c r="I62" s="20" t="s">
        <v>142</v>
      </c>
    </row>
    <row r="63" spans="1:9" s="14" customFormat="1" ht="10.5" customHeight="1" x14ac:dyDescent="0.2">
      <c r="A63" s="19" t="s">
        <v>227</v>
      </c>
      <c r="B63" s="20" t="s">
        <v>228</v>
      </c>
      <c r="C63" s="20" t="s">
        <v>102</v>
      </c>
      <c r="D63" s="20" t="s">
        <v>192</v>
      </c>
      <c r="F63" s="19" t="s">
        <v>211</v>
      </c>
      <c r="G63" s="20" t="s">
        <v>229</v>
      </c>
      <c r="H63" s="20" t="s">
        <v>102</v>
      </c>
      <c r="I63" s="20" t="s">
        <v>230</v>
      </c>
    </row>
    <row r="64" spans="1:9" s="14" customFormat="1" ht="10.5" customHeight="1" x14ac:dyDescent="0.2">
      <c r="A64" s="19" t="s">
        <v>227</v>
      </c>
      <c r="B64" s="20" t="s">
        <v>108</v>
      </c>
      <c r="C64" s="20" t="s">
        <v>102</v>
      </c>
      <c r="D64" s="20" t="s">
        <v>103</v>
      </c>
      <c r="F64" s="19" t="s">
        <v>211</v>
      </c>
      <c r="G64" s="20" t="s">
        <v>231</v>
      </c>
      <c r="H64" s="20" t="s">
        <v>102</v>
      </c>
      <c r="I64" s="20" t="s">
        <v>127</v>
      </c>
    </row>
    <row r="65" spans="1:9" s="14" customFormat="1" ht="10.5" customHeight="1" x14ac:dyDescent="0.2">
      <c r="A65" s="19" t="s">
        <v>232</v>
      </c>
      <c r="B65" s="20" t="s">
        <v>108</v>
      </c>
      <c r="C65" s="20" t="s">
        <v>102</v>
      </c>
      <c r="D65" s="20" t="s">
        <v>213</v>
      </c>
      <c r="F65" s="19" t="s">
        <v>211</v>
      </c>
      <c r="G65" s="20" t="s">
        <v>233</v>
      </c>
      <c r="H65" s="20" t="s">
        <v>102</v>
      </c>
      <c r="I65" s="20" t="s">
        <v>116</v>
      </c>
    </row>
    <row r="66" spans="1:9" s="14" customFormat="1" ht="10.5" customHeight="1" x14ac:dyDescent="0.2">
      <c r="A66" s="19" t="s">
        <v>234</v>
      </c>
      <c r="B66" s="20" t="s">
        <v>108</v>
      </c>
      <c r="C66" s="20" t="s">
        <v>102</v>
      </c>
      <c r="D66" s="20" t="s">
        <v>213</v>
      </c>
      <c r="F66" s="19" t="s">
        <v>211</v>
      </c>
      <c r="G66" s="20" t="s">
        <v>235</v>
      </c>
      <c r="H66" s="20" t="s">
        <v>102</v>
      </c>
      <c r="I66" s="20" t="s">
        <v>157</v>
      </c>
    </row>
    <row r="67" spans="1:9" s="14" customFormat="1" ht="10.5" customHeight="1" x14ac:dyDescent="0.2">
      <c r="A67" s="19" t="s">
        <v>236</v>
      </c>
      <c r="B67" s="20" t="s">
        <v>228</v>
      </c>
      <c r="C67" s="20" t="s">
        <v>102</v>
      </c>
      <c r="D67" s="20" t="s">
        <v>103</v>
      </c>
      <c r="F67" s="19" t="s">
        <v>211</v>
      </c>
      <c r="G67" s="20" t="s">
        <v>237</v>
      </c>
      <c r="H67" s="20" t="s">
        <v>102</v>
      </c>
      <c r="I67" s="20" t="s">
        <v>149</v>
      </c>
    </row>
    <row r="68" spans="1:9" s="14" customFormat="1" ht="10.5" customHeight="1" x14ac:dyDescent="0.2">
      <c r="A68" s="19" t="s">
        <v>236</v>
      </c>
      <c r="B68" s="20" t="s">
        <v>108</v>
      </c>
      <c r="C68" s="20" t="s">
        <v>102</v>
      </c>
      <c r="D68" s="20" t="s">
        <v>127</v>
      </c>
      <c r="F68" s="19" t="s">
        <v>211</v>
      </c>
      <c r="G68" s="20" t="s">
        <v>238</v>
      </c>
      <c r="H68" s="20" t="s">
        <v>102</v>
      </c>
      <c r="I68" s="20" t="s">
        <v>116</v>
      </c>
    </row>
    <row r="69" spans="1:9" s="14" customFormat="1" ht="10.5" customHeight="1" x14ac:dyDescent="0.2">
      <c r="A69" s="23" t="s">
        <v>100</v>
      </c>
      <c r="B69" s="24" t="s">
        <v>108</v>
      </c>
      <c r="C69" s="24" t="s">
        <v>102</v>
      </c>
      <c r="D69" s="24" t="s">
        <v>149</v>
      </c>
      <c r="F69" s="23" t="s">
        <v>211</v>
      </c>
      <c r="G69" s="24" t="s">
        <v>239</v>
      </c>
      <c r="H69" s="24" t="s">
        <v>102</v>
      </c>
      <c r="I69" s="24" t="s">
        <v>149</v>
      </c>
    </row>
    <row r="74" spans="1:9" ht="10.5" customHeight="1" x14ac:dyDescent="0.25">
      <c r="A74" s="36" t="s">
        <v>240</v>
      </c>
      <c r="B74" s="36"/>
      <c r="C74" s="36"/>
      <c r="D74" s="36"/>
      <c r="F74" s="19" t="s">
        <v>241</v>
      </c>
      <c r="G74" s="20"/>
      <c r="H74" s="20" t="s">
        <v>102</v>
      </c>
      <c r="I74" s="20" t="s">
        <v>242</v>
      </c>
    </row>
    <row r="75" spans="1:9" ht="10.5" customHeight="1" x14ac:dyDescent="0.25">
      <c r="A75" s="26" t="s">
        <v>97</v>
      </c>
      <c r="B75" s="26" t="s">
        <v>98</v>
      </c>
      <c r="C75" s="26" t="s">
        <v>99</v>
      </c>
      <c r="D75" s="26" t="s">
        <v>73</v>
      </c>
      <c r="F75" s="19" t="s">
        <v>243</v>
      </c>
      <c r="G75" s="20"/>
      <c r="H75" s="20" t="s">
        <v>102</v>
      </c>
      <c r="I75" s="20" t="s">
        <v>244</v>
      </c>
    </row>
    <row r="76" spans="1:9" ht="10.5" customHeight="1" x14ac:dyDescent="0.25">
      <c r="A76" s="19" t="s">
        <v>211</v>
      </c>
      <c r="B76" s="20" t="s">
        <v>245</v>
      </c>
      <c r="C76" s="20" t="s">
        <v>102</v>
      </c>
      <c r="D76" s="20" t="s">
        <v>246</v>
      </c>
      <c r="F76" s="19" t="s">
        <v>247</v>
      </c>
      <c r="G76" s="20"/>
      <c r="H76" s="20" t="s">
        <v>102</v>
      </c>
      <c r="I76" s="20" t="s">
        <v>177</v>
      </c>
    </row>
    <row r="77" spans="1:9" ht="10.5" customHeight="1" x14ac:dyDescent="0.25">
      <c r="A77" s="19" t="s">
        <v>211</v>
      </c>
      <c r="B77" s="20" t="s">
        <v>248</v>
      </c>
      <c r="C77" s="20" t="s">
        <v>102</v>
      </c>
      <c r="D77" s="20" t="s">
        <v>132</v>
      </c>
      <c r="F77" s="19" t="s">
        <v>249</v>
      </c>
      <c r="G77" s="20"/>
      <c r="H77" s="20" t="s">
        <v>102</v>
      </c>
      <c r="I77" s="20" t="s">
        <v>136</v>
      </c>
    </row>
    <row r="78" spans="1:9" ht="10.5" customHeight="1" x14ac:dyDescent="0.25">
      <c r="A78" s="19" t="s">
        <v>211</v>
      </c>
      <c r="B78" s="20" t="s">
        <v>250</v>
      </c>
      <c r="C78" s="20" t="s">
        <v>102</v>
      </c>
      <c r="D78" s="20" t="s">
        <v>213</v>
      </c>
      <c r="F78" s="19" t="s">
        <v>251</v>
      </c>
      <c r="G78" s="20"/>
      <c r="H78" s="20" t="s">
        <v>102</v>
      </c>
      <c r="I78" s="20" t="s">
        <v>252</v>
      </c>
    </row>
    <row r="79" spans="1:9" ht="10.5" customHeight="1" x14ac:dyDescent="0.25">
      <c r="A79" s="19" t="s">
        <v>211</v>
      </c>
      <c r="B79" s="20" t="s">
        <v>253</v>
      </c>
      <c r="C79" s="20" t="s">
        <v>102</v>
      </c>
      <c r="D79" s="20" t="s">
        <v>254</v>
      </c>
      <c r="F79" s="19" t="s">
        <v>255</v>
      </c>
      <c r="G79" s="20"/>
      <c r="H79" s="20" t="s">
        <v>102</v>
      </c>
      <c r="I79" s="20" t="s">
        <v>256</v>
      </c>
    </row>
    <row r="80" spans="1:9" ht="10.5" customHeight="1" x14ac:dyDescent="0.25">
      <c r="A80" s="19" t="s">
        <v>211</v>
      </c>
      <c r="B80" s="20" t="s">
        <v>257</v>
      </c>
      <c r="C80" s="20" t="s">
        <v>102</v>
      </c>
      <c r="D80" s="20" t="s">
        <v>213</v>
      </c>
      <c r="F80" s="19" t="s">
        <v>258</v>
      </c>
      <c r="G80" s="20"/>
      <c r="H80" s="20" t="s">
        <v>102</v>
      </c>
      <c r="I80" s="20" t="s">
        <v>252</v>
      </c>
    </row>
    <row r="81" spans="1:9" ht="10.5" customHeight="1" x14ac:dyDescent="0.25">
      <c r="A81" s="19" t="s">
        <v>259</v>
      </c>
      <c r="B81" s="20" t="s">
        <v>133</v>
      </c>
      <c r="C81" s="20" t="s">
        <v>102</v>
      </c>
      <c r="D81" s="20" t="s">
        <v>121</v>
      </c>
      <c r="F81" s="19" t="s">
        <v>260</v>
      </c>
      <c r="G81" s="20"/>
      <c r="H81" s="20" t="s">
        <v>102</v>
      </c>
      <c r="I81" s="20" t="s">
        <v>261</v>
      </c>
    </row>
    <row r="82" spans="1:9" ht="10.5" customHeight="1" x14ac:dyDescent="0.25">
      <c r="A82" s="23" t="s">
        <v>259</v>
      </c>
      <c r="B82" s="24" t="s">
        <v>262</v>
      </c>
      <c r="C82" s="24" t="s">
        <v>102</v>
      </c>
      <c r="D82" s="24" t="s">
        <v>106</v>
      </c>
      <c r="F82" s="19" t="s">
        <v>263</v>
      </c>
      <c r="G82" s="20"/>
      <c r="H82" s="20" t="s">
        <v>102</v>
      </c>
      <c r="I82" s="20" t="s">
        <v>264</v>
      </c>
    </row>
    <row r="83" spans="1:9" ht="10.5" customHeight="1" x14ac:dyDescent="0.25">
      <c r="A83" s="32" t="s">
        <v>265</v>
      </c>
      <c r="B83" s="32"/>
      <c r="C83" s="32"/>
      <c r="D83" s="32"/>
      <c r="F83" s="19" t="s">
        <v>266</v>
      </c>
      <c r="G83" s="20"/>
      <c r="H83" s="20" t="s">
        <v>102</v>
      </c>
      <c r="I83" s="20" t="s">
        <v>193</v>
      </c>
    </row>
    <row r="84" spans="1:9" ht="10.5" customHeight="1" x14ac:dyDescent="0.25">
      <c r="A84" s="16" t="s">
        <v>97</v>
      </c>
      <c r="B84" s="17" t="s">
        <v>267</v>
      </c>
      <c r="C84" s="17" t="s">
        <v>99</v>
      </c>
      <c r="D84" s="18" t="s">
        <v>73</v>
      </c>
      <c r="F84" s="19" t="s">
        <v>268</v>
      </c>
      <c r="G84" s="20"/>
      <c r="H84" s="20" t="s">
        <v>102</v>
      </c>
      <c r="I84" s="20" t="s">
        <v>213</v>
      </c>
    </row>
    <row r="85" spans="1:9" ht="10.5" customHeight="1" x14ac:dyDescent="0.25">
      <c r="A85" s="19" t="s">
        <v>211</v>
      </c>
      <c r="B85" s="20" t="s">
        <v>118</v>
      </c>
      <c r="C85" s="20" t="s">
        <v>102</v>
      </c>
      <c r="D85" s="20" t="s">
        <v>269</v>
      </c>
      <c r="F85" s="23" t="s">
        <v>270</v>
      </c>
      <c r="G85" s="24"/>
      <c r="H85" s="24" t="s">
        <v>102</v>
      </c>
      <c r="I85" s="24" t="s">
        <v>103</v>
      </c>
    </row>
    <row r="86" spans="1:9" ht="10.5" customHeight="1" x14ac:dyDescent="0.25">
      <c r="A86" s="19" t="s">
        <v>211</v>
      </c>
      <c r="B86" s="20" t="s">
        <v>133</v>
      </c>
      <c r="C86" s="20" t="s">
        <v>102</v>
      </c>
      <c r="D86" s="20" t="s">
        <v>136</v>
      </c>
      <c r="F86" s="32" t="s">
        <v>271</v>
      </c>
      <c r="G86" s="32"/>
      <c r="H86" s="32"/>
      <c r="I86" s="32"/>
    </row>
    <row r="87" spans="1:9" ht="10.5" customHeight="1" x14ac:dyDescent="0.25">
      <c r="A87" s="19" t="s">
        <v>211</v>
      </c>
      <c r="B87" s="20" t="s">
        <v>272</v>
      </c>
      <c r="C87" s="20" t="s">
        <v>102</v>
      </c>
      <c r="D87" s="20" t="s">
        <v>273</v>
      </c>
      <c r="F87" s="16" t="s">
        <v>274</v>
      </c>
      <c r="G87" s="17" t="s">
        <v>275</v>
      </c>
      <c r="H87" s="17" t="s">
        <v>99</v>
      </c>
      <c r="I87" s="18" t="s">
        <v>73</v>
      </c>
    </row>
    <row r="88" spans="1:9" ht="10.5" customHeight="1" x14ac:dyDescent="0.25">
      <c r="A88" s="19" t="s">
        <v>211</v>
      </c>
      <c r="B88" s="20" t="s">
        <v>111</v>
      </c>
      <c r="C88" s="20" t="s">
        <v>102</v>
      </c>
      <c r="D88" s="20" t="s">
        <v>276</v>
      </c>
      <c r="F88" s="19" t="s">
        <v>277</v>
      </c>
      <c r="G88" s="20" t="s">
        <v>278</v>
      </c>
      <c r="H88" s="20" t="s">
        <v>102</v>
      </c>
      <c r="I88" s="20" t="s">
        <v>279</v>
      </c>
    </row>
    <row r="89" spans="1:9" ht="10.5" customHeight="1" x14ac:dyDescent="0.25">
      <c r="A89" s="19" t="s">
        <v>211</v>
      </c>
      <c r="B89" s="20" t="s">
        <v>140</v>
      </c>
      <c r="C89" s="20" t="s">
        <v>102</v>
      </c>
      <c r="D89" s="20" t="s">
        <v>136</v>
      </c>
      <c r="F89" s="19" t="s">
        <v>280</v>
      </c>
      <c r="G89" s="20" t="s">
        <v>278</v>
      </c>
      <c r="H89" s="20" t="s">
        <v>102</v>
      </c>
      <c r="I89" s="20" t="s">
        <v>177</v>
      </c>
    </row>
    <row r="90" spans="1:9" ht="10.5" customHeight="1" x14ac:dyDescent="0.25">
      <c r="A90" s="19" t="s">
        <v>211</v>
      </c>
      <c r="B90" s="20" t="s">
        <v>155</v>
      </c>
      <c r="C90" s="20" t="s">
        <v>102</v>
      </c>
      <c r="D90" s="20" t="s">
        <v>256</v>
      </c>
      <c r="F90" s="19" t="s">
        <v>281</v>
      </c>
      <c r="G90" s="20" t="s">
        <v>278</v>
      </c>
      <c r="H90" s="20" t="s">
        <v>102</v>
      </c>
      <c r="I90" s="20" t="s">
        <v>177</v>
      </c>
    </row>
    <row r="91" spans="1:9" ht="10.5" customHeight="1" x14ac:dyDescent="0.25">
      <c r="A91" s="19" t="s">
        <v>211</v>
      </c>
      <c r="B91" s="20" t="s">
        <v>282</v>
      </c>
      <c r="C91" s="20" t="s">
        <v>102</v>
      </c>
      <c r="D91" s="20" t="s">
        <v>244</v>
      </c>
      <c r="F91" s="19" t="s">
        <v>283</v>
      </c>
      <c r="G91" s="20" t="s">
        <v>278</v>
      </c>
      <c r="H91" s="20" t="s">
        <v>102</v>
      </c>
      <c r="I91" s="20" t="s">
        <v>261</v>
      </c>
    </row>
    <row r="92" spans="1:9" ht="10.5" customHeight="1" x14ac:dyDescent="0.25">
      <c r="A92" s="19" t="s">
        <v>211</v>
      </c>
      <c r="B92" s="20" t="s">
        <v>162</v>
      </c>
      <c r="C92" s="20" t="s">
        <v>102</v>
      </c>
      <c r="D92" s="20" t="s">
        <v>284</v>
      </c>
      <c r="F92" s="19" t="s">
        <v>285</v>
      </c>
      <c r="G92" s="20" t="s">
        <v>278</v>
      </c>
      <c r="H92" s="20" t="s">
        <v>102</v>
      </c>
      <c r="I92" s="20" t="s">
        <v>174</v>
      </c>
    </row>
    <row r="93" spans="1:9" ht="10.5" customHeight="1" x14ac:dyDescent="0.25">
      <c r="A93" s="19" t="s">
        <v>211</v>
      </c>
      <c r="B93" s="20" t="s">
        <v>286</v>
      </c>
      <c r="C93" s="20" t="s">
        <v>102</v>
      </c>
      <c r="D93" s="20" t="s">
        <v>244</v>
      </c>
      <c r="F93" s="19" t="s">
        <v>287</v>
      </c>
      <c r="G93" s="20" t="s">
        <v>278</v>
      </c>
      <c r="H93" s="20" t="s">
        <v>102</v>
      </c>
      <c r="I93" s="20" t="s">
        <v>177</v>
      </c>
    </row>
    <row r="94" spans="1:9" ht="10.5" customHeight="1" x14ac:dyDescent="0.25">
      <c r="A94" s="23" t="s">
        <v>211</v>
      </c>
      <c r="B94" s="24" t="s">
        <v>238</v>
      </c>
      <c r="C94" s="24" t="s">
        <v>102</v>
      </c>
      <c r="D94" s="24" t="s">
        <v>288</v>
      </c>
      <c r="F94" s="19" t="s">
        <v>289</v>
      </c>
      <c r="G94" s="20" t="s">
        <v>278</v>
      </c>
      <c r="H94" s="20" t="s">
        <v>102</v>
      </c>
      <c r="I94" s="20" t="s">
        <v>290</v>
      </c>
    </row>
    <row r="95" spans="1:9" ht="10.5" customHeight="1" x14ac:dyDescent="0.25">
      <c r="A95" s="32" t="s">
        <v>291</v>
      </c>
      <c r="B95" s="32"/>
      <c r="C95" s="32"/>
      <c r="D95" s="32"/>
      <c r="F95" s="19" t="s">
        <v>241</v>
      </c>
      <c r="G95" s="20" t="s">
        <v>278</v>
      </c>
      <c r="H95" s="20" t="s">
        <v>102</v>
      </c>
      <c r="I95" s="20" t="s">
        <v>177</v>
      </c>
    </row>
    <row r="96" spans="1:9" ht="10.5" customHeight="1" x14ac:dyDescent="0.25">
      <c r="A96" s="16" t="s">
        <v>292</v>
      </c>
      <c r="B96" s="17" t="s">
        <v>189</v>
      </c>
      <c r="C96" s="17" t="s">
        <v>99</v>
      </c>
      <c r="D96" s="18" t="s">
        <v>73</v>
      </c>
      <c r="F96" s="19" t="s">
        <v>241</v>
      </c>
      <c r="G96" s="20" t="s">
        <v>293</v>
      </c>
      <c r="H96" s="20" t="s">
        <v>102</v>
      </c>
      <c r="I96" s="20" t="s">
        <v>294</v>
      </c>
    </row>
    <row r="97" spans="1:9" ht="10.5" customHeight="1" x14ac:dyDescent="0.25">
      <c r="A97" s="19" t="s">
        <v>295</v>
      </c>
      <c r="B97" s="20" t="s">
        <v>108</v>
      </c>
      <c r="C97" s="20" t="s">
        <v>102</v>
      </c>
      <c r="D97" s="20" t="s">
        <v>205</v>
      </c>
      <c r="F97" s="19" t="s">
        <v>241</v>
      </c>
      <c r="G97" s="20" t="s">
        <v>296</v>
      </c>
      <c r="H97" s="20" t="s">
        <v>102</v>
      </c>
      <c r="I97" s="20" t="s">
        <v>297</v>
      </c>
    </row>
    <row r="98" spans="1:9" ht="10.5" customHeight="1" x14ac:dyDescent="0.25">
      <c r="A98" s="19" t="s">
        <v>298</v>
      </c>
      <c r="B98" s="20" t="s">
        <v>108</v>
      </c>
      <c r="C98" s="20" t="s">
        <v>102</v>
      </c>
      <c r="D98" s="20" t="s">
        <v>205</v>
      </c>
      <c r="F98" s="19" t="s">
        <v>241</v>
      </c>
      <c r="G98" s="20" t="s">
        <v>299</v>
      </c>
      <c r="H98" s="20" t="s">
        <v>102</v>
      </c>
      <c r="I98" s="20" t="s">
        <v>300</v>
      </c>
    </row>
    <row r="99" spans="1:9" ht="10.5" customHeight="1" x14ac:dyDescent="0.25">
      <c r="A99" s="37" t="s">
        <v>301</v>
      </c>
      <c r="B99" s="38" t="s">
        <v>108</v>
      </c>
      <c r="C99" s="38" t="s">
        <v>102</v>
      </c>
      <c r="D99" s="38" t="s">
        <v>302</v>
      </c>
      <c r="F99" s="19" t="s">
        <v>241</v>
      </c>
      <c r="G99" s="20" t="s">
        <v>303</v>
      </c>
      <c r="H99" s="20" t="s">
        <v>102</v>
      </c>
      <c r="I99" s="20" t="s">
        <v>304</v>
      </c>
    </row>
    <row r="100" spans="1:9" ht="10.5" customHeight="1" x14ac:dyDescent="0.25">
      <c r="A100" s="37"/>
      <c r="B100" s="38"/>
      <c r="C100" s="38"/>
      <c r="D100" s="38"/>
      <c r="F100" s="19" t="s">
        <v>243</v>
      </c>
      <c r="G100" s="20" t="s">
        <v>278</v>
      </c>
      <c r="H100" s="20" t="s">
        <v>102</v>
      </c>
      <c r="I100" s="20" t="s">
        <v>177</v>
      </c>
    </row>
    <row r="101" spans="1:9" ht="10.5" customHeight="1" x14ac:dyDescent="0.25">
      <c r="A101" s="19" t="s">
        <v>305</v>
      </c>
      <c r="B101" s="20" t="s">
        <v>108</v>
      </c>
      <c r="C101" s="20" t="s">
        <v>102</v>
      </c>
      <c r="D101" s="20" t="s">
        <v>244</v>
      </c>
      <c r="F101" s="19" t="s">
        <v>251</v>
      </c>
      <c r="G101" s="20" t="s">
        <v>306</v>
      </c>
      <c r="H101" s="20" t="s">
        <v>102</v>
      </c>
      <c r="I101" s="20" t="s">
        <v>307</v>
      </c>
    </row>
    <row r="102" spans="1:9" ht="10.5" customHeight="1" x14ac:dyDescent="0.25">
      <c r="A102" s="19" t="s">
        <v>305</v>
      </c>
      <c r="B102" s="20" t="s">
        <v>308</v>
      </c>
      <c r="C102" s="20" t="s">
        <v>102</v>
      </c>
      <c r="D102" s="20" t="s">
        <v>136</v>
      </c>
      <c r="F102" s="19" t="s">
        <v>309</v>
      </c>
      <c r="G102" s="20" t="s">
        <v>293</v>
      </c>
      <c r="H102" s="20" t="s">
        <v>102</v>
      </c>
      <c r="I102" s="20" t="s">
        <v>310</v>
      </c>
    </row>
    <row r="103" spans="1:9" ht="10.5" customHeight="1" x14ac:dyDescent="0.25">
      <c r="A103" s="19" t="s">
        <v>311</v>
      </c>
      <c r="B103" s="20" t="s">
        <v>108</v>
      </c>
      <c r="C103" s="20" t="s">
        <v>102</v>
      </c>
      <c r="D103" s="20" t="s">
        <v>244</v>
      </c>
      <c r="F103" s="19" t="s">
        <v>309</v>
      </c>
      <c r="G103" s="20" t="s">
        <v>312</v>
      </c>
      <c r="H103" s="20" t="s">
        <v>102</v>
      </c>
      <c r="I103" s="20" t="s">
        <v>297</v>
      </c>
    </row>
    <row r="104" spans="1:9" ht="10.5" customHeight="1" x14ac:dyDescent="0.25">
      <c r="A104" s="19" t="s">
        <v>311</v>
      </c>
      <c r="B104" s="20" t="s">
        <v>101</v>
      </c>
      <c r="C104" s="20" t="s">
        <v>102</v>
      </c>
      <c r="D104" s="20" t="s">
        <v>136</v>
      </c>
      <c r="F104" s="19" t="s">
        <v>309</v>
      </c>
      <c r="G104" s="20" t="s">
        <v>303</v>
      </c>
      <c r="H104" s="20" t="s">
        <v>102</v>
      </c>
      <c r="I104" s="20" t="s">
        <v>310</v>
      </c>
    </row>
    <row r="105" spans="1:9" ht="10.5" customHeight="1" x14ac:dyDescent="0.25">
      <c r="A105" s="19" t="s">
        <v>313</v>
      </c>
      <c r="B105" s="20" t="s">
        <v>228</v>
      </c>
      <c r="C105" s="20" t="s">
        <v>102</v>
      </c>
      <c r="D105" s="20" t="s">
        <v>177</v>
      </c>
      <c r="F105" s="19" t="s">
        <v>260</v>
      </c>
      <c r="G105" s="20" t="s">
        <v>278</v>
      </c>
      <c r="H105" s="20" t="s">
        <v>102</v>
      </c>
      <c r="I105" s="20" t="s">
        <v>314</v>
      </c>
    </row>
    <row r="106" spans="1:9" ht="10.5" customHeight="1" x14ac:dyDescent="0.25">
      <c r="A106" s="19" t="s">
        <v>313</v>
      </c>
      <c r="B106" s="20" t="s">
        <v>108</v>
      </c>
      <c r="C106" s="20" t="s">
        <v>102</v>
      </c>
      <c r="D106" s="20" t="s">
        <v>205</v>
      </c>
      <c r="F106" s="19" t="s">
        <v>260</v>
      </c>
      <c r="G106" s="20" t="s">
        <v>315</v>
      </c>
      <c r="H106" s="20" t="s">
        <v>102</v>
      </c>
      <c r="I106" s="20" t="s">
        <v>316</v>
      </c>
    </row>
    <row r="107" spans="1:9" ht="10.5" customHeight="1" x14ac:dyDescent="0.25">
      <c r="A107" s="19" t="s">
        <v>313</v>
      </c>
      <c r="B107" s="20" t="s">
        <v>101</v>
      </c>
      <c r="C107" s="20" t="s">
        <v>102</v>
      </c>
      <c r="D107" s="20" t="s">
        <v>203</v>
      </c>
      <c r="F107" s="19" t="s">
        <v>260</v>
      </c>
      <c r="G107" s="20" t="s">
        <v>296</v>
      </c>
      <c r="H107" s="20" t="s">
        <v>102</v>
      </c>
      <c r="I107" s="20" t="s">
        <v>297</v>
      </c>
    </row>
    <row r="108" spans="1:9" ht="10.5" customHeight="1" x14ac:dyDescent="0.25">
      <c r="A108" s="19" t="s">
        <v>313</v>
      </c>
      <c r="B108" s="20" t="s">
        <v>123</v>
      </c>
      <c r="C108" s="20" t="s">
        <v>102</v>
      </c>
      <c r="D108" s="20" t="s">
        <v>193</v>
      </c>
      <c r="F108" s="19" t="s">
        <v>260</v>
      </c>
      <c r="G108" s="20" t="s">
        <v>317</v>
      </c>
      <c r="H108" s="20" t="s">
        <v>102</v>
      </c>
      <c r="I108" s="20" t="s">
        <v>318</v>
      </c>
    </row>
    <row r="109" spans="1:9" ht="10.5" customHeight="1" x14ac:dyDescent="0.25">
      <c r="A109" s="19" t="s">
        <v>313</v>
      </c>
      <c r="B109" s="20" t="s">
        <v>118</v>
      </c>
      <c r="C109" s="20" t="s">
        <v>102</v>
      </c>
      <c r="D109" s="20" t="s">
        <v>136</v>
      </c>
      <c r="F109" s="19" t="s">
        <v>319</v>
      </c>
      <c r="G109" s="20" t="s">
        <v>293</v>
      </c>
      <c r="H109" s="20" t="s">
        <v>102</v>
      </c>
      <c r="I109" s="20" t="s">
        <v>320</v>
      </c>
    </row>
    <row r="110" spans="1:9" ht="10.5" customHeight="1" x14ac:dyDescent="0.25">
      <c r="A110" s="19" t="s">
        <v>321</v>
      </c>
      <c r="B110" s="20" t="s">
        <v>108</v>
      </c>
      <c r="C110" s="20" t="s">
        <v>102</v>
      </c>
      <c r="D110" s="20" t="s">
        <v>269</v>
      </c>
      <c r="F110" s="19" t="s">
        <v>319</v>
      </c>
      <c r="G110" s="20" t="s">
        <v>317</v>
      </c>
      <c r="H110" s="20" t="s">
        <v>102</v>
      </c>
      <c r="I110" s="20" t="s">
        <v>322</v>
      </c>
    </row>
    <row r="111" spans="1:9" ht="10.5" customHeight="1" x14ac:dyDescent="0.25">
      <c r="A111" s="19" t="s">
        <v>321</v>
      </c>
      <c r="B111" s="20" t="s">
        <v>101</v>
      </c>
      <c r="C111" s="20" t="s">
        <v>102</v>
      </c>
      <c r="D111" s="20" t="s">
        <v>203</v>
      </c>
      <c r="F111" s="19" t="s">
        <v>323</v>
      </c>
      <c r="G111" s="20" t="s">
        <v>306</v>
      </c>
      <c r="H111" s="20" t="s">
        <v>102</v>
      </c>
      <c r="I111" s="20" t="s">
        <v>324</v>
      </c>
    </row>
    <row r="112" spans="1:9" ht="10.5" customHeight="1" x14ac:dyDescent="0.25">
      <c r="A112" s="19" t="s">
        <v>321</v>
      </c>
      <c r="B112" s="20" t="s">
        <v>123</v>
      </c>
      <c r="C112" s="20" t="s">
        <v>102</v>
      </c>
      <c r="D112" s="20" t="s">
        <v>205</v>
      </c>
      <c r="F112" s="19" t="s">
        <v>263</v>
      </c>
      <c r="G112" s="20" t="s">
        <v>315</v>
      </c>
      <c r="H112" s="20" t="s">
        <v>102</v>
      </c>
      <c r="I112" s="20" t="s">
        <v>325</v>
      </c>
    </row>
    <row r="113" spans="1:9" ht="10.5" customHeight="1" x14ac:dyDescent="0.25">
      <c r="A113" s="19" t="s">
        <v>321</v>
      </c>
      <c r="B113" s="20" t="s">
        <v>171</v>
      </c>
      <c r="C113" s="20" t="s">
        <v>102</v>
      </c>
      <c r="D113" s="20" t="s">
        <v>203</v>
      </c>
      <c r="F113" s="19" t="s">
        <v>263</v>
      </c>
      <c r="G113" s="20" t="s">
        <v>303</v>
      </c>
      <c r="H113" s="20" t="s">
        <v>102</v>
      </c>
      <c r="I113" s="20" t="s">
        <v>326</v>
      </c>
    </row>
    <row r="114" spans="1:9" ht="10.5" customHeight="1" x14ac:dyDescent="0.25">
      <c r="A114" s="19" t="s">
        <v>321</v>
      </c>
      <c r="B114" s="20" t="s">
        <v>140</v>
      </c>
      <c r="C114" s="20" t="s">
        <v>102</v>
      </c>
      <c r="D114" s="20" t="s">
        <v>288</v>
      </c>
      <c r="F114" s="19" t="s">
        <v>327</v>
      </c>
      <c r="G114" s="20" t="s">
        <v>306</v>
      </c>
      <c r="H114" s="20" t="s">
        <v>102</v>
      </c>
      <c r="I114" s="20" t="s">
        <v>328</v>
      </c>
    </row>
    <row r="115" spans="1:9" ht="10.5" customHeight="1" x14ac:dyDescent="0.25">
      <c r="A115" s="19" t="s">
        <v>329</v>
      </c>
      <c r="B115" s="20" t="s">
        <v>108</v>
      </c>
      <c r="C115" s="20" t="s">
        <v>102</v>
      </c>
      <c r="D115" s="20" t="s">
        <v>273</v>
      </c>
      <c r="F115" s="23" t="s">
        <v>330</v>
      </c>
      <c r="G115" s="24" t="s">
        <v>331</v>
      </c>
      <c r="H115" s="24" t="s">
        <v>102</v>
      </c>
      <c r="I115" s="24" t="s">
        <v>332</v>
      </c>
    </row>
    <row r="116" spans="1:9" ht="10.5" customHeight="1" x14ac:dyDescent="0.25">
      <c r="A116" s="19" t="s">
        <v>329</v>
      </c>
      <c r="B116" s="20" t="s">
        <v>101</v>
      </c>
      <c r="C116" s="20" t="s">
        <v>102</v>
      </c>
      <c r="D116" s="20" t="s">
        <v>132</v>
      </c>
      <c r="F116" s="32" t="s">
        <v>333</v>
      </c>
      <c r="G116" s="32"/>
      <c r="H116" s="32"/>
      <c r="I116" s="32"/>
    </row>
    <row r="117" spans="1:9" ht="10.5" customHeight="1" x14ac:dyDescent="0.25">
      <c r="A117" s="19" t="s">
        <v>329</v>
      </c>
      <c r="B117" s="20" t="s">
        <v>123</v>
      </c>
      <c r="C117" s="20" t="s">
        <v>102</v>
      </c>
      <c r="D117" s="20" t="s">
        <v>136</v>
      </c>
      <c r="F117" s="16" t="s">
        <v>274</v>
      </c>
      <c r="G117" s="17" t="s">
        <v>275</v>
      </c>
      <c r="H117" s="17" t="s">
        <v>99</v>
      </c>
      <c r="I117" s="18" t="s">
        <v>73</v>
      </c>
    </row>
    <row r="118" spans="1:9" ht="10.5" customHeight="1" x14ac:dyDescent="0.25">
      <c r="A118" s="19" t="s">
        <v>329</v>
      </c>
      <c r="B118" s="20" t="s">
        <v>171</v>
      </c>
      <c r="C118" s="20" t="s">
        <v>102</v>
      </c>
      <c r="D118" s="20" t="s">
        <v>203</v>
      </c>
      <c r="F118" s="19" t="s">
        <v>277</v>
      </c>
      <c r="G118" s="20"/>
      <c r="H118" s="20" t="s">
        <v>102</v>
      </c>
      <c r="I118" s="20" t="s">
        <v>136</v>
      </c>
    </row>
    <row r="119" spans="1:9" ht="10.5" customHeight="1" x14ac:dyDescent="0.25">
      <c r="A119" s="19" t="s">
        <v>334</v>
      </c>
      <c r="B119" s="20" t="s">
        <v>228</v>
      </c>
      <c r="C119" s="20" t="s">
        <v>102</v>
      </c>
      <c r="D119" s="20" t="s">
        <v>213</v>
      </c>
      <c r="F119" s="19" t="s">
        <v>280</v>
      </c>
      <c r="G119" s="20"/>
      <c r="H119" s="20" t="s">
        <v>102</v>
      </c>
      <c r="I119" s="20" t="s">
        <v>132</v>
      </c>
    </row>
    <row r="120" spans="1:9" ht="10.5" customHeight="1" x14ac:dyDescent="0.25">
      <c r="A120" s="19" t="s">
        <v>334</v>
      </c>
      <c r="B120" s="20" t="s">
        <v>108</v>
      </c>
      <c r="C120" s="20" t="s">
        <v>102</v>
      </c>
      <c r="D120" s="20" t="s">
        <v>205</v>
      </c>
      <c r="F120" s="19" t="s">
        <v>281</v>
      </c>
      <c r="G120" s="20"/>
      <c r="H120" s="20" t="s">
        <v>102</v>
      </c>
      <c r="I120" s="20" t="s">
        <v>254</v>
      </c>
    </row>
    <row r="121" spans="1:9" ht="10.5" customHeight="1" x14ac:dyDescent="0.25">
      <c r="A121" s="19" t="s">
        <v>334</v>
      </c>
      <c r="B121" s="20" t="s">
        <v>101</v>
      </c>
      <c r="C121" s="20" t="s">
        <v>102</v>
      </c>
      <c r="D121" s="20" t="s">
        <v>273</v>
      </c>
      <c r="F121" s="19" t="s">
        <v>283</v>
      </c>
      <c r="G121" s="20"/>
      <c r="H121" s="20" t="s">
        <v>102</v>
      </c>
      <c r="I121" s="20" t="s">
        <v>273</v>
      </c>
    </row>
    <row r="122" spans="1:9" ht="10.5" customHeight="1" x14ac:dyDescent="0.25">
      <c r="A122" s="19" t="s">
        <v>334</v>
      </c>
      <c r="B122" s="20" t="s">
        <v>123</v>
      </c>
      <c r="C122" s="20" t="s">
        <v>102</v>
      </c>
      <c r="D122" s="20" t="s">
        <v>203</v>
      </c>
      <c r="F122" s="19" t="s">
        <v>285</v>
      </c>
      <c r="G122" s="20"/>
      <c r="H122" s="20" t="s">
        <v>102</v>
      </c>
      <c r="I122" s="20" t="s">
        <v>273</v>
      </c>
    </row>
    <row r="123" spans="1:9" ht="10.5" customHeight="1" x14ac:dyDescent="0.25">
      <c r="A123" s="19" t="s">
        <v>334</v>
      </c>
      <c r="B123" s="20" t="s">
        <v>128</v>
      </c>
      <c r="C123" s="20" t="s">
        <v>102</v>
      </c>
      <c r="D123" s="20" t="s">
        <v>136</v>
      </c>
      <c r="F123" s="19" t="s">
        <v>287</v>
      </c>
      <c r="G123" s="20"/>
      <c r="H123" s="20" t="s">
        <v>102</v>
      </c>
      <c r="I123" s="20" t="s">
        <v>273</v>
      </c>
    </row>
    <row r="124" spans="1:9" ht="10.5" customHeight="1" x14ac:dyDescent="0.25">
      <c r="A124" s="19" t="s">
        <v>334</v>
      </c>
      <c r="B124" s="20" t="s">
        <v>118</v>
      </c>
      <c r="C124" s="20" t="s">
        <v>102</v>
      </c>
      <c r="D124" s="20" t="s">
        <v>203</v>
      </c>
      <c r="F124" s="19" t="s">
        <v>241</v>
      </c>
      <c r="G124" s="20"/>
      <c r="H124" s="20" t="s">
        <v>102</v>
      </c>
      <c r="I124" s="20" t="s">
        <v>325</v>
      </c>
    </row>
    <row r="125" spans="1:9" ht="10.5" customHeight="1" x14ac:dyDescent="0.25">
      <c r="A125" s="19" t="s">
        <v>335</v>
      </c>
      <c r="B125" s="20" t="s">
        <v>123</v>
      </c>
      <c r="C125" s="20" t="s">
        <v>102</v>
      </c>
      <c r="D125" s="20" t="s">
        <v>336</v>
      </c>
      <c r="F125" s="19" t="s">
        <v>243</v>
      </c>
      <c r="G125" s="20"/>
      <c r="H125" s="20" t="s">
        <v>102</v>
      </c>
      <c r="I125" s="20" t="s">
        <v>288</v>
      </c>
    </row>
    <row r="126" spans="1:9" ht="10.5" customHeight="1" x14ac:dyDescent="0.25">
      <c r="A126" s="19" t="s">
        <v>335</v>
      </c>
      <c r="B126" s="20" t="s">
        <v>128</v>
      </c>
      <c r="C126" s="20" t="s">
        <v>102</v>
      </c>
      <c r="D126" s="20" t="s">
        <v>273</v>
      </c>
      <c r="F126" s="19" t="s">
        <v>251</v>
      </c>
      <c r="G126" s="20"/>
      <c r="H126" s="20" t="s">
        <v>102</v>
      </c>
      <c r="I126" s="20" t="s">
        <v>337</v>
      </c>
    </row>
    <row r="127" spans="1:9" ht="10.5" customHeight="1" x14ac:dyDescent="0.25">
      <c r="A127" s="19" t="s">
        <v>338</v>
      </c>
      <c r="B127" s="20" t="s">
        <v>108</v>
      </c>
      <c r="C127" s="20" t="s">
        <v>102</v>
      </c>
      <c r="D127" s="20" t="s">
        <v>136</v>
      </c>
      <c r="F127" s="19" t="s">
        <v>339</v>
      </c>
      <c r="G127" s="20"/>
      <c r="H127" s="20" t="s">
        <v>102</v>
      </c>
      <c r="I127" s="20" t="s">
        <v>340</v>
      </c>
    </row>
    <row r="128" spans="1:9" ht="10.5" customHeight="1" x14ac:dyDescent="0.25">
      <c r="A128" s="19" t="s">
        <v>338</v>
      </c>
      <c r="B128" s="20" t="s">
        <v>101</v>
      </c>
      <c r="C128" s="20" t="s">
        <v>102</v>
      </c>
      <c r="D128" s="20" t="s">
        <v>193</v>
      </c>
      <c r="F128" s="23" t="s">
        <v>260</v>
      </c>
      <c r="G128" s="24"/>
      <c r="H128" s="24" t="s">
        <v>102</v>
      </c>
      <c r="I128" s="24" t="s">
        <v>337</v>
      </c>
    </row>
    <row r="129" spans="1:9" ht="10.5" customHeight="1" x14ac:dyDescent="0.25">
      <c r="A129" s="19" t="s">
        <v>338</v>
      </c>
      <c r="B129" s="20" t="s">
        <v>115</v>
      </c>
      <c r="C129" s="20" t="s">
        <v>102</v>
      </c>
      <c r="D129" s="20" t="s">
        <v>203</v>
      </c>
      <c r="F129" s="32" t="s">
        <v>341</v>
      </c>
      <c r="G129" s="32"/>
      <c r="H129" s="32"/>
      <c r="I129" s="32"/>
    </row>
    <row r="130" spans="1:9" ht="10.5" customHeight="1" x14ac:dyDescent="0.25">
      <c r="A130" s="23" t="s">
        <v>338</v>
      </c>
      <c r="B130" s="24" t="s">
        <v>118</v>
      </c>
      <c r="C130" s="24" t="s">
        <v>102</v>
      </c>
      <c r="D130" s="24" t="s">
        <v>136</v>
      </c>
      <c r="F130" s="16" t="s">
        <v>274</v>
      </c>
      <c r="G130" s="17" t="s">
        <v>189</v>
      </c>
      <c r="H130" s="17" t="s">
        <v>99</v>
      </c>
      <c r="I130" s="18" t="s">
        <v>73</v>
      </c>
    </row>
    <row r="131" spans="1:9" ht="10.5" customHeight="1" x14ac:dyDescent="0.25">
      <c r="A131" s="32" t="s">
        <v>342</v>
      </c>
      <c r="B131" s="32"/>
      <c r="C131" s="32"/>
      <c r="D131" s="32"/>
      <c r="F131" s="19" t="s">
        <v>343</v>
      </c>
      <c r="G131" s="20" t="s">
        <v>344</v>
      </c>
      <c r="H131" s="20" t="s">
        <v>102</v>
      </c>
      <c r="I131" s="20" t="s">
        <v>193</v>
      </c>
    </row>
    <row r="132" spans="1:9" ht="10.5" customHeight="1" x14ac:dyDescent="0.25">
      <c r="A132" s="16" t="s">
        <v>274</v>
      </c>
      <c r="B132" s="17" t="s">
        <v>275</v>
      </c>
      <c r="C132" s="17" t="s">
        <v>99</v>
      </c>
      <c r="D132" s="18" t="s">
        <v>73</v>
      </c>
      <c r="F132" s="19" t="s">
        <v>345</v>
      </c>
      <c r="G132" s="20" t="s">
        <v>228</v>
      </c>
      <c r="H132" s="20" t="s">
        <v>102</v>
      </c>
      <c r="I132" s="20" t="s">
        <v>136</v>
      </c>
    </row>
    <row r="133" spans="1:9" ht="10.5" customHeight="1" x14ac:dyDescent="0.25">
      <c r="A133" s="19" t="s">
        <v>277</v>
      </c>
      <c r="B133" s="20"/>
      <c r="C133" s="20" t="s">
        <v>102</v>
      </c>
      <c r="D133" s="20" t="s">
        <v>139</v>
      </c>
      <c r="F133" s="19" t="s">
        <v>345</v>
      </c>
      <c r="G133" s="20" t="s">
        <v>108</v>
      </c>
      <c r="H133" s="20" t="s">
        <v>102</v>
      </c>
      <c r="I133" s="20" t="s">
        <v>205</v>
      </c>
    </row>
    <row r="134" spans="1:9" ht="10.5" customHeight="1" x14ac:dyDescent="0.25">
      <c r="A134" s="19" t="s">
        <v>280</v>
      </c>
      <c r="B134" s="20"/>
      <c r="C134" s="20" t="s">
        <v>102</v>
      </c>
      <c r="D134" s="20" t="s">
        <v>113</v>
      </c>
      <c r="F134" s="19" t="s">
        <v>346</v>
      </c>
      <c r="G134" s="20" t="s">
        <v>228</v>
      </c>
      <c r="H134" s="20" t="s">
        <v>102</v>
      </c>
      <c r="I134" s="20" t="s">
        <v>347</v>
      </c>
    </row>
    <row r="135" spans="1:9" ht="10.5" customHeight="1" x14ac:dyDescent="0.25">
      <c r="A135" s="19" t="s">
        <v>348</v>
      </c>
      <c r="B135" s="20"/>
      <c r="C135" s="20" t="s">
        <v>102</v>
      </c>
      <c r="D135" s="20" t="s">
        <v>349</v>
      </c>
      <c r="F135" s="19" t="s">
        <v>350</v>
      </c>
      <c r="G135" s="20" t="s">
        <v>108</v>
      </c>
      <c r="H135" s="20" t="s">
        <v>102</v>
      </c>
      <c r="I135" s="20" t="s">
        <v>197</v>
      </c>
    </row>
    <row r="136" spans="1:9" ht="10.5" customHeight="1" x14ac:dyDescent="0.25">
      <c r="A136" s="19" t="s">
        <v>281</v>
      </c>
      <c r="B136" s="20"/>
      <c r="C136" s="20" t="s">
        <v>102</v>
      </c>
      <c r="D136" s="20" t="s">
        <v>117</v>
      </c>
      <c r="F136" s="19" t="s">
        <v>350</v>
      </c>
      <c r="G136" s="20" t="s">
        <v>101</v>
      </c>
      <c r="H136" s="20" t="s">
        <v>102</v>
      </c>
      <c r="I136" s="20" t="s">
        <v>136</v>
      </c>
    </row>
    <row r="137" spans="1:9" ht="10.5" customHeight="1" x14ac:dyDescent="0.25">
      <c r="A137" s="19" t="s">
        <v>351</v>
      </c>
      <c r="B137" s="20"/>
      <c r="C137" s="20" t="s">
        <v>102</v>
      </c>
      <c r="D137" s="20" t="s">
        <v>113</v>
      </c>
      <c r="F137" s="19" t="s">
        <v>352</v>
      </c>
      <c r="G137" s="20" t="s">
        <v>108</v>
      </c>
      <c r="H137" s="20" t="s">
        <v>102</v>
      </c>
      <c r="I137" s="20" t="s">
        <v>193</v>
      </c>
    </row>
    <row r="138" spans="1:9" ht="10.5" customHeight="1" x14ac:dyDescent="0.25">
      <c r="A138" s="19" t="s">
        <v>283</v>
      </c>
      <c r="B138" s="20"/>
      <c r="C138" s="20" t="s">
        <v>102</v>
      </c>
      <c r="D138" s="20" t="s">
        <v>353</v>
      </c>
      <c r="F138" s="19" t="s">
        <v>354</v>
      </c>
      <c r="G138" s="20" t="s">
        <v>108</v>
      </c>
      <c r="H138" s="20" t="s">
        <v>102</v>
      </c>
      <c r="I138" s="20" t="s">
        <v>193</v>
      </c>
    </row>
    <row r="139" spans="1:9" ht="10.5" customHeight="1" x14ac:dyDescent="0.25">
      <c r="A139" s="19" t="s">
        <v>285</v>
      </c>
      <c r="B139" s="20"/>
      <c r="C139" s="20" t="s">
        <v>102</v>
      </c>
      <c r="D139" s="20" t="s">
        <v>273</v>
      </c>
      <c r="F139" s="19" t="s">
        <v>354</v>
      </c>
      <c r="G139" s="20" t="s">
        <v>101</v>
      </c>
      <c r="H139" s="20" t="s">
        <v>102</v>
      </c>
      <c r="I139" s="20" t="s">
        <v>256</v>
      </c>
    </row>
    <row r="140" spans="1:9" ht="10.5" customHeight="1" x14ac:dyDescent="0.25">
      <c r="A140" s="19" t="s">
        <v>287</v>
      </c>
      <c r="B140" s="20"/>
      <c r="C140" s="20" t="s">
        <v>102</v>
      </c>
      <c r="D140" s="20" t="s">
        <v>353</v>
      </c>
      <c r="F140" s="19" t="s">
        <v>355</v>
      </c>
      <c r="G140" s="20" t="s">
        <v>108</v>
      </c>
      <c r="H140" s="20" t="s">
        <v>102</v>
      </c>
      <c r="I140" s="20" t="s">
        <v>356</v>
      </c>
    </row>
    <row r="141" spans="1:9" ht="10.5" customHeight="1" x14ac:dyDescent="0.25">
      <c r="A141" s="23" t="s">
        <v>289</v>
      </c>
      <c r="B141" s="24"/>
      <c r="C141" s="24" t="s">
        <v>102</v>
      </c>
      <c r="D141" s="24" t="s">
        <v>157</v>
      </c>
      <c r="F141" s="23" t="s">
        <v>355</v>
      </c>
      <c r="G141" s="24" t="s">
        <v>101</v>
      </c>
      <c r="H141" s="24" t="s">
        <v>102</v>
      </c>
      <c r="I141" s="24" t="s">
        <v>347</v>
      </c>
    </row>
    <row r="146" spans="1:9" ht="10.5" customHeight="1" x14ac:dyDescent="0.25">
      <c r="A146" s="36" t="s">
        <v>357</v>
      </c>
      <c r="B146" s="36"/>
      <c r="C146" s="36"/>
      <c r="D146" s="36"/>
      <c r="F146" s="19" t="s">
        <v>358</v>
      </c>
      <c r="G146" s="20" t="s">
        <v>253</v>
      </c>
      <c r="H146" s="20" t="s">
        <v>102</v>
      </c>
      <c r="I146" s="20" t="s">
        <v>246</v>
      </c>
    </row>
    <row r="147" spans="1:9" ht="10.5" customHeight="1" x14ac:dyDescent="0.25">
      <c r="A147" s="26" t="s">
        <v>274</v>
      </c>
      <c r="B147" s="26" t="s">
        <v>189</v>
      </c>
      <c r="C147" s="26" t="s">
        <v>99</v>
      </c>
      <c r="D147" s="26" t="s">
        <v>73</v>
      </c>
      <c r="F147" s="19" t="s">
        <v>358</v>
      </c>
      <c r="G147" s="20" t="s">
        <v>359</v>
      </c>
      <c r="H147" s="20" t="s">
        <v>102</v>
      </c>
      <c r="I147" s="20" t="s">
        <v>213</v>
      </c>
    </row>
    <row r="148" spans="1:9" ht="10.5" customHeight="1" x14ac:dyDescent="0.25">
      <c r="A148" s="19" t="s">
        <v>360</v>
      </c>
      <c r="B148" s="20" t="s">
        <v>101</v>
      </c>
      <c r="C148" s="20" t="s">
        <v>102</v>
      </c>
      <c r="D148" s="20" t="s">
        <v>205</v>
      </c>
      <c r="F148" s="19" t="s">
        <v>358</v>
      </c>
      <c r="G148" s="20" t="s">
        <v>361</v>
      </c>
      <c r="H148" s="20" t="s">
        <v>102</v>
      </c>
      <c r="I148" s="20" t="s">
        <v>246</v>
      </c>
    </row>
    <row r="149" spans="1:9" ht="10.5" customHeight="1" x14ac:dyDescent="0.25">
      <c r="A149" s="19" t="s">
        <v>362</v>
      </c>
      <c r="B149" s="20" t="s">
        <v>123</v>
      </c>
      <c r="C149" s="20" t="s">
        <v>102</v>
      </c>
      <c r="D149" s="20" t="s">
        <v>136</v>
      </c>
      <c r="F149" s="19" t="s">
        <v>363</v>
      </c>
      <c r="G149" s="20" t="s">
        <v>364</v>
      </c>
      <c r="H149" s="20" t="s">
        <v>102</v>
      </c>
      <c r="I149" s="20" t="s">
        <v>256</v>
      </c>
    </row>
    <row r="150" spans="1:9" ht="10.5" customHeight="1" x14ac:dyDescent="0.25">
      <c r="A150" s="19" t="s">
        <v>365</v>
      </c>
      <c r="B150" s="20" t="s">
        <v>123</v>
      </c>
      <c r="C150" s="20" t="s">
        <v>102</v>
      </c>
      <c r="D150" s="20" t="s">
        <v>284</v>
      </c>
      <c r="F150" s="19" t="s">
        <v>366</v>
      </c>
      <c r="G150" s="20" t="s">
        <v>367</v>
      </c>
      <c r="H150" s="20" t="s">
        <v>102</v>
      </c>
      <c r="I150" s="20" t="s">
        <v>132</v>
      </c>
    </row>
    <row r="151" spans="1:9" ht="10.5" customHeight="1" x14ac:dyDescent="0.25">
      <c r="A151" s="23" t="s">
        <v>368</v>
      </c>
      <c r="B151" s="24" t="s">
        <v>108</v>
      </c>
      <c r="C151" s="24" t="s">
        <v>102</v>
      </c>
      <c r="D151" s="24" t="s">
        <v>182</v>
      </c>
      <c r="F151" s="19" t="s">
        <v>366</v>
      </c>
      <c r="G151" s="20" t="s">
        <v>369</v>
      </c>
      <c r="H151" s="20" t="s">
        <v>102</v>
      </c>
      <c r="I151" s="20" t="s">
        <v>213</v>
      </c>
    </row>
    <row r="152" spans="1:9" ht="10.5" customHeight="1" x14ac:dyDescent="0.25">
      <c r="A152" s="32" t="s">
        <v>370</v>
      </c>
      <c r="B152" s="32"/>
      <c r="C152" s="32"/>
      <c r="D152" s="32"/>
      <c r="F152" s="19" t="s">
        <v>366</v>
      </c>
      <c r="G152" s="20" t="s">
        <v>371</v>
      </c>
      <c r="H152" s="20" t="s">
        <v>102</v>
      </c>
      <c r="I152" s="20" t="s">
        <v>246</v>
      </c>
    </row>
    <row r="153" spans="1:9" ht="10.5" customHeight="1" x14ac:dyDescent="0.25">
      <c r="A153" s="16"/>
      <c r="B153" s="17" t="s">
        <v>98</v>
      </c>
      <c r="C153" s="17" t="s">
        <v>99</v>
      </c>
      <c r="D153" s="18" t="s">
        <v>73</v>
      </c>
      <c r="F153" s="21"/>
      <c r="G153" s="22" t="s">
        <v>238</v>
      </c>
      <c r="H153" s="22"/>
      <c r="I153" s="22"/>
    </row>
    <row r="154" spans="1:9" ht="10.5" customHeight="1" x14ac:dyDescent="0.25">
      <c r="A154" s="19"/>
      <c r="B154" s="20" t="s">
        <v>123</v>
      </c>
      <c r="C154" s="20" t="s">
        <v>102</v>
      </c>
      <c r="D154" s="20" t="s">
        <v>290</v>
      </c>
      <c r="F154" s="19" t="s">
        <v>366</v>
      </c>
      <c r="G154" s="20" t="s">
        <v>239</v>
      </c>
      <c r="H154" s="20" t="s">
        <v>102</v>
      </c>
      <c r="I154" s="20" t="s">
        <v>213</v>
      </c>
    </row>
    <row r="155" spans="1:9" ht="10.5" customHeight="1" x14ac:dyDescent="0.25">
      <c r="A155" s="23"/>
      <c r="B155" s="24" t="s">
        <v>372</v>
      </c>
      <c r="C155" s="24" t="s">
        <v>102</v>
      </c>
      <c r="D155" s="24" t="s">
        <v>353</v>
      </c>
      <c r="F155" s="19" t="s">
        <v>366</v>
      </c>
      <c r="G155" s="20" t="s">
        <v>373</v>
      </c>
      <c r="H155" s="20" t="s">
        <v>102</v>
      </c>
      <c r="I155" s="20" t="s">
        <v>246</v>
      </c>
    </row>
    <row r="156" spans="1:9" ht="10.5" customHeight="1" x14ac:dyDescent="0.25">
      <c r="A156" s="32" t="s">
        <v>374</v>
      </c>
      <c r="B156" s="32"/>
      <c r="C156" s="32"/>
      <c r="D156" s="32"/>
      <c r="F156" s="19" t="s">
        <v>366</v>
      </c>
      <c r="G156" s="20" t="s">
        <v>245</v>
      </c>
      <c r="H156" s="20" t="s">
        <v>102</v>
      </c>
      <c r="I156" s="20" t="s">
        <v>213</v>
      </c>
    </row>
    <row r="157" spans="1:9" ht="10.5" customHeight="1" x14ac:dyDescent="0.25">
      <c r="A157" s="16" t="s">
        <v>97</v>
      </c>
      <c r="B157" s="17" t="s">
        <v>98</v>
      </c>
      <c r="C157" s="17" t="s">
        <v>99</v>
      </c>
      <c r="D157" s="18" t="s">
        <v>73</v>
      </c>
      <c r="F157" s="19" t="s">
        <v>366</v>
      </c>
      <c r="G157" s="20" t="s">
        <v>375</v>
      </c>
      <c r="H157" s="20" t="s">
        <v>102</v>
      </c>
      <c r="I157" s="20" t="s">
        <v>246</v>
      </c>
    </row>
    <row r="158" spans="1:9" ht="10.5" customHeight="1" x14ac:dyDescent="0.25">
      <c r="A158" s="19" t="s">
        <v>376</v>
      </c>
      <c r="B158" s="20" t="s">
        <v>377</v>
      </c>
      <c r="C158" s="20" t="s">
        <v>102</v>
      </c>
      <c r="D158" s="20" t="s">
        <v>279</v>
      </c>
      <c r="F158" s="19" t="s">
        <v>366</v>
      </c>
      <c r="G158" s="20" t="s">
        <v>378</v>
      </c>
      <c r="H158" s="20" t="s">
        <v>102</v>
      </c>
      <c r="I158" s="20" t="s">
        <v>213</v>
      </c>
    </row>
    <row r="159" spans="1:9" ht="10.5" customHeight="1" x14ac:dyDescent="0.25">
      <c r="A159" s="23" t="s">
        <v>366</v>
      </c>
      <c r="B159" s="24" t="s">
        <v>158</v>
      </c>
      <c r="C159" s="24" t="s">
        <v>102</v>
      </c>
      <c r="D159" s="24" t="s">
        <v>379</v>
      </c>
      <c r="F159" s="19" t="s">
        <v>366</v>
      </c>
      <c r="G159" s="20" t="s">
        <v>380</v>
      </c>
      <c r="H159" s="20" t="s">
        <v>102</v>
      </c>
      <c r="I159" s="20" t="s">
        <v>246</v>
      </c>
    </row>
    <row r="160" spans="1:9" ht="10.5" customHeight="1" x14ac:dyDescent="0.25">
      <c r="A160" s="32" t="s">
        <v>381</v>
      </c>
      <c r="B160" s="32"/>
      <c r="C160" s="32"/>
      <c r="D160" s="32"/>
      <c r="F160" s="23" t="s">
        <v>366</v>
      </c>
      <c r="G160" s="24" t="s">
        <v>382</v>
      </c>
      <c r="H160" s="24" t="s">
        <v>102</v>
      </c>
      <c r="I160" s="24" t="s">
        <v>284</v>
      </c>
    </row>
    <row r="161" spans="1:9" ht="10.5" customHeight="1" x14ac:dyDescent="0.25">
      <c r="A161" s="16" t="s">
        <v>97</v>
      </c>
      <c r="B161" s="17" t="s">
        <v>98</v>
      </c>
      <c r="C161" s="17" t="s">
        <v>99</v>
      </c>
      <c r="D161" s="18" t="s">
        <v>73</v>
      </c>
      <c r="F161" s="32" t="s">
        <v>383</v>
      </c>
      <c r="G161" s="32"/>
      <c r="H161" s="32"/>
      <c r="I161" s="32"/>
    </row>
    <row r="162" spans="1:9" ht="10.5" customHeight="1" x14ac:dyDescent="0.25">
      <c r="A162" s="19" t="s">
        <v>211</v>
      </c>
      <c r="B162" s="20" t="s">
        <v>118</v>
      </c>
      <c r="C162" s="20" t="s">
        <v>102</v>
      </c>
      <c r="D162" s="20" t="s">
        <v>116</v>
      </c>
      <c r="F162" s="16" t="s">
        <v>97</v>
      </c>
      <c r="G162" s="17" t="s">
        <v>98</v>
      </c>
      <c r="H162" s="17" t="s">
        <v>99</v>
      </c>
      <c r="I162" s="18" t="s">
        <v>73</v>
      </c>
    </row>
    <row r="163" spans="1:9" ht="10.5" customHeight="1" x14ac:dyDescent="0.25">
      <c r="A163" s="19" t="s">
        <v>211</v>
      </c>
      <c r="B163" s="20" t="s">
        <v>133</v>
      </c>
      <c r="C163" s="20" t="s">
        <v>102</v>
      </c>
      <c r="D163" s="20" t="s">
        <v>121</v>
      </c>
      <c r="F163" s="23" t="s">
        <v>384</v>
      </c>
      <c r="G163" s="24" t="s">
        <v>235</v>
      </c>
      <c r="H163" s="24" t="s">
        <v>102</v>
      </c>
      <c r="I163" s="24" t="s">
        <v>385</v>
      </c>
    </row>
    <row r="164" spans="1:9" ht="10.5" customHeight="1" x14ac:dyDescent="0.25">
      <c r="A164" s="19" t="s">
        <v>211</v>
      </c>
      <c r="B164" s="20" t="s">
        <v>105</v>
      </c>
      <c r="C164" s="20" t="s">
        <v>102</v>
      </c>
      <c r="D164" s="20" t="s">
        <v>214</v>
      </c>
      <c r="F164" s="32" t="s">
        <v>386</v>
      </c>
      <c r="G164" s="32"/>
      <c r="H164" s="32"/>
      <c r="I164" s="32"/>
    </row>
    <row r="165" spans="1:9" ht="10.5" customHeight="1" x14ac:dyDescent="0.25">
      <c r="A165" s="19" t="s">
        <v>211</v>
      </c>
      <c r="B165" s="20" t="s">
        <v>152</v>
      </c>
      <c r="C165" s="20" t="s">
        <v>102</v>
      </c>
      <c r="D165" s="20" t="s">
        <v>106</v>
      </c>
      <c r="F165" s="16" t="s">
        <v>97</v>
      </c>
      <c r="G165" s="17" t="s">
        <v>98</v>
      </c>
      <c r="H165" s="17" t="s">
        <v>99</v>
      </c>
      <c r="I165" s="18" t="s">
        <v>73</v>
      </c>
    </row>
    <row r="166" spans="1:9" ht="10.5" customHeight="1" x14ac:dyDescent="0.25">
      <c r="A166" s="19" t="s">
        <v>211</v>
      </c>
      <c r="B166" s="20" t="s">
        <v>199</v>
      </c>
      <c r="C166" s="20" t="s">
        <v>102</v>
      </c>
      <c r="D166" s="20" t="s">
        <v>217</v>
      </c>
      <c r="F166" s="23" t="s">
        <v>387</v>
      </c>
      <c r="G166" s="24" t="s">
        <v>245</v>
      </c>
      <c r="H166" s="24" t="s">
        <v>102</v>
      </c>
      <c r="I166" s="24" t="s">
        <v>388</v>
      </c>
    </row>
    <row r="167" spans="1:9" ht="10.5" customHeight="1" x14ac:dyDescent="0.25">
      <c r="A167" s="19" t="s">
        <v>211</v>
      </c>
      <c r="B167" s="20" t="s">
        <v>143</v>
      </c>
      <c r="C167" s="20" t="s">
        <v>102</v>
      </c>
      <c r="D167" s="20" t="s">
        <v>121</v>
      </c>
      <c r="F167" s="32" t="s">
        <v>389</v>
      </c>
      <c r="G167" s="32"/>
      <c r="H167" s="32"/>
      <c r="I167" s="32"/>
    </row>
    <row r="168" spans="1:9" ht="10.5" customHeight="1" x14ac:dyDescent="0.25">
      <c r="A168" s="19" t="s">
        <v>211</v>
      </c>
      <c r="B168" s="20" t="s">
        <v>220</v>
      </c>
      <c r="C168" s="20" t="s">
        <v>102</v>
      </c>
      <c r="D168" s="20" t="s">
        <v>106</v>
      </c>
      <c r="F168" s="16" t="s">
        <v>390</v>
      </c>
      <c r="G168" s="17" t="s">
        <v>391</v>
      </c>
      <c r="H168" s="17" t="s">
        <v>99</v>
      </c>
      <c r="I168" s="18" t="s">
        <v>73</v>
      </c>
    </row>
    <row r="169" spans="1:9" ht="10.5" customHeight="1" x14ac:dyDescent="0.25">
      <c r="A169" s="19" t="s">
        <v>211</v>
      </c>
      <c r="B169" s="20" t="s">
        <v>158</v>
      </c>
      <c r="C169" s="20" t="s">
        <v>102</v>
      </c>
      <c r="D169" s="20" t="s">
        <v>116</v>
      </c>
      <c r="F169" s="19" t="s">
        <v>392</v>
      </c>
      <c r="G169" s="20" t="s">
        <v>393</v>
      </c>
      <c r="H169" s="20" t="s">
        <v>102</v>
      </c>
      <c r="I169" s="20" t="s">
        <v>261</v>
      </c>
    </row>
    <row r="170" spans="1:9" ht="10.5" customHeight="1" x14ac:dyDescent="0.25">
      <c r="A170" s="19" t="s">
        <v>211</v>
      </c>
      <c r="B170" s="20" t="s">
        <v>224</v>
      </c>
      <c r="C170" s="20" t="s">
        <v>102</v>
      </c>
      <c r="D170" s="20" t="s">
        <v>149</v>
      </c>
      <c r="F170" s="19" t="s">
        <v>392</v>
      </c>
      <c r="G170" s="20" t="s">
        <v>393</v>
      </c>
      <c r="H170" s="20" t="s">
        <v>394</v>
      </c>
      <c r="I170" s="20" t="s">
        <v>395</v>
      </c>
    </row>
    <row r="171" spans="1:9" ht="10.5" customHeight="1" x14ac:dyDescent="0.25">
      <c r="A171" s="19" t="s">
        <v>211</v>
      </c>
      <c r="B171" s="20" t="s">
        <v>159</v>
      </c>
      <c r="C171" s="20" t="s">
        <v>102</v>
      </c>
      <c r="D171" s="20" t="s">
        <v>142</v>
      </c>
      <c r="F171" s="19" t="s">
        <v>396</v>
      </c>
      <c r="G171" s="20" t="s">
        <v>393</v>
      </c>
      <c r="H171" s="20" t="s">
        <v>394</v>
      </c>
      <c r="I171" s="20" t="s">
        <v>397</v>
      </c>
    </row>
    <row r="172" spans="1:9" ht="10.5" customHeight="1" x14ac:dyDescent="0.25">
      <c r="A172" s="19" t="s">
        <v>211</v>
      </c>
      <c r="B172" s="20" t="s">
        <v>231</v>
      </c>
      <c r="C172" s="20" t="s">
        <v>102</v>
      </c>
      <c r="D172" s="20" t="s">
        <v>127</v>
      </c>
      <c r="F172" s="19" t="s">
        <v>398</v>
      </c>
      <c r="G172" s="20" t="s">
        <v>399</v>
      </c>
      <c r="H172" s="20" t="s">
        <v>394</v>
      </c>
      <c r="I172" s="20" t="s">
        <v>191</v>
      </c>
    </row>
    <row r="173" spans="1:9" ht="10.5" customHeight="1" x14ac:dyDescent="0.25">
      <c r="A173" s="19" t="s">
        <v>211</v>
      </c>
      <c r="B173" s="20" t="s">
        <v>233</v>
      </c>
      <c r="C173" s="20" t="s">
        <v>102</v>
      </c>
      <c r="D173" s="20" t="s">
        <v>116</v>
      </c>
      <c r="F173" s="19" t="s">
        <v>400</v>
      </c>
      <c r="G173" s="20" t="s">
        <v>399</v>
      </c>
      <c r="H173" s="20" t="s">
        <v>102</v>
      </c>
      <c r="I173" s="20" t="s">
        <v>356</v>
      </c>
    </row>
    <row r="174" spans="1:9" ht="10.5" customHeight="1" x14ac:dyDescent="0.25">
      <c r="A174" s="19" t="s">
        <v>211</v>
      </c>
      <c r="B174" s="20" t="s">
        <v>235</v>
      </c>
      <c r="C174" s="20" t="s">
        <v>102</v>
      </c>
      <c r="D174" s="20" t="s">
        <v>157</v>
      </c>
      <c r="F174" s="19" t="s">
        <v>400</v>
      </c>
      <c r="G174" s="20" t="s">
        <v>399</v>
      </c>
      <c r="H174" s="20" t="s">
        <v>394</v>
      </c>
      <c r="I174" s="20" t="s">
        <v>203</v>
      </c>
    </row>
    <row r="175" spans="1:9" ht="10.5" customHeight="1" x14ac:dyDescent="0.25">
      <c r="A175" s="19" t="s">
        <v>211</v>
      </c>
      <c r="B175" s="20" t="s">
        <v>237</v>
      </c>
      <c r="C175" s="20" t="s">
        <v>102</v>
      </c>
      <c r="D175" s="20" t="s">
        <v>149</v>
      </c>
      <c r="F175" s="19" t="s">
        <v>401</v>
      </c>
      <c r="G175" s="20" t="s">
        <v>402</v>
      </c>
      <c r="H175" s="20" t="s">
        <v>394</v>
      </c>
      <c r="I175" s="20" t="s">
        <v>203</v>
      </c>
    </row>
    <row r="176" spans="1:9" ht="10.5" customHeight="1" x14ac:dyDescent="0.25">
      <c r="A176" s="19" t="s">
        <v>211</v>
      </c>
      <c r="B176" s="20" t="s">
        <v>238</v>
      </c>
      <c r="C176" s="20" t="s">
        <v>102</v>
      </c>
      <c r="D176" s="20" t="s">
        <v>116</v>
      </c>
      <c r="F176" s="19" t="s">
        <v>403</v>
      </c>
      <c r="G176" s="20" t="s">
        <v>404</v>
      </c>
      <c r="H176" s="20" t="s">
        <v>394</v>
      </c>
      <c r="I176" s="20" t="s">
        <v>397</v>
      </c>
    </row>
    <row r="177" spans="1:9" ht="10.5" customHeight="1" x14ac:dyDescent="0.25">
      <c r="A177" s="19" t="s">
        <v>211</v>
      </c>
      <c r="B177" s="20" t="s">
        <v>239</v>
      </c>
      <c r="C177" s="20" t="s">
        <v>102</v>
      </c>
      <c r="D177" s="20" t="s">
        <v>149</v>
      </c>
      <c r="F177" s="37" t="s">
        <v>405</v>
      </c>
      <c r="G177" s="38" t="s">
        <v>404</v>
      </c>
      <c r="H177" s="38" t="s">
        <v>394</v>
      </c>
      <c r="I177" s="38" t="s">
        <v>244</v>
      </c>
    </row>
    <row r="178" spans="1:9" ht="10.5" customHeight="1" x14ac:dyDescent="0.25">
      <c r="A178" s="19" t="s">
        <v>211</v>
      </c>
      <c r="B178" s="20" t="s">
        <v>245</v>
      </c>
      <c r="C178" s="20" t="s">
        <v>102</v>
      </c>
      <c r="D178" s="20" t="s">
        <v>246</v>
      </c>
      <c r="F178" s="37"/>
      <c r="G178" s="38"/>
      <c r="H178" s="38"/>
      <c r="I178" s="38"/>
    </row>
    <row r="179" spans="1:9" ht="10.5" customHeight="1" x14ac:dyDescent="0.25">
      <c r="A179" s="19" t="s">
        <v>211</v>
      </c>
      <c r="B179" s="20" t="s">
        <v>248</v>
      </c>
      <c r="C179" s="20" t="s">
        <v>102</v>
      </c>
      <c r="D179" s="20" t="s">
        <v>132</v>
      </c>
      <c r="F179" s="32" t="s">
        <v>406</v>
      </c>
      <c r="G179" s="32"/>
      <c r="H179" s="32"/>
      <c r="I179" s="32"/>
    </row>
    <row r="180" spans="1:9" ht="10.5" customHeight="1" x14ac:dyDescent="0.25">
      <c r="A180" s="19" t="s">
        <v>211</v>
      </c>
      <c r="B180" s="20" t="s">
        <v>250</v>
      </c>
      <c r="C180" s="20" t="s">
        <v>102</v>
      </c>
      <c r="D180" s="20" t="s">
        <v>213</v>
      </c>
      <c r="F180" s="16" t="s">
        <v>390</v>
      </c>
      <c r="G180" s="17" t="s">
        <v>391</v>
      </c>
      <c r="H180" s="17" t="s">
        <v>99</v>
      </c>
      <c r="I180" s="18" t="s">
        <v>73</v>
      </c>
    </row>
    <row r="181" spans="1:9" ht="10.5" customHeight="1" x14ac:dyDescent="0.25">
      <c r="A181" s="19" t="s">
        <v>211</v>
      </c>
      <c r="B181" s="20" t="s">
        <v>253</v>
      </c>
      <c r="C181" s="20" t="s">
        <v>102</v>
      </c>
      <c r="D181" s="20" t="s">
        <v>254</v>
      </c>
      <c r="F181" s="23" t="s">
        <v>407</v>
      </c>
      <c r="G181" s="24" t="s">
        <v>399</v>
      </c>
      <c r="H181" s="24" t="s">
        <v>102</v>
      </c>
      <c r="I181" s="24" t="s">
        <v>408</v>
      </c>
    </row>
    <row r="182" spans="1:9" ht="10.5" customHeight="1" x14ac:dyDescent="0.25">
      <c r="A182" s="19" t="s">
        <v>211</v>
      </c>
      <c r="B182" s="20" t="s">
        <v>257</v>
      </c>
      <c r="C182" s="20" t="s">
        <v>102</v>
      </c>
      <c r="D182" s="20" t="s">
        <v>213</v>
      </c>
      <c r="F182" s="32" t="s">
        <v>409</v>
      </c>
      <c r="G182" s="32"/>
      <c r="H182" s="32"/>
      <c r="I182" s="32"/>
    </row>
    <row r="183" spans="1:9" ht="10.5" customHeight="1" x14ac:dyDescent="0.25">
      <c r="A183" s="19" t="s">
        <v>410</v>
      </c>
      <c r="B183" s="20" t="s">
        <v>282</v>
      </c>
      <c r="C183" s="20" t="s">
        <v>102</v>
      </c>
      <c r="D183" s="20" t="s">
        <v>261</v>
      </c>
      <c r="F183" s="16" t="s">
        <v>411</v>
      </c>
      <c r="G183" s="17" t="s">
        <v>391</v>
      </c>
      <c r="H183" s="17" t="s">
        <v>99</v>
      </c>
      <c r="I183" s="18" t="s">
        <v>73</v>
      </c>
    </row>
    <row r="184" spans="1:9" ht="10.5" customHeight="1" x14ac:dyDescent="0.25">
      <c r="A184" s="19" t="s">
        <v>410</v>
      </c>
      <c r="B184" s="20" t="s">
        <v>159</v>
      </c>
      <c r="C184" s="20" t="s">
        <v>102</v>
      </c>
      <c r="D184" s="20" t="s">
        <v>244</v>
      </c>
      <c r="F184" s="19" t="s">
        <v>412</v>
      </c>
      <c r="G184" s="20" t="s">
        <v>413</v>
      </c>
      <c r="H184" s="20" t="s">
        <v>102</v>
      </c>
      <c r="I184" s="20" t="s">
        <v>414</v>
      </c>
    </row>
    <row r="185" spans="1:9" ht="10.5" customHeight="1" x14ac:dyDescent="0.25">
      <c r="A185" s="19" t="s">
        <v>410</v>
      </c>
      <c r="B185" s="20" t="s">
        <v>415</v>
      </c>
      <c r="C185" s="20" t="s">
        <v>102</v>
      </c>
      <c r="D185" s="20" t="s">
        <v>185</v>
      </c>
      <c r="F185" s="37" t="s">
        <v>416</v>
      </c>
      <c r="G185" s="38" t="s">
        <v>108</v>
      </c>
      <c r="H185" s="38" t="s">
        <v>102</v>
      </c>
      <c r="I185" s="38" t="s">
        <v>385</v>
      </c>
    </row>
    <row r="186" spans="1:9" ht="10.5" customHeight="1" x14ac:dyDescent="0.25">
      <c r="A186" s="19" t="s">
        <v>417</v>
      </c>
      <c r="B186" s="20" t="s">
        <v>418</v>
      </c>
      <c r="C186" s="20" t="s">
        <v>102</v>
      </c>
      <c r="D186" s="20" t="s">
        <v>419</v>
      </c>
      <c r="F186" s="37"/>
      <c r="G186" s="38"/>
      <c r="H186" s="38"/>
      <c r="I186" s="38"/>
    </row>
    <row r="187" spans="1:9" ht="10.5" customHeight="1" x14ac:dyDescent="0.25">
      <c r="A187" s="19" t="s">
        <v>420</v>
      </c>
      <c r="B187" s="20" t="s">
        <v>421</v>
      </c>
      <c r="C187" s="20" t="s">
        <v>102</v>
      </c>
      <c r="D187" s="20" t="s">
        <v>256</v>
      </c>
      <c r="F187" s="19" t="s">
        <v>422</v>
      </c>
      <c r="G187" s="20" t="s">
        <v>108</v>
      </c>
      <c r="H187" s="20" t="s">
        <v>102</v>
      </c>
      <c r="I187" s="20" t="s">
        <v>423</v>
      </c>
    </row>
    <row r="188" spans="1:9" ht="10.5" customHeight="1" x14ac:dyDescent="0.25">
      <c r="A188" s="19" t="s">
        <v>420</v>
      </c>
      <c r="B188" s="20" t="s">
        <v>424</v>
      </c>
      <c r="C188" s="20" t="s">
        <v>102</v>
      </c>
      <c r="D188" s="20" t="s">
        <v>328</v>
      </c>
      <c r="F188" s="23" t="s">
        <v>425</v>
      </c>
      <c r="G188" s="24" t="s">
        <v>108</v>
      </c>
      <c r="H188" s="24" t="s">
        <v>102</v>
      </c>
      <c r="I188" s="24" t="s">
        <v>426</v>
      </c>
    </row>
    <row r="189" spans="1:9" ht="10.5" customHeight="1" x14ac:dyDescent="0.25">
      <c r="A189" s="19" t="s">
        <v>376</v>
      </c>
      <c r="B189" s="20" t="s">
        <v>282</v>
      </c>
      <c r="C189" s="20" t="s">
        <v>102</v>
      </c>
      <c r="D189" s="20" t="s">
        <v>269</v>
      </c>
      <c r="F189" s="32" t="s">
        <v>427</v>
      </c>
      <c r="G189" s="32"/>
      <c r="H189" s="32"/>
      <c r="I189" s="32"/>
    </row>
    <row r="190" spans="1:9" ht="10.5" customHeight="1" x14ac:dyDescent="0.25">
      <c r="A190" s="19" t="s">
        <v>376</v>
      </c>
      <c r="B190" s="20" t="s">
        <v>186</v>
      </c>
      <c r="C190" s="20" t="s">
        <v>102</v>
      </c>
      <c r="D190" s="20" t="s">
        <v>205</v>
      </c>
      <c r="F190" s="16" t="s">
        <v>411</v>
      </c>
      <c r="G190" s="17" t="s">
        <v>391</v>
      </c>
      <c r="H190" s="17" t="s">
        <v>99</v>
      </c>
      <c r="I190" s="18" t="s">
        <v>73</v>
      </c>
    </row>
    <row r="191" spans="1:9" ht="10.5" customHeight="1" x14ac:dyDescent="0.25">
      <c r="A191" s="19" t="s">
        <v>376</v>
      </c>
      <c r="B191" s="20" t="s">
        <v>162</v>
      </c>
      <c r="C191" s="20" t="s">
        <v>102</v>
      </c>
      <c r="D191" s="20" t="s">
        <v>203</v>
      </c>
      <c r="F191" s="19" t="s">
        <v>428</v>
      </c>
      <c r="G191" s="20" t="s">
        <v>108</v>
      </c>
      <c r="H191" s="20" t="s">
        <v>102</v>
      </c>
      <c r="I191" s="20" t="s">
        <v>429</v>
      </c>
    </row>
    <row r="192" spans="1:9" ht="10.5" customHeight="1" x14ac:dyDescent="0.25">
      <c r="A192" s="19" t="s">
        <v>376</v>
      </c>
      <c r="B192" s="20" t="s">
        <v>430</v>
      </c>
      <c r="C192" s="20" t="s">
        <v>102</v>
      </c>
      <c r="D192" s="20" t="s">
        <v>205</v>
      </c>
      <c r="F192" s="19" t="s">
        <v>428</v>
      </c>
      <c r="G192" s="20" t="s">
        <v>123</v>
      </c>
      <c r="H192" s="20" t="s">
        <v>102</v>
      </c>
      <c r="I192" s="20" t="s">
        <v>431</v>
      </c>
    </row>
    <row r="193" spans="1:9" ht="10.5" customHeight="1" x14ac:dyDescent="0.25">
      <c r="A193" s="19" t="s">
        <v>376</v>
      </c>
      <c r="B193" s="20" t="s">
        <v>432</v>
      </c>
      <c r="C193" s="20" t="s">
        <v>102</v>
      </c>
      <c r="D193" s="20" t="s">
        <v>203</v>
      </c>
      <c r="F193" s="19" t="s">
        <v>422</v>
      </c>
      <c r="G193" s="20" t="s">
        <v>402</v>
      </c>
      <c r="H193" s="20" t="s">
        <v>102</v>
      </c>
      <c r="I193" s="20" t="s">
        <v>431</v>
      </c>
    </row>
    <row r="194" spans="1:9" ht="10.5" customHeight="1" x14ac:dyDescent="0.25">
      <c r="A194" s="21"/>
      <c r="B194" s="22" t="s">
        <v>433</v>
      </c>
      <c r="C194" s="22"/>
      <c r="D194" s="22"/>
      <c r="F194" s="19" t="s">
        <v>422</v>
      </c>
      <c r="G194" s="20" t="s">
        <v>101</v>
      </c>
      <c r="H194" s="20" t="s">
        <v>102</v>
      </c>
      <c r="I194" s="20" t="s">
        <v>434</v>
      </c>
    </row>
    <row r="195" spans="1:9" ht="10.5" customHeight="1" x14ac:dyDescent="0.25">
      <c r="A195" s="19" t="s">
        <v>376</v>
      </c>
      <c r="B195" s="20" t="s">
        <v>248</v>
      </c>
      <c r="C195" s="20" t="s">
        <v>102</v>
      </c>
      <c r="D195" s="20" t="s">
        <v>336</v>
      </c>
      <c r="F195" s="19" t="s">
        <v>422</v>
      </c>
      <c r="G195" s="20" t="s">
        <v>435</v>
      </c>
      <c r="H195" s="20" t="s">
        <v>102</v>
      </c>
      <c r="I195" s="20" t="s">
        <v>431</v>
      </c>
    </row>
    <row r="196" spans="1:9" ht="10.5" customHeight="1" x14ac:dyDescent="0.25">
      <c r="A196" s="19" t="s">
        <v>376</v>
      </c>
      <c r="B196" s="20" t="s">
        <v>436</v>
      </c>
      <c r="C196" s="20" t="s">
        <v>102</v>
      </c>
      <c r="D196" s="20" t="s">
        <v>203</v>
      </c>
      <c r="F196" s="19" t="s">
        <v>437</v>
      </c>
      <c r="G196" s="20" t="s">
        <v>101</v>
      </c>
      <c r="H196" s="20" t="s">
        <v>102</v>
      </c>
      <c r="I196" s="20" t="s">
        <v>438</v>
      </c>
    </row>
    <row r="197" spans="1:9" ht="10.5" customHeight="1" x14ac:dyDescent="0.25">
      <c r="A197" s="19" t="s">
        <v>376</v>
      </c>
      <c r="B197" s="20" t="s">
        <v>359</v>
      </c>
      <c r="C197" s="20" t="s">
        <v>102</v>
      </c>
      <c r="D197" s="20" t="s">
        <v>193</v>
      </c>
      <c r="F197" s="19" t="s">
        <v>439</v>
      </c>
      <c r="G197" s="20" t="s">
        <v>126</v>
      </c>
      <c r="H197" s="20" t="s">
        <v>102</v>
      </c>
      <c r="I197" s="20" t="s">
        <v>438</v>
      </c>
    </row>
    <row r="198" spans="1:9" ht="10.5" customHeight="1" x14ac:dyDescent="0.25">
      <c r="A198" s="19" t="s">
        <v>376</v>
      </c>
      <c r="B198" s="20" t="s">
        <v>440</v>
      </c>
      <c r="C198" s="20" t="s">
        <v>102</v>
      </c>
      <c r="D198" s="20" t="s">
        <v>203</v>
      </c>
      <c r="F198" s="19" t="s">
        <v>441</v>
      </c>
      <c r="G198" s="20" t="s">
        <v>128</v>
      </c>
      <c r="H198" s="20" t="s">
        <v>102</v>
      </c>
      <c r="I198" s="20" t="s">
        <v>431</v>
      </c>
    </row>
    <row r="199" spans="1:9" ht="10.5" customHeight="1" x14ac:dyDescent="0.25">
      <c r="A199" s="19" t="s">
        <v>376</v>
      </c>
      <c r="B199" s="20" t="s">
        <v>442</v>
      </c>
      <c r="C199" s="20" t="s">
        <v>102</v>
      </c>
      <c r="D199" s="20" t="s">
        <v>205</v>
      </c>
      <c r="F199" s="19" t="s">
        <v>443</v>
      </c>
      <c r="G199" s="20" t="s">
        <v>444</v>
      </c>
      <c r="H199" s="20" t="s">
        <v>102</v>
      </c>
      <c r="I199" s="20" t="s">
        <v>434</v>
      </c>
    </row>
    <row r="200" spans="1:9" ht="10.5" customHeight="1" x14ac:dyDescent="0.25">
      <c r="A200" s="19" t="s">
        <v>376</v>
      </c>
      <c r="B200" s="20" t="s">
        <v>382</v>
      </c>
      <c r="C200" s="20" t="s">
        <v>102</v>
      </c>
      <c r="D200" s="20" t="s">
        <v>177</v>
      </c>
      <c r="F200" s="19" t="s">
        <v>445</v>
      </c>
      <c r="G200" s="20" t="s">
        <v>444</v>
      </c>
      <c r="H200" s="20" t="s">
        <v>102</v>
      </c>
      <c r="I200" s="20" t="s">
        <v>434</v>
      </c>
    </row>
    <row r="201" spans="1:9" ht="10.5" customHeight="1" x14ac:dyDescent="0.25">
      <c r="A201" s="19" t="s">
        <v>358</v>
      </c>
      <c r="B201" s="20" t="s">
        <v>105</v>
      </c>
      <c r="C201" s="20" t="s">
        <v>102</v>
      </c>
      <c r="D201" s="20" t="s">
        <v>203</v>
      </c>
      <c r="F201" s="19" t="s">
        <v>446</v>
      </c>
      <c r="G201" s="20" t="s">
        <v>101</v>
      </c>
      <c r="H201" s="20" t="s">
        <v>102</v>
      </c>
      <c r="I201" s="20" t="s">
        <v>434</v>
      </c>
    </row>
    <row r="202" spans="1:9" ht="10.5" customHeight="1" x14ac:dyDescent="0.25">
      <c r="A202" s="19" t="s">
        <v>358</v>
      </c>
      <c r="B202" s="20" t="s">
        <v>447</v>
      </c>
      <c r="C202" s="20" t="s">
        <v>102</v>
      </c>
      <c r="D202" s="20" t="s">
        <v>132</v>
      </c>
      <c r="F202" s="19" t="s">
        <v>448</v>
      </c>
      <c r="G202" s="20" t="s">
        <v>118</v>
      </c>
      <c r="H202" s="20" t="s">
        <v>102</v>
      </c>
      <c r="I202" s="20" t="s">
        <v>434</v>
      </c>
    </row>
    <row r="203" spans="1:9" ht="10.5" customHeight="1" x14ac:dyDescent="0.25">
      <c r="A203" s="19" t="s">
        <v>358</v>
      </c>
      <c r="B203" s="20" t="s">
        <v>449</v>
      </c>
      <c r="C203" s="20" t="s">
        <v>102</v>
      </c>
      <c r="D203" s="20" t="s">
        <v>246</v>
      </c>
      <c r="F203" s="19" t="s">
        <v>450</v>
      </c>
      <c r="G203" s="20" t="s">
        <v>118</v>
      </c>
      <c r="H203" s="20" t="s">
        <v>102</v>
      </c>
      <c r="I203" s="20" t="s">
        <v>434</v>
      </c>
    </row>
    <row r="204" spans="1:9" ht="10.5" customHeight="1" x14ac:dyDescent="0.25">
      <c r="A204" s="19" t="s">
        <v>358</v>
      </c>
      <c r="B204" s="20" t="s">
        <v>162</v>
      </c>
      <c r="C204" s="20" t="s">
        <v>102</v>
      </c>
      <c r="D204" s="20" t="s">
        <v>213</v>
      </c>
      <c r="F204" s="19" t="s">
        <v>451</v>
      </c>
      <c r="G204" s="20" t="s">
        <v>402</v>
      </c>
      <c r="H204" s="20" t="s">
        <v>102</v>
      </c>
      <c r="I204" s="20" t="s">
        <v>434</v>
      </c>
    </row>
    <row r="205" spans="1:9" ht="10.5" customHeight="1" x14ac:dyDescent="0.25">
      <c r="A205" s="19" t="s">
        <v>358</v>
      </c>
      <c r="B205" s="20" t="s">
        <v>233</v>
      </c>
      <c r="C205" s="20" t="s">
        <v>102</v>
      </c>
      <c r="D205" s="20" t="s">
        <v>103</v>
      </c>
      <c r="F205" s="19" t="s">
        <v>451</v>
      </c>
      <c r="G205" s="20" t="s">
        <v>108</v>
      </c>
      <c r="H205" s="20" t="s">
        <v>102</v>
      </c>
      <c r="I205" s="20" t="s">
        <v>452</v>
      </c>
    </row>
    <row r="206" spans="1:9" ht="10.5" customHeight="1" x14ac:dyDescent="0.25">
      <c r="A206" s="19" t="s">
        <v>358</v>
      </c>
      <c r="B206" s="20" t="s">
        <v>453</v>
      </c>
      <c r="C206" s="20" t="s">
        <v>102</v>
      </c>
      <c r="D206" s="20" t="s">
        <v>246</v>
      </c>
      <c r="F206" s="19" t="s">
        <v>451</v>
      </c>
      <c r="G206" s="20" t="s">
        <v>126</v>
      </c>
      <c r="H206" s="20" t="s">
        <v>102</v>
      </c>
      <c r="I206" s="20" t="s">
        <v>454</v>
      </c>
    </row>
    <row r="207" spans="1:9" ht="10.5" customHeight="1" x14ac:dyDescent="0.25">
      <c r="A207" s="19" t="s">
        <v>358</v>
      </c>
      <c r="B207" s="20" t="s">
        <v>455</v>
      </c>
      <c r="C207" s="20" t="s">
        <v>102</v>
      </c>
      <c r="D207" s="20" t="s">
        <v>456</v>
      </c>
      <c r="F207" s="19" t="s">
        <v>451</v>
      </c>
      <c r="G207" s="20" t="s">
        <v>131</v>
      </c>
      <c r="H207" s="20" t="s">
        <v>102</v>
      </c>
      <c r="I207" s="20" t="s">
        <v>457</v>
      </c>
    </row>
    <row r="208" spans="1:9" ht="10.5" customHeight="1" x14ac:dyDescent="0.25">
      <c r="A208" s="19" t="s">
        <v>358</v>
      </c>
      <c r="B208" s="20" t="s">
        <v>458</v>
      </c>
      <c r="C208" s="20" t="s">
        <v>102</v>
      </c>
      <c r="D208" s="20" t="s">
        <v>246</v>
      </c>
      <c r="F208" s="19" t="s">
        <v>451</v>
      </c>
      <c r="G208" s="20" t="s">
        <v>118</v>
      </c>
      <c r="H208" s="20" t="s">
        <v>102</v>
      </c>
      <c r="I208" s="20" t="s">
        <v>434</v>
      </c>
    </row>
    <row r="209" spans="1:9" ht="10.5" customHeight="1" x14ac:dyDescent="0.25">
      <c r="A209" s="19" t="s">
        <v>358</v>
      </c>
      <c r="B209" s="20" t="s">
        <v>238</v>
      </c>
      <c r="C209" s="20" t="s">
        <v>102</v>
      </c>
      <c r="D209" s="20" t="s">
        <v>213</v>
      </c>
      <c r="F209" s="19" t="s">
        <v>451</v>
      </c>
      <c r="G209" s="20" t="s">
        <v>133</v>
      </c>
      <c r="H209" s="20" t="s">
        <v>102</v>
      </c>
      <c r="I209" s="20" t="s">
        <v>454</v>
      </c>
    </row>
    <row r="210" spans="1:9" ht="10.5" customHeight="1" x14ac:dyDescent="0.25">
      <c r="A210" s="19" t="s">
        <v>358</v>
      </c>
      <c r="B210" s="20" t="s">
        <v>239</v>
      </c>
      <c r="C210" s="20" t="s">
        <v>102</v>
      </c>
      <c r="D210" s="20" t="s">
        <v>246</v>
      </c>
      <c r="F210" s="19" t="s">
        <v>459</v>
      </c>
      <c r="G210" s="20" t="s">
        <v>460</v>
      </c>
      <c r="H210" s="20" t="s">
        <v>102</v>
      </c>
      <c r="I210" s="20" t="s">
        <v>431</v>
      </c>
    </row>
    <row r="211" spans="1:9" ht="10.5" customHeight="1" x14ac:dyDescent="0.25">
      <c r="A211" s="19" t="s">
        <v>358</v>
      </c>
      <c r="B211" s="20" t="s">
        <v>461</v>
      </c>
      <c r="C211" s="20" t="s">
        <v>102</v>
      </c>
      <c r="D211" s="20" t="s">
        <v>213</v>
      </c>
      <c r="F211" s="19" t="s">
        <v>459</v>
      </c>
      <c r="G211" s="20" t="s">
        <v>133</v>
      </c>
      <c r="H211" s="20" t="s">
        <v>102</v>
      </c>
      <c r="I211" s="20" t="s">
        <v>454</v>
      </c>
    </row>
    <row r="212" spans="1:9" ht="10.5" customHeight="1" x14ac:dyDescent="0.25">
      <c r="A212" s="19" t="s">
        <v>358</v>
      </c>
      <c r="B212" s="20" t="s">
        <v>421</v>
      </c>
      <c r="C212" s="20" t="s">
        <v>102</v>
      </c>
      <c r="D212" s="20" t="s">
        <v>246</v>
      </c>
      <c r="F212" s="19" t="s">
        <v>459</v>
      </c>
      <c r="G212" s="20" t="s">
        <v>152</v>
      </c>
      <c r="H212" s="20" t="s">
        <v>102</v>
      </c>
      <c r="I212" s="20" t="s">
        <v>438</v>
      </c>
    </row>
    <row r="213" spans="1:9" ht="10.5" customHeight="1" x14ac:dyDescent="0.25">
      <c r="A213" s="23" t="s">
        <v>358</v>
      </c>
      <c r="B213" s="24" t="s">
        <v>462</v>
      </c>
      <c r="C213" s="24" t="s">
        <v>102</v>
      </c>
      <c r="D213" s="24" t="s">
        <v>213</v>
      </c>
      <c r="F213" s="23" t="s">
        <v>463</v>
      </c>
      <c r="G213" s="24" t="s">
        <v>118</v>
      </c>
      <c r="H213" s="24" t="s">
        <v>102</v>
      </c>
      <c r="I213" s="24" t="s">
        <v>434</v>
      </c>
    </row>
    <row r="218" spans="1:9" ht="10.5" customHeight="1" x14ac:dyDescent="0.25">
      <c r="A218" s="36" t="s">
        <v>464</v>
      </c>
      <c r="B218" s="36"/>
      <c r="C218" s="36"/>
      <c r="D218" s="36"/>
      <c r="F218" s="19" t="s">
        <v>465</v>
      </c>
      <c r="G218" s="20" t="s">
        <v>466</v>
      </c>
      <c r="H218" s="20" t="s">
        <v>394</v>
      </c>
      <c r="I218" s="20" t="s">
        <v>276</v>
      </c>
    </row>
    <row r="219" spans="1:9" ht="10.5" customHeight="1" x14ac:dyDescent="0.25">
      <c r="A219" s="26" t="s">
        <v>411</v>
      </c>
      <c r="B219" s="26" t="s">
        <v>391</v>
      </c>
      <c r="C219" s="26" t="s">
        <v>99</v>
      </c>
      <c r="D219" s="26" t="s">
        <v>73</v>
      </c>
      <c r="F219" s="19" t="s">
        <v>241</v>
      </c>
      <c r="G219" s="20" t="s">
        <v>466</v>
      </c>
      <c r="H219" s="20" t="s">
        <v>102</v>
      </c>
      <c r="I219" s="20" t="s">
        <v>356</v>
      </c>
    </row>
    <row r="220" spans="1:9" ht="10.5" customHeight="1" x14ac:dyDescent="0.25">
      <c r="A220" s="19" t="s">
        <v>467</v>
      </c>
      <c r="B220" s="20" t="s">
        <v>101</v>
      </c>
      <c r="C220" s="20" t="s">
        <v>102</v>
      </c>
      <c r="D220" s="20" t="s">
        <v>468</v>
      </c>
      <c r="F220" s="19" t="s">
        <v>241</v>
      </c>
      <c r="G220" s="20" t="s">
        <v>466</v>
      </c>
      <c r="H220" s="20" t="s">
        <v>394</v>
      </c>
      <c r="I220" s="20" t="s">
        <v>205</v>
      </c>
    </row>
    <row r="221" spans="1:9" ht="10.5" customHeight="1" x14ac:dyDescent="0.25">
      <c r="A221" s="19" t="s">
        <v>467</v>
      </c>
      <c r="B221" s="20" t="s">
        <v>469</v>
      </c>
      <c r="C221" s="20" t="s">
        <v>102</v>
      </c>
      <c r="D221" s="20" t="s">
        <v>434</v>
      </c>
      <c r="F221" s="19" t="s">
        <v>241</v>
      </c>
      <c r="G221" s="20" t="s">
        <v>470</v>
      </c>
      <c r="H221" s="20" t="s">
        <v>102</v>
      </c>
      <c r="I221" s="20" t="s">
        <v>197</v>
      </c>
    </row>
    <row r="222" spans="1:9" ht="10.5" customHeight="1" x14ac:dyDescent="0.25">
      <c r="A222" s="19" t="s">
        <v>471</v>
      </c>
      <c r="B222" s="20" t="s">
        <v>472</v>
      </c>
      <c r="C222" s="20" t="s">
        <v>102</v>
      </c>
      <c r="D222" s="20" t="s">
        <v>434</v>
      </c>
      <c r="F222" s="19" t="s">
        <v>473</v>
      </c>
      <c r="G222" s="20" t="s">
        <v>474</v>
      </c>
      <c r="H222" s="20" t="s">
        <v>102</v>
      </c>
      <c r="I222" s="20" t="s">
        <v>475</v>
      </c>
    </row>
    <row r="223" spans="1:9" ht="10.5" customHeight="1" x14ac:dyDescent="0.25">
      <c r="A223" s="19" t="s">
        <v>476</v>
      </c>
      <c r="B223" s="20" t="s">
        <v>128</v>
      </c>
      <c r="C223" s="20" t="s">
        <v>102</v>
      </c>
      <c r="D223" s="20" t="s">
        <v>434</v>
      </c>
      <c r="F223" s="19" t="s">
        <v>309</v>
      </c>
      <c r="G223" s="20" t="s">
        <v>466</v>
      </c>
      <c r="H223" s="20" t="s">
        <v>102</v>
      </c>
      <c r="I223" s="20" t="s">
        <v>191</v>
      </c>
    </row>
    <row r="224" spans="1:9" ht="10.5" customHeight="1" x14ac:dyDescent="0.25">
      <c r="A224" s="19" t="s">
        <v>477</v>
      </c>
      <c r="B224" s="20" t="s">
        <v>101</v>
      </c>
      <c r="C224" s="20" t="s">
        <v>102</v>
      </c>
      <c r="D224" s="20" t="s">
        <v>454</v>
      </c>
      <c r="F224" s="19" t="s">
        <v>309</v>
      </c>
      <c r="G224" s="20" t="s">
        <v>470</v>
      </c>
      <c r="H224" s="20" t="s">
        <v>102</v>
      </c>
      <c r="I224" s="20" t="s">
        <v>478</v>
      </c>
    </row>
    <row r="225" spans="1:9" ht="10.5" customHeight="1" x14ac:dyDescent="0.25">
      <c r="A225" s="19" t="s">
        <v>477</v>
      </c>
      <c r="B225" s="20" t="s">
        <v>479</v>
      </c>
      <c r="C225" s="20" t="s">
        <v>102</v>
      </c>
      <c r="D225" s="20" t="s">
        <v>438</v>
      </c>
      <c r="F225" s="19" t="s">
        <v>260</v>
      </c>
      <c r="G225" s="20" t="s">
        <v>466</v>
      </c>
      <c r="H225" s="20" t="s">
        <v>102</v>
      </c>
      <c r="I225" s="20" t="s">
        <v>191</v>
      </c>
    </row>
    <row r="226" spans="1:9" ht="10.5" customHeight="1" x14ac:dyDescent="0.25">
      <c r="A226" s="19" t="s">
        <v>480</v>
      </c>
      <c r="B226" s="20" t="s">
        <v>133</v>
      </c>
      <c r="C226" s="20" t="s">
        <v>102</v>
      </c>
      <c r="D226" s="20" t="s">
        <v>438</v>
      </c>
      <c r="F226" s="19" t="s">
        <v>260</v>
      </c>
      <c r="G226" s="20" t="s">
        <v>470</v>
      </c>
      <c r="H226" s="20" t="s">
        <v>102</v>
      </c>
      <c r="I226" s="20" t="s">
        <v>481</v>
      </c>
    </row>
    <row r="227" spans="1:9" ht="10.5" customHeight="1" x14ac:dyDescent="0.25">
      <c r="A227" s="19" t="s">
        <v>480</v>
      </c>
      <c r="B227" s="20" t="s">
        <v>156</v>
      </c>
      <c r="C227" s="20" t="s">
        <v>102</v>
      </c>
      <c r="D227" s="20" t="s">
        <v>482</v>
      </c>
      <c r="F227" s="19" t="s">
        <v>260</v>
      </c>
      <c r="G227" s="20" t="s">
        <v>228</v>
      </c>
      <c r="H227" s="20" t="s">
        <v>102</v>
      </c>
      <c r="I227" s="20" t="s">
        <v>483</v>
      </c>
    </row>
    <row r="228" spans="1:9" ht="10.5" customHeight="1" x14ac:dyDescent="0.25">
      <c r="A228" s="19" t="s">
        <v>484</v>
      </c>
      <c r="B228" s="20" t="s">
        <v>108</v>
      </c>
      <c r="C228" s="20" t="s">
        <v>102</v>
      </c>
      <c r="D228" s="20" t="s">
        <v>485</v>
      </c>
      <c r="F228" s="19" t="s">
        <v>263</v>
      </c>
      <c r="G228" s="20" t="s">
        <v>466</v>
      </c>
      <c r="H228" s="20" t="s">
        <v>102</v>
      </c>
      <c r="I228" s="20" t="s">
        <v>136</v>
      </c>
    </row>
    <row r="229" spans="1:9" ht="10.5" customHeight="1" x14ac:dyDescent="0.25">
      <c r="A229" s="19" t="s">
        <v>484</v>
      </c>
      <c r="B229" s="20" t="s">
        <v>126</v>
      </c>
      <c r="C229" s="20" t="s">
        <v>102</v>
      </c>
      <c r="D229" s="20" t="s">
        <v>434</v>
      </c>
      <c r="F229" s="19" t="s">
        <v>263</v>
      </c>
      <c r="G229" s="20" t="s">
        <v>470</v>
      </c>
      <c r="H229" s="20" t="s">
        <v>102</v>
      </c>
      <c r="I229" s="20" t="s">
        <v>273</v>
      </c>
    </row>
    <row r="230" spans="1:9" ht="10.5" customHeight="1" x14ac:dyDescent="0.25">
      <c r="A230" s="19" t="s">
        <v>486</v>
      </c>
      <c r="B230" s="20" t="s">
        <v>156</v>
      </c>
      <c r="C230" s="20" t="s">
        <v>102</v>
      </c>
      <c r="D230" s="20" t="s">
        <v>487</v>
      </c>
      <c r="F230" s="19" t="s">
        <v>263</v>
      </c>
      <c r="G230" s="20" t="s">
        <v>344</v>
      </c>
      <c r="H230" s="20" t="s">
        <v>102</v>
      </c>
      <c r="I230" s="20" t="s">
        <v>203</v>
      </c>
    </row>
    <row r="231" spans="1:9" ht="10.5" customHeight="1" x14ac:dyDescent="0.25">
      <c r="A231" s="19" t="s">
        <v>488</v>
      </c>
      <c r="B231" s="20" t="s">
        <v>123</v>
      </c>
      <c r="C231" s="20" t="s">
        <v>102</v>
      </c>
      <c r="D231" s="20" t="s">
        <v>438</v>
      </c>
      <c r="F231" s="19" t="s">
        <v>263</v>
      </c>
      <c r="G231" s="20" t="s">
        <v>228</v>
      </c>
      <c r="H231" s="20" t="s">
        <v>102</v>
      </c>
      <c r="I231" s="20" t="s">
        <v>483</v>
      </c>
    </row>
    <row r="232" spans="1:9" ht="10.5" customHeight="1" x14ac:dyDescent="0.25">
      <c r="A232" s="19" t="s">
        <v>489</v>
      </c>
      <c r="B232" s="20" t="s">
        <v>128</v>
      </c>
      <c r="C232" s="20" t="s">
        <v>102</v>
      </c>
      <c r="D232" s="20" t="s">
        <v>434</v>
      </c>
      <c r="F232" s="19" t="s">
        <v>263</v>
      </c>
      <c r="G232" s="20" t="s">
        <v>108</v>
      </c>
      <c r="H232" s="20" t="s">
        <v>102</v>
      </c>
      <c r="I232" s="20" t="s">
        <v>132</v>
      </c>
    </row>
    <row r="233" spans="1:9" ht="10.5" customHeight="1" x14ac:dyDescent="0.25">
      <c r="A233" s="19" t="s">
        <v>490</v>
      </c>
      <c r="B233" s="20" t="s">
        <v>491</v>
      </c>
      <c r="C233" s="20" t="s">
        <v>102</v>
      </c>
      <c r="D233" s="20" t="s">
        <v>434</v>
      </c>
      <c r="F233" s="19" t="s">
        <v>492</v>
      </c>
      <c r="G233" s="20" t="s">
        <v>470</v>
      </c>
      <c r="H233" s="20" t="s">
        <v>102</v>
      </c>
      <c r="I233" s="20" t="s">
        <v>136</v>
      </c>
    </row>
    <row r="234" spans="1:9" ht="10.5" customHeight="1" x14ac:dyDescent="0.25">
      <c r="A234" s="19" t="s">
        <v>493</v>
      </c>
      <c r="B234" s="20" t="s">
        <v>123</v>
      </c>
      <c r="C234" s="20" t="s">
        <v>102</v>
      </c>
      <c r="D234" s="20" t="s">
        <v>429</v>
      </c>
      <c r="F234" s="19" t="s">
        <v>492</v>
      </c>
      <c r="G234" s="20" t="s">
        <v>494</v>
      </c>
      <c r="H234" s="20" t="s">
        <v>102</v>
      </c>
      <c r="I234" s="20" t="s">
        <v>495</v>
      </c>
    </row>
    <row r="235" spans="1:9" ht="10.5" customHeight="1" x14ac:dyDescent="0.25">
      <c r="A235" s="19" t="s">
        <v>496</v>
      </c>
      <c r="B235" s="20" t="s">
        <v>123</v>
      </c>
      <c r="C235" s="20" t="s">
        <v>102</v>
      </c>
      <c r="D235" s="20" t="s">
        <v>429</v>
      </c>
      <c r="F235" s="19" t="s">
        <v>492</v>
      </c>
      <c r="G235" s="20" t="s">
        <v>108</v>
      </c>
      <c r="H235" s="20" t="s">
        <v>394</v>
      </c>
      <c r="I235" s="20" t="s">
        <v>483</v>
      </c>
    </row>
    <row r="236" spans="1:9" ht="10.5" customHeight="1" x14ac:dyDescent="0.25">
      <c r="A236" s="19" t="s">
        <v>497</v>
      </c>
      <c r="B236" s="20" t="s">
        <v>123</v>
      </c>
      <c r="C236" s="20" t="s">
        <v>102</v>
      </c>
      <c r="D236" s="20" t="s">
        <v>429</v>
      </c>
      <c r="F236" s="19" t="s">
        <v>498</v>
      </c>
      <c r="G236" s="20" t="s">
        <v>470</v>
      </c>
      <c r="H236" s="20" t="s">
        <v>102</v>
      </c>
      <c r="I236" s="20" t="s">
        <v>495</v>
      </c>
    </row>
    <row r="237" spans="1:9" ht="10.5" customHeight="1" x14ac:dyDescent="0.25">
      <c r="A237" s="19" t="s">
        <v>499</v>
      </c>
      <c r="B237" s="20" t="s">
        <v>128</v>
      </c>
      <c r="C237" s="20" t="s">
        <v>102</v>
      </c>
      <c r="D237" s="20" t="s">
        <v>438</v>
      </c>
      <c r="F237" s="19" t="s">
        <v>498</v>
      </c>
      <c r="G237" s="20" t="s">
        <v>228</v>
      </c>
      <c r="H237" s="20" t="s">
        <v>102</v>
      </c>
      <c r="I237" s="20" t="s">
        <v>483</v>
      </c>
    </row>
    <row r="238" spans="1:9" ht="10.5" customHeight="1" x14ac:dyDescent="0.25">
      <c r="A238" s="19" t="s">
        <v>500</v>
      </c>
      <c r="B238" s="20" t="s">
        <v>123</v>
      </c>
      <c r="C238" s="20" t="s">
        <v>102</v>
      </c>
      <c r="D238" s="20" t="s">
        <v>501</v>
      </c>
      <c r="F238" s="19" t="s">
        <v>498</v>
      </c>
      <c r="G238" s="20" t="s">
        <v>228</v>
      </c>
      <c r="H238" s="20" t="s">
        <v>394</v>
      </c>
      <c r="I238" s="20" t="s">
        <v>502</v>
      </c>
    </row>
    <row r="239" spans="1:9" ht="10.5" customHeight="1" x14ac:dyDescent="0.25">
      <c r="A239" s="19" t="s">
        <v>500</v>
      </c>
      <c r="B239" s="20" t="s">
        <v>131</v>
      </c>
      <c r="C239" s="20" t="s">
        <v>102</v>
      </c>
      <c r="D239" s="20" t="s">
        <v>429</v>
      </c>
      <c r="F239" s="19" t="s">
        <v>498</v>
      </c>
      <c r="G239" s="20" t="s">
        <v>108</v>
      </c>
      <c r="H239" s="20" t="s">
        <v>102</v>
      </c>
      <c r="I239" s="20" t="s">
        <v>495</v>
      </c>
    </row>
    <row r="240" spans="1:9" ht="10.5" customHeight="1" x14ac:dyDescent="0.25">
      <c r="A240" s="19" t="s">
        <v>500</v>
      </c>
      <c r="B240" s="20" t="s">
        <v>503</v>
      </c>
      <c r="C240" s="20" t="s">
        <v>102</v>
      </c>
      <c r="D240" s="20" t="s">
        <v>438</v>
      </c>
      <c r="F240" s="19" t="s">
        <v>498</v>
      </c>
      <c r="G240" s="20" t="s">
        <v>101</v>
      </c>
      <c r="H240" s="20" t="s">
        <v>102</v>
      </c>
      <c r="I240" s="20" t="s">
        <v>504</v>
      </c>
    </row>
    <row r="241" spans="1:9" ht="10.5" customHeight="1" x14ac:dyDescent="0.25">
      <c r="A241" s="19" t="s">
        <v>505</v>
      </c>
      <c r="B241" s="20" t="s">
        <v>128</v>
      </c>
      <c r="C241" s="20" t="s">
        <v>102</v>
      </c>
      <c r="D241" s="20" t="s">
        <v>506</v>
      </c>
      <c r="F241" s="19" t="s">
        <v>498</v>
      </c>
      <c r="G241" s="20" t="s">
        <v>101</v>
      </c>
      <c r="H241" s="20" t="s">
        <v>394</v>
      </c>
      <c r="I241" s="20" t="s">
        <v>507</v>
      </c>
    </row>
    <row r="242" spans="1:9" ht="10.5" customHeight="1" x14ac:dyDescent="0.25">
      <c r="A242" s="23" t="s">
        <v>508</v>
      </c>
      <c r="B242" s="24" t="s">
        <v>128</v>
      </c>
      <c r="C242" s="24" t="s">
        <v>102</v>
      </c>
      <c r="D242" s="24" t="s">
        <v>506</v>
      </c>
      <c r="F242" s="19" t="s">
        <v>509</v>
      </c>
      <c r="G242" s="20" t="s">
        <v>228</v>
      </c>
      <c r="H242" s="20" t="s">
        <v>102</v>
      </c>
      <c r="I242" s="20" t="s">
        <v>495</v>
      </c>
    </row>
    <row r="243" spans="1:9" ht="10.5" customHeight="1" x14ac:dyDescent="0.25">
      <c r="A243" s="32" t="s">
        <v>510</v>
      </c>
      <c r="B243" s="32"/>
      <c r="C243" s="32"/>
      <c r="D243" s="32"/>
      <c r="F243" s="19" t="s">
        <v>509</v>
      </c>
      <c r="G243" s="20" t="s">
        <v>228</v>
      </c>
      <c r="H243" s="20" t="s">
        <v>394</v>
      </c>
      <c r="I243" s="20" t="s">
        <v>254</v>
      </c>
    </row>
    <row r="244" spans="1:9" ht="10.5" customHeight="1" x14ac:dyDescent="0.25">
      <c r="A244" s="16" t="s">
        <v>511</v>
      </c>
      <c r="B244" s="17" t="s">
        <v>391</v>
      </c>
      <c r="C244" s="17" t="s">
        <v>99</v>
      </c>
      <c r="D244" s="18" t="s">
        <v>73</v>
      </c>
      <c r="F244" s="19" t="s">
        <v>509</v>
      </c>
      <c r="G244" s="20" t="s">
        <v>108</v>
      </c>
      <c r="H244" s="20" t="s">
        <v>102</v>
      </c>
      <c r="I244" s="20" t="s">
        <v>495</v>
      </c>
    </row>
    <row r="245" spans="1:9" ht="10.5" customHeight="1" x14ac:dyDescent="0.25">
      <c r="A245" s="19" t="s">
        <v>283</v>
      </c>
      <c r="B245" s="20" t="s">
        <v>466</v>
      </c>
      <c r="C245" s="20" t="s">
        <v>102</v>
      </c>
      <c r="D245" s="20" t="s">
        <v>256</v>
      </c>
      <c r="F245" s="19" t="s">
        <v>509</v>
      </c>
      <c r="G245" s="20" t="s">
        <v>108</v>
      </c>
      <c r="H245" s="20" t="s">
        <v>394</v>
      </c>
      <c r="I245" s="20" t="s">
        <v>254</v>
      </c>
    </row>
    <row r="246" spans="1:9" ht="10.5" customHeight="1" x14ac:dyDescent="0.25">
      <c r="A246" s="19" t="s">
        <v>287</v>
      </c>
      <c r="B246" s="20" t="s">
        <v>466</v>
      </c>
      <c r="C246" s="20" t="s">
        <v>102</v>
      </c>
      <c r="D246" s="20" t="s">
        <v>284</v>
      </c>
      <c r="F246" s="19" t="s">
        <v>509</v>
      </c>
      <c r="G246" s="20" t="s">
        <v>101</v>
      </c>
      <c r="H246" s="20" t="s">
        <v>102</v>
      </c>
      <c r="I246" s="20" t="s">
        <v>273</v>
      </c>
    </row>
    <row r="247" spans="1:9" ht="10.5" customHeight="1" x14ac:dyDescent="0.25">
      <c r="A247" s="19" t="s">
        <v>241</v>
      </c>
      <c r="B247" s="20" t="s">
        <v>466</v>
      </c>
      <c r="C247" s="20" t="s">
        <v>102</v>
      </c>
      <c r="D247" s="20" t="s">
        <v>244</v>
      </c>
      <c r="F247" s="19" t="s">
        <v>509</v>
      </c>
      <c r="G247" s="20" t="s">
        <v>123</v>
      </c>
      <c r="H247" s="20" t="s">
        <v>102</v>
      </c>
      <c r="I247" s="20" t="s">
        <v>483</v>
      </c>
    </row>
    <row r="248" spans="1:9" ht="10.5" customHeight="1" x14ac:dyDescent="0.25">
      <c r="A248" s="19" t="s">
        <v>309</v>
      </c>
      <c r="B248" s="20" t="s">
        <v>470</v>
      </c>
      <c r="C248" s="20" t="s">
        <v>102</v>
      </c>
      <c r="D248" s="20" t="s">
        <v>397</v>
      </c>
      <c r="F248" s="19" t="s">
        <v>512</v>
      </c>
      <c r="G248" s="20" t="s">
        <v>228</v>
      </c>
      <c r="H248" s="20" t="s">
        <v>102</v>
      </c>
      <c r="I248" s="20" t="s">
        <v>273</v>
      </c>
    </row>
    <row r="249" spans="1:9" ht="10.5" customHeight="1" x14ac:dyDescent="0.25">
      <c r="A249" s="19" t="s">
        <v>309</v>
      </c>
      <c r="B249" s="20" t="s">
        <v>470</v>
      </c>
      <c r="C249" s="20" t="s">
        <v>394</v>
      </c>
      <c r="D249" s="20" t="s">
        <v>513</v>
      </c>
      <c r="F249" s="19" t="s">
        <v>512</v>
      </c>
      <c r="G249" s="20" t="s">
        <v>228</v>
      </c>
      <c r="H249" s="20" t="s">
        <v>394</v>
      </c>
      <c r="I249" s="20" t="s">
        <v>254</v>
      </c>
    </row>
    <row r="250" spans="1:9" ht="10.5" customHeight="1" x14ac:dyDescent="0.25">
      <c r="A250" s="19" t="s">
        <v>514</v>
      </c>
      <c r="B250" s="20" t="s">
        <v>466</v>
      </c>
      <c r="C250" s="20" t="s">
        <v>394</v>
      </c>
      <c r="D250" s="20" t="s">
        <v>397</v>
      </c>
      <c r="F250" s="19" t="s">
        <v>512</v>
      </c>
      <c r="G250" s="20" t="s">
        <v>108</v>
      </c>
      <c r="H250" s="20" t="s">
        <v>102</v>
      </c>
      <c r="I250" s="20" t="s">
        <v>483</v>
      </c>
    </row>
    <row r="251" spans="1:9" ht="10.5" customHeight="1" x14ac:dyDescent="0.25">
      <c r="A251" s="19" t="s">
        <v>514</v>
      </c>
      <c r="B251" s="20" t="s">
        <v>470</v>
      </c>
      <c r="C251" s="20" t="s">
        <v>102</v>
      </c>
      <c r="D251" s="20" t="s">
        <v>193</v>
      </c>
      <c r="F251" s="19" t="s">
        <v>512</v>
      </c>
      <c r="G251" s="20" t="s">
        <v>101</v>
      </c>
      <c r="H251" s="20" t="s">
        <v>102</v>
      </c>
      <c r="I251" s="20" t="s">
        <v>502</v>
      </c>
    </row>
    <row r="252" spans="1:9" ht="10.5" customHeight="1" x14ac:dyDescent="0.25">
      <c r="A252" s="19" t="s">
        <v>263</v>
      </c>
      <c r="B252" s="20" t="s">
        <v>466</v>
      </c>
      <c r="C252" s="20" t="s">
        <v>102</v>
      </c>
      <c r="D252" s="20" t="s">
        <v>397</v>
      </c>
      <c r="F252" s="19" t="s">
        <v>512</v>
      </c>
      <c r="G252" s="20" t="s">
        <v>123</v>
      </c>
      <c r="H252" s="20" t="s">
        <v>102</v>
      </c>
      <c r="I252" s="20" t="s">
        <v>481</v>
      </c>
    </row>
    <row r="253" spans="1:9" ht="10.5" customHeight="1" x14ac:dyDescent="0.25">
      <c r="A253" s="19" t="s">
        <v>515</v>
      </c>
      <c r="B253" s="20" t="s">
        <v>466</v>
      </c>
      <c r="C253" s="20" t="s">
        <v>102</v>
      </c>
      <c r="D253" s="20" t="s">
        <v>193</v>
      </c>
      <c r="F253" s="19" t="s">
        <v>512</v>
      </c>
      <c r="G253" s="20" t="s">
        <v>123</v>
      </c>
      <c r="H253" s="20" t="s">
        <v>394</v>
      </c>
      <c r="I253" s="20" t="s">
        <v>495</v>
      </c>
    </row>
    <row r="254" spans="1:9" ht="10.5" customHeight="1" x14ac:dyDescent="0.25">
      <c r="A254" s="19" t="s">
        <v>515</v>
      </c>
      <c r="B254" s="20" t="s">
        <v>470</v>
      </c>
      <c r="C254" s="20" t="s">
        <v>394</v>
      </c>
      <c r="D254" s="20" t="s">
        <v>273</v>
      </c>
      <c r="F254" s="19" t="s">
        <v>512</v>
      </c>
      <c r="G254" s="20" t="s">
        <v>128</v>
      </c>
      <c r="H254" s="20" t="s">
        <v>102</v>
      </c>
      <c r="I254" s="20" t="s">
        <v>132</v>
      </c>
    </row>
    <row r="255" spans="1:9" ht="10.5" customHeight="1" x14ac:dyDescent="0.25">
      <c r="A255" s="19" t="s">
        <v>516</v>
      </c>
      <c r="B255" s="20" t="s">
        <v>466</v>
      </c>
      <c r="C255" s="20" t="s">
        <v>102</v>
      </c>
      <c r="D255" s="20" t="s">
        <v>193</v>
      </c>
      <c r="F255" s="19" t="s">
        <v>517</v>
      </c>
      <c r="G255" s="20" t="s">
        <v>108</v>
      </c>
      <c r="H255" s="20" t="s">
        <v>102</v>
      </c>
      <c r="I255" s="20" t="s">
        <v>136</v>
      </c>
    </row>
    <row r="256" spans="1:9" ht="10.5" customHeight="1" x14ac:dyDescent="0.25">
      <c r="A256" s="19" t="s">
        <v>516</v>
      </c>
      <c r="B256" s="20" t="s">
        <v>470</v>
      </c>
      <c r="C256" s="20" t="s">
        <v>102</v>
      </c>
      <c r="D256" s="20" t="s">
        <v>518</v>
      </c>
      <c r="F256" s="19" t="s">
        <v>517</v>
      </c>
      <c r="G256" s="20" t="s">
        <v>101</v>
      </c>
      <c r="H256" s="20" t="s">
        <v>102</v>
      </c>
      <c r="I256" s="20" t="s">
        <v>518</v>
      </c>
    </row>
    <row r="257" spans="1:9" ht="10.5" customHeight="1" x14ac:dyDescent="0.25">
      <c r="A257" s="19" t="s">
        <v>519</v>
      </c>
      <c r="B257" s="20" t="s">
        <v>466</v>
      </c>
      <c r="C257" s="20" t="s">
        <v>394</v>
      </c>
      <c r="D257" s="20" t="s">
        <v>336</v>
      </c>
      <c r="F257" s="19" t="s">
        <v>517</v>
      </c>
      <c r="G257" s="20" t="s">
        <v>123</v>
      </c>
      <c r="H257" s="20" t="s">
        <v>102</v>
      </c>
      <c r="I257" s="20" t="s">
        <v>481</v>
      </c>
    </row>
    <row r="258" spans="1:9" ht="10.5" customHeight="1" x14ac:dyDescent="0.25">
      <c r="A258" s="19" t="s">
        <v>519</v>
      </c>
      <c r="B258" s="20" t="s">
        <v>228</v>
      </c>
      <c r="C258" s="20" t="s">
        <v>102</v>
      </c>
      <c r="D258" s="20" t="s">
        <v>495</v>
      </c>
      <c r="F258" s="19" t="s">
        <v>520</v>
      </c>
      <c r="G258" s="20" t="s">
        <v>126</v>
      </c>
      <c r="H258" s="20" t="s">
        <v>102</v>
      </c>
      <c r="I258" s="20" t="s">
        <v>193</v>
      </c>
    </row>
    <row r="259" spans="1:9" ht="10.5" customHeight="1" x14ac:dyDescent="0.25">
      <c r="A259" s="19" t="s">
        <v>521</v>
      </c>
      <c r="B259" s="20" t="s">
        <v>522</v>
      </c>
      <c r="C259" s="20" t="s">
        <v>102</v>
      </c>
      <c r="D259" s="20" t="s">
        <v>495</v>
      </c>
      <c r="F259" s="19" t="s">
        <v>523</v>
      </c>
      <c r="G259" s="20" t="s">
        <v>108</v>
      </c>
      <c r="H259" s="20" t="s">
        <v>102</v>
      </c>
      <c r="I259" s="20" t="s">
        <v>524</v>
      </c>
    </row>
    <row r="260" spans="1:9" ht="10.5" customHeight="1" x14ac:dyDescent="0.25">
      <c r="A260" s="19" t="s">
        <v>521</v>
      </c>
      <c r="B260" s="20" t="s">
        <v>402</v>
      </c>
      <c r="C260" s="20" t="s">
        <v>102</v>
      </c>
      <c r="D260" s="20" t="s">
        <v>254</v>
      </c>
      <c r="F260" s="19" t="s">
        <v>523</v>
      </c>
      <c r="G260" s="20" t="s">
        <v>101</v>
      </c>
      <c r="H260" s="20" t="s">
        <v>102</v>
      </c>
      <c r="I260" s="20" t="s">
        <v>397</v>
      </c>
    </row>
    <row r="261" spans="1:9" ht="10.5" customHeight="1" x14ac:dyDescent="0.25">
      <c r="A261" s="19" t="s">
        <v>498</v>
      </c>
      <c r="B261" s="20" t="s">
        <v>470</v>
      </c>
      <c r="C261" s="20" t="s">
        <v>102</v>
      </c>
      <c r="D261" s="20" t="s">
        <v>525</v>
      </c>
      <c r="F261" s="19" t="s">
        <v>523</v>
      </c>
      <c r="G261" s="20" t="s">
        <v>123</v>
      </c>
      <c r="H261" s="20" t="s">
        <v>102</v>
      </c>
      <c r="I261" s="20" t="s">
        <v>526</v>
      </c>
    </row>
    <row r="262" spans="1:9" ht="10.5" customHeight="1" x14ac:dyDescent="0.25">
      <c r="A262" s="19" t="s">
        <v>527</v>
      </c>
      <c r="B262" s="20" t="s">
        <v>228</v>
      </c>
      <c r="C262" s="20" t="s">
        <v>102</v>
      </c>
      <c r="D262" s="20" t="s">
        <v>495</v>
      </c>
      <c r="F262" s="19" t="s">
        <v>523</v>
      </c>
      <c r="G262" s="20" t="s">
        <v>128</v>
      </c>
      <c r="H262" s="20" t="s">
        <v>102</v>
      </c>
      <c r="I262" s="20" t="s">
        <v>397</v>
      </c>
    </row>
    <row r="263" spans="1:9" ht="10.5" customHeight="1" x14ac:dyDescent="0.25">
      <c r="A263" s="19" t="s">
        <v>527</v>
      </c>
      <c r="B263" s="20" t="s">
        <v>402</v>
      </c>
      <c r="C263" s="20" t="s">
        <v>102</v>
      </c>
      <c r="D263" s="20" t="s">
        <v>254</v>
      </c>
      <c r="F263" s="19" t="s">
        <v>528</v>
      </c>
      <c r="G263" s="20" t="s">
        <v>101</v>
      </c>
      <c r="H263" s="20" t="s">
        <v>102</v>
      </c>
      <c r="I263" s="20" t="s">
        <v>397</v>
      </c>
    </row>
    <row r="264" spans="1:9" ht="10.5" customHeight="1" x14ac:dyDescent="0.25">
      <c r="A264" s="19" t="s">
        <v>529</v>
      </c>
      <c r="B264" s="20" t="s">
        <v>228</v>
      </c>
      <c r="C264" s="20" t="s">
        <v>394</v>
      </c>
      <c r="D264" s="20" t="s">
        <v>273</v>
      </c>
      <c r="F264" s="19" t="s">
        <v>528</v>
      </c>
      <c r="G264" s="20" t="s">
        <v>123</v>
      </c>
      <c r="H264" s="20" t="s">
        <v>102</v>
      </c>
      <c r="I264" s="20" t="s">
        <v>256</v>
      </c>
    </row>
    <row r="265" spans="1:9" ht="10.5" customHeight="1" x14ac:dyDescent="0.25">
      <c r="A265" s="19" t="s">
        <v>529</v>
      </c>
      <c r="B265" s="20" t="s">
        <v>402</v>
      </c>
      <c r="C265" s="20" t="s">
        <v>102</v>
      </c>
      <c r="D265" s="20" t="s">
        <v>518</v>
      </c>
      <c r="F265" s="19" t="s">
        <v>530</v>
      </c>
      <c r="G265" s="20" t="s">
        <v>115</v>
      </c>
      <c r="H265" s="20" t="s">
        <v>102</v>
      </c>
      <c r="I265" s="20" t="s">
        <v>531</v>
      </c>
    </row>
    <row r="266" spans="1:9" ht="10.5" customHeight="1" x14ac:dyDescent="0.25">
      <c r="A266" s="19" t="s">
        <v>529</v>
      </c>
      <c r="B266" s="20" t="s">
        <v>402</v>
      </c>
      <c r="C266" s="20" t="s">
        <v>394</v>
      </c>
      <c r="D266" s="20" t="s">
        <v>495</v>
      </c>
      <c r="F266" s="23" t="s">
        <v>532</v>
      </c>
      <c r="G266" s="24" t="s">
        <v>173</v>
      </c>
      <c r="H266" s="24" t="s">
        <v>102</v>
      </c>
      <c r="I266" s="24" t="s">
        <v>328</v>
      </c>
    </row>
    <row r="267" spans="1:9" ht="10.5" customHeight="1" x14ac:dyDescent="0.25">
      <c r="A267" s="19" t="s">
        <v>533</v>
      </c>
      <c r="B267" s="20" t="s">
        <v>402</v>
      </c>
      <c r="C267" s="20" t="s">
        <v>394</v>
      </c>
      <c r="D267" s="20" t="s">
        <v>534</v>
      </c>
      <c r="F267" s="32" t="s">
        <v>535</v>
      </c>
      <c r="G267" s="32"/>
      <c r="H267" s="32"/>
      <c r="I267" s="32"/>
    </row>
    <row r="268" spans="1:9" ht="10.5" customHeight="1" x14ac:dyDescent="0.25">
      <c r="A268" s="19" t="s">
        <v>533</v>
      </c>
      <c r="B268" s="20" t="s">
        <v>108</v>
      </c>
      <c r="C268" s="20" t="s">
        <v>102</v>
      </c>
      <c r="D268" s="20" t="s">
        <v>483</v>
      </c>
      <c r="F268" s="16" t="s">
        <v>511</v>
      </c>
      <c r="G268" s="17" t="s">
        <v>391</v>
      </c>
      <c r="H268" s="17" t="s">
        <v>99</v>
      </c>
      <c r="I268" s="18" t="s">
        <v>73</v>
      </c>
    </row>
    <row r="269" spans="1:9" ht="10.5" customHeight="1" x14ac:dyDescent="0.25">
      <c r="A269" s="19" t="s">
        <v>536</v>
      </c>
      <c r="B269" s="20" t="s">
        <v>402</v>
      </c>
      <c r="C269" s="20" t="s">
        <v>102</v>
      </c>
      <c r="D269" s="20" t="s">
        <v>495</v>
      </c>
      <c r="F269" s="19" t="s">
        <v>537</v>
      </c>
      <c r="G269" s="20" t="s">
        <v>466</v>
      </c>
      <c r="H269" s="20" t="s">
        <v>102</v>
      </c>
      <c r="I269" s="20" t="s">
        <v>136</v>
      </c>
    </row>
    <row r="270" spans="1:9" ht="10.5" customHeight="1" x14ac:dyDescent="0.25">
      <c r="A270" s="19" t="s">
        <v>536</v>
      </c>
      <c r="B270" s="20" t="s">
        <v>108</v>
      </c>
      <c r="C270" s="20" t="s">
        <v>394</v>
      </c>
      <c r="D270" s="20" t="s">
        <v>246</v>
      </c>
      <c r="F270" s="19" t="s">
        <v>537</v>
      </c>
      <c r="G270" s="20" t="s">
        <v>470</v>
      </c>
      <c r="H270" s="20" t="s">
        <v>102</v>
      </c>
      <c r="I270" s="20" t="s">
        <v>203</v>
      </c>
    </row>
    <row r="271" spans="1:9" ht="10.5" customHeight="1" x14ac:dyDescent="0.25">
      <c r="A271" s="19" t="s">
        <v>538</v>
      </c>
      <c r="B271" s="20" t="s">
        <v>108</v>
      </c>
      <c r="C271" s="20" t="s">
        <v>102</v>
      </c>
      <c r="D271" s="20" t="s">
        <v>205</v>
      </c>
      <c r="F271" s="19" t="s">
        <v>539</v>
      </c>
      <c r="G271" s="20" t="s">
        <v>466</v>
      </c>
      <c r="H271" s="20" t="s">
        <v>102</v>
      </c>
      <c r="I271" s="20" t="s">
        <v>205</v>
      </c>
    </row>
    <row r="272" spans="1:9" ht="10.5" customHeight="1" x14ac:dyDescent="0.25">
      <c r="A272" s="19" t="s">
        <v>540</v>
      </c>
      <c r="B272" s="20" t="s">
        <v>108</v>
      </c>
      <c r="C272" s="20" t="s">
        <v>102</v>
      </c>
      <c r="D272" s="20" t="s">
        <v>193</v>
      </c>
      <c r="F272" s="19" t="s">
        <v>539</v>
      </c>
      <c r="G272" s="20" t="s">
        <v>470</v>
      </c>
      <c r="H272" s="20" t="s">
        <v>102</v>
      </c>
      <c r="I272" s="20" t="s">
        <v>518</v>
      </c>
    </row>
    <row r="273" spans="1:9" ht="10.5" customHeight="1" x14ac:dyDescent="0.25">
      <c r="A273" s="19" t="s">
        <v>540</v>
      </c>
      <c r="B273" s="20" t="s">
        <v>108</v>
      </c>
      <c r="C273" s="20" t="s">
        <v>394</v>
      </c>
      <c r="D273" s="20" t="s">
        <v>136</v>
      </c>
      <c r="F273" s="19" t="s">
        <v>539</v>
      </c>
      <c r="G273" s="20" t="s">
        <v>344</v>
      </c>
      <c r="H273" s="20" t="s">
        <v>102</v>
      </c>
      <c r="I273" s="20" t="s">
        <v>254</v>
      </c>
    </row>
    <row r="274" spans="1:9" ht="10.5" customHeight="1" x14ac:dyDescent="0.25">
      <c r="A274" s="19" t="s">
        <v>540</v>
      </c>
      <c r="B274" s="20" t="s">
        <v>404</v>
      </c>
      <c r="C274" s="20" t="s">
        <v>102</v>
      </c>
      <c r="D274" s="20" t="s">
        <v>513</v>
      </c>
      <c r="F274" s="19" t="s">
        <v>541</v>
      </c>
      <c r="G274" s="20" t="s">
        <v>466</v>
      </c>
      <c r="H274" s="20" t="s">
        <v>102</v>
      </c>
      <c r="I274" s="20" t="s">
        <v>542</v>
      </c>
    </row>
    <row r="275" spans="1:9" ht="10.5" customHeight="1" x14ac:dyDescent="0.25">
      <c r="A275" s="19" t="s">
        <v>543</v>
      </c>
      <c r="B275" s="20" t="s">
        <v>544</v>
      </c>
      <c r="C275" s="20" t="s">
        <v>102</v>
      </c>
      <c r="D275" s="20" t="s">
        <v>273</v>
      </c>
      <c r="F275" s="19" t="s">
        <v>541</v>
      </c>
      <c r="G275" s="20" t="s">
        <v>470</v>
      </c>
      <c r="H275" s="20" t="s">
        <v>102</v>
      </c>
      <c r="I275" s="20" t="s">
        <v>481</v>
      </c>
    </row>
    <row r="276" spans="1:9" ht="10.5" customHeight="1" x14ac:dyDescent="0.25">
      <c r="A276" s="19" t="s">
        <v>545</v>
      </c>
      <c r="B276" s="20" t="s">
        <v>108</v>
      </c>
      <c r="C276" s="20" t="s">
        <v>102</v>
      </c>
      <c r="D276" s="20" t="s">
        <v>546</v>
      </c>
      <c r="F276" s="19" t="s">
        <v>541</v>
      </c>
      <c r="G276" s="20" t="s">
        <v>344</v>
      </c>
      <c r="H276" s="20" t="s">
        <v>102</v>
      </c>
      <c r="I276" s="20" t="s">
        <v>495</v>
      </c>
    </row>
    <row r="277" spans="1:9" ht="10.5" customHeight="1" x14ac:dyDescent="0.25">
      <c r="A277" s="19" t="s">
        <v>545</v>
      </c>
      <c r="B277" s="20" t="s">
        <v>404</v>
      </c>
      <c r="C277" s="20" t="s">
        <v>102</v>
      </c>
      <c r="D277" s="20" t="s">
        <v>203</v>
      </c>
      <c r="F277" s="19" t="s">
        <v>547</v>
      </c>
      <c r="G277" s="20" t="s">
        <v>470</v>
      </c>
      <c r="H277" s="20" t="s">
        <v>102</v>
      </c>
      <c r="I277" s="20" t="s">
        <v>273</v>
      </c>
    </row>
    <row r="278" spans="1:9" ht="10.5" customHeight="1" x14ac:dyDescent="0.25">
      <c r="A278" s="19" t="s">
        <v>545</v>
      </c>
      <c r="B278" s="20" t="s">
        <v>101</v>
      </c>
      <c r="C278" s="20" t="s">
        <v>102</v>
      </c>
      <c r="D278" s="20" t="s">
        <v>336</v>
      </c>
      <c r="F278" s="19" t="s">
        <v>548</v>
      </c>
      <c r="G278" s="20" t="s">
        <v>470</v>
      </c>
      <c r="H278" s="20" t="s">
        <v>102</v>
      </c>
      <c r="I278" s="20" t="s">
        <v>481</v>
      </c>
    </row>
    <row r="279" spans="1:9" ht="10.5" customHeight="1" x14ac:dyDescent="0.25">
      <c r="A279" s="19" t="s">
        <v>545</v>
      </c>
      <c r="B279" s="20" t="s">
        <v>123</v>
      </c>
      <c r="C279" s="20" t="s">
        <v>102</v>
      </c>
      <c r="D279" s="20" t="s">
        <v>256</v>
      </c>
      <c r="F279" s="19" t="s">
        <v>548</v>
      </c>
      <c r="G279" s="20" t="s">
        <v>344</v>
      </c>
      <c r="H279" s="20" t="s">
        <v>102</v>
      </c>
      <c r="I279" s="20" t="s">
        <v>273</v>
      </c>
    </row>
    <row r="280" spans="1:9" ht="10.5" customHeight="1" x14ac:dyDescent="0.25">
      <c r="A280" s="19" t="s">
        <v>549</v>
      </c>
      <c r="B280" s="20" t="s">
        <v>101</v>
      </c>
      <c r="C280" s="20" t="s">
        <v>102</v>
      </c>
      <c r="D280" s="20" t="s">
        <v>550</v>
      </c>
      <c r="F280" s="19" t="s">
        <v>548</v>
      </c>
      <c r="G280" s="20" t="s">
        <v>228</v>
      </c>
      <c r="H280" s="20" t="s">
        <v>102</v>
      </c>
      <c r="I280" s="20" t="s">
        <v>483</v>
      </c>
    </row>
    <row r="281" spans="1:9" ht="10.5" customHeight="1" x14ac:dyDescent="0.25">
      <c r="A281" s="19" t="s">
        <v>549</v>
      </c>
      <c r="B281" s="20" t="s">
        <v>123</v>
      </c>
      <c r="C281" s="20" t="s">
        <v>102</v>
      </c>
      <c r="D281" s="20" t="s">
        <v>551</v>
      </c>
      <c r="F281" s="19" t="s">
        <v>552</v>
      </c>
      <c r="G281" s="20" t="s">
        <v>470</v>
      </c>
      <c r="H281" s="20" t="s">
        <v>102</v>
      </c>
      <c r="I281" s="20" t="s">
        <v>478</v>
      </c>
    </row>
    <row r="282" spans="1:9" ht="10.5" customHeight="1" x14ac:dyDescent="0.25">
      <c r="A282" s="23" t="s">
        <v>553</v>
      </c>
      <c r="B282" s="24" t="s">
        <v>133</v>
      </c>
      <c r="C282" s="24" t="s">
        <v>102</v>
      </c>
      <c r="D282" s="24" t="s">
        <v>554</v>
      </c>
      <c r="F282" s="19" t="s">
        <v>552</v>
      </c>
      <c r="G282" s="20" t="s">
        <v>344</v>
      </c>
      <c r="H282" s="20" t="s">
        <v>102</v>
      </c>
      <c r="I282" s="20" t="s">
        <v>495</v>
      </c>
    </row>
    <row r="283" spans="1:9" ht="10.5" customHeight="1" x14ac:dyDescent="0.25">
      <c r="A283" s="32" t="s">
        <v>555</v>
      </c>
      <c r="B283" s="32"/>
      <c r="C283" s="32"/>
      <c r="D283" s="32"/>
      <c r="F283" s="19" t="s">
        <v>552</v>
      </c>
      <c r="G283" s="20" t="s">
        <v>228</v>
      </c>
      <c r="H283" s="20" t="s">
        <v>102</v>
      </c>
      <c r="I283" s="20" t="s">
        <v>273</v>
      </c>
    </row>
    <row r="284" spans="1:9" ht="10.5" customHeight="1" x14ac:dyDescent="0.25">
      <c r="A284" s="16" t="s">
        <v>511</v>
      </c>
      <c r="B284" s="17" t="s">
        <v>391</v>
      </c>
      <c r="C284" s="17" t="s">
        <v>99</v>
      </c>
      <c r="D284" s="18" t="s">
        <v>73</v>
      </c>
      <c r="F284" s="19" t="s">
        <v>552</v>
      </c>
      <c r="G284" s="20" t="s">
        <v>228</v>
      </c>
      <c r="H284" s="20" t="s">
        <v>394</v>
      </c>
      <c r="I284" s="20" t="s">
        <v>254</v>
      </c>
    </row>
    <row r="285" spans="1:9" ht="10.5" customHeight="1" x14ac:dyDescent="0.25">
      <c r="A285" s="23" t="s">
        <v>465</v>
      </c>
      <c r="B285" s="24" t="s">
        <v>466</v>
      </c>
      <c r="C285" s="24" t="s">
        <v>102</v>
      </c>
      <c r="D285" s="24" t="s">
        <v>513</v>
      </c>
      <c r="F285" s="23" t="s">
        <v>552</v>
      </c>
      <c r="G285" s="24" t="s">
        <v>108</v>
      </c>
      <c r="H285" s="24" t="s">
        <v>102</v>
      </c>
      <c r="I285" s="24" t="s">
        <v>246</v>
      </c>
    </row>
    <row r="290" spans="1:9" ht="10.5" customHeight="1" x14ac:dyDescent="0.25">
      <c r="A290" s="36" t="s">
        <v>556</v>
      </c>
      <c r="B290" s="36"/>
      <c r="C290" s="36"/>
      <c r="D290" s="36"/>
      <c r="F290" s="19" t="s">
        <v>557</v>
      </c>
      <c r="G290" s="20" t="s">
        <v>558</v>
      </c>
      <c r="H290" s="20" t="s">
        <v>102</v>
      </c>
      <c r="I290" s="20" t="s">
        <v>256</v>
      </c>
    </row>
    <row r="291" spans="1:9" ht="10.5" customHeight="1" x14ac:dyDescent="0.25">
      <c r="A291" s="26" t="s">
        <v>511</v>
      </c>
      <c r="B291" s="26" t="s">
        <v>391</v>
      </c>
      <c r="C291" s="26" t="s">
        <v>99</v>
      </c>
      <c r="D291" s="26" t="s">
        <v>73</v>
      </c>
      <c r="F291" s="19" t="s">
        <v>559</v>
      </c>
      <c r="G291" s="20" t="s">
        <v>140</v>
      </c>
      <c r="H291" s="20" t="s">
        <v>102</v>
      </c>
      <c r="I291" s="20" t="s">
        <v>546</v>
      </c>
    </row>
    <row r="292" spans="1:9" ht="10.5" customHeight="1" x14ac:dyDescent="0.25">
      <c r="A292" s="19" t="s">
        <v>560</v>
      </c>
      <c r="B292" s="20" t="s">
        <v>561</v>
      </c>
      <c r="C292" s="20" t="s">
        <v>102</v>
      </c>
      <c r="D292" s="20" t="s">
        <v>562</v>
      </c>
      <c r="F292" s="19" t="s">
        <v>559</v>
      </c>
      <c r="G292" s="20" t="s">
        <v>144</v>
      </c>
      <c r="H292" s="20" t="s">
        <v>102</v>
      </c>
      <c r="I292" s="20" t="s">
        <v>563</v>
      </c>
    </row>
    <row r="293" spans="1:9" ht="10.5" customHeight="1" x14ac:dyDescent="0.25">
      <c r="A293" s="19" t="s">
        <v>560</v>
      </c>
      <c r="B293" s="20" t="s">
        <v>228</v>
      </c>
      <c r="C293" s="20" t="s">
        <v>102</v>
      </c>
      <c r="D293" s="20" t="s">
        <v>254</v>
      </c>
      <c r="F293" s="19" t="s">
        <v>564</v>
      </c>
      <c r="G293" s="20" t="s">
        <v>140</v>
      </c>
      <c r="H293" s="20" t="s">
        <v>102</v>
      </c>
      <c r="I293" s="20" t="s">
        <v>546</v>
      </c>
    </row>
    <row r="294" spans="1:9" ht="10.5" customHeight="1" x14ac:dyDescent="0.25">
      <c r="A294" s="19" t="s">
        <v>560</v>
      </c>
      <c r="B294" s="20" t="s">
        <v>108</v>
      </c>
      <c r="C294" s="20" t="s">
        <v>102</v>
      </c>
      <c r="D294" s="20" t="s">
        <v>483</v>
      </c>
      <c r="F294" s="19" t="s">
        <v>564</v>
      </c>
      <c r="G294" s="20" t="s">
        <v>144</v>
      </c>
      <c r="H294" s="20" t="s">
        <v>102</v>
      </c>
      <c r="I294" s="20" t="s">
        <v>563</v>
      </c>
    </row>
    <row r="295" spans="1:9" ht="10.5" customHeight="1" x14ac:dyDescent="0.25">
      <c r="A295" s="19" t="s">
        <v>565</v>
      </c>
      <c r="B295" s="20" t="s">
        <v>566</v>
      </c>
      <c r="C295" s="20" t="s">
        <v>102</v>
      </c>
      <c r="D295" s="20" t="s">
        <v>567</v>
      </c>
      <c r="F295" s="23" t="s">
        <v>568</v>
      </c>
      <c r="G295" s="24" t="s">
        <v>144</v>
      </c>
      <c r="H295" s="24" t="s">
        <v>102</v>
      </c>
      <c r="I295" s="24" t="s">
        <v>569</v>
      </c>
    </row>
    <row r="296" spans="1:9" ht="10.5" customHeight="1" x14ac:dyDescent="0.25">
      <c r="A296" s="19" t="s">
        <v>565</v>
      </c>
      <c r="B296" s="20" t="s">
        <v>101</v>
      </c>
      <c r="C296" s="20" t="s">
        <v>102</v>
      </c>
      <c r="D296" s="20" t="s">
        <v>495</v>
      </c>
      <c r="F296" s="32" t="s">
        <v>570</v>
      </c>
      <c r="G296" s="32"/>
      <c r="H296" s="32"/>
      <c r="I296" s="32"/>
    </row>
    <row r="297" spans="1:9" ht="10.5" customHeight="1" x14ac:dyDescent="0.25">
      <c r="A297" s="19" t="s">
        <v>345</v>
      </c>
      <c r="B297" s="20" t="s">
        <v>228</v>
      </c>
      <c r="C297" s="20" t="s">
        <v>102</v>
      </c>
      <c r="D297" s="20" t="s">
        <v>254</v>
      </c>
      <c r="F297" s="16" t="s">
        <v>571</v>
      </c>
      <c r="G297" s="17" t="s">
        <v>189</v>
      </c>
      <c r="H297" s="17" t="s">
        <v>99</v>
      </c>
      <c r="I297" s="18" t="s">
        <v>73</v>
      </c>
    </row>
    <row r="298" spans="1:9" ht="10.5" customHeight="1" x14ac:dyDescent="0.25">
      <c r="A298" s="19" t="s">
        <v>345</v>
      </c>
      <c r="B298" s="20" t="s">
        <v>108</v>
      </c>
      <c r="C298" s="20" t="s">
        <v>394</v>
      </c>
      <c r="D298" s="20" t="s">
        <v>562</v>
      </c>
      <c r="F298" s="19" t="s">
        <v>572</v>
      </c>
      <c r="G298" s="20" t="s">
        <v>108</v>
      </c>
      <c r="H298" s="20" t="s">
        <v>102</v>
      </c>
      <c r="I298" s="20" t="s">
        <v>136</v>
      </c>
    </row>
    <row r="299" spans="1:9" ht="10.5" customHeight="1" x14ac:dyDescent="0.25">
      <c r="A299" s="19" t="s">
        <v>345</v>
      </c>
      <c r="B299" s="20" t="s">
        <v>101</v>
      </c>
      <c r="C299" s="20" t="s">
        <v>102</v>
      </c>
      <c r="D299" s="20" t="s">
        <v>256</v>
      </c>
      <c r="F299" s="19" t="s">
        <v>573</v>
      </c>
      <c r="G299" s="20" t="s">
        <v>123</v>
      </c>
      <c r="H299" s="20" t="s">
        <v>102</v>
      </c>
      <c r="I299" s="20" t="s">
        <v>273</v>
      </c>
    </row>
    <row r="300" spans="1:9" ht="10.5" customHeight="1" x14ac:dyDescent="0.25">
      <c r="A300" s="19" t="s">
        <v>574</v>
      </c>
      <c r="B300" s="20" t="s">
        <v>108</v>
      </c>
      <c r="C300" s="20" t="s">
        <v>102</v>
      </c>
      <c r="D300" s="20" t="s">
        <v>213</v>
      </c>
      <c r="F300" s="19" t="s">
        <v>575</v>
      </c>
      <c r="G300" s="20" t="s">
        <v>128</v>
      </c>
      <c r="H300" s="20" t="s">
        <v>102</v>
      </c>
      <c r="I300" s="20" t="s">
        <v>203</v>
      </c>
    </row>
    <row r="301" spans="1:9" ht="10.5" customHeight="1" x14ac:dyDescent="0.25">
      <c r="A301" s="19" t="s">
        <v>350</v>
      </c>
      <c r="B301" s="20" t="s">
        <v>101</v>
      </c>
      <c r="C301" s="20" t="s">
        <v>102</v>
      </c>
      <c r="D301" s="20" t="s">
        <v>136</v>
      </c>
      <c r="F301" s="19" t="s">
        <v>576</v>
      </c>
      <c r="G301" s="20" t="s">
        <v>101</v>
      </c>
      <c r="H301" s="20" t="s">
        <v>102</v>
      </c>
      <c r="I301" s="20" t="s">
        <v>273</v>
      </c>
    </row>
    <row r="302" spans="1:9" ht="10.5" customHeight="1" x14ac:dyDescent="0.25">
      <c r="A302" s="19" t="s">
        <v>577</v>
      </c>
      <c r="B302" s="20" t="s">
        <v>101</v>
      </c>
      <c r="C302" s="20" t="s">
        <v>102</v>
      </c>
      <c r="D302" s="20" t="s">
        <v>513</v>
      </c>
      <c r="F302" s="19" t="s">
        <v>578</v>
      </c>
      <c r="G302" s="20" t="s">
        <v>228</v>
      </c>
      <c r="H302" s="20" t="s">
        <v>102</v>
      </c>
      <c r="I302" s="20" t="s">
        <v>207</v>
      </c>
    </row>
    <row r="303" spans="1:9" ht="10.5" customHeight="1" x14ac:dyDescent="0.25">
      <c r="A303" s="19" t="s">
        <v>354</v>
      </c>
      <c r="B303" s="20" t="s">
        <v>108</v>
      </c>
      <c r="C303" s="20" t="s">
        <v>102</v>
      </c>
      <c r="D303" s="20" t="s">
        <v>193</v>
      </c>
      <c r="F303" s="19" t="s">
        <v>578</v>
      </c>
      <c r="G303" s="20" t="s">
        <v>101</v>
      </c>
      <c r="H303" s="20" t="s">
        <v>102</v>
      </c>
      <c r="I303" s="20" t="s">
        <v>273</v>
      </c>
    </row>
    <row r="304" spans="1:9" ht="10.5" customHeight="1" x14ac:dyDescent="0.25">
      <c r="A304" s="19" t="s">
        <v>354</v>
      </c>
      <c r="B304" s="20" t="s">
        <v>101</v>
      </c>
      <c r="C304" s="20" t="s">
        <v>102</v>
      </c>
      <c r="D304" s="20" t="s">
        <v>244</v>
      </c>
      <c r="F304" s="19" t="s">
        <v>578</v>
      </c>
      <c r="G304" s="20" t="s">
        <v>128</v>
      </c>
      <c r="H304" s="20" t="s">
        <v>102</v>
      </c>
      <c r="I304" s="20" t="s">
        <v>203</v>
      </c>
    </row>
    <row r="305" spans="1:9" ht="10.5" customHeight="1" x14ac:dyDescent="0.25">
      <c r="A305" s="19" t="s">
        <v>579</v>
      </c>
      <c r="B305" s="20" t="s">
        <v>123</v>
      </c>
      <c r="C305" s="20" t="s">
        <v>394</v>
      </c>
      <c r="D305" s="20" t="s">
        <v>513</v>
      </c>
      <c r="F305" s="19" t="s">
        <v>580</v>
      </c>
      <c r="G305" s="20" t="s">
        <v>108</v>
      </c>
      <c r="H305" s="20" t="s">
        <v>102</v>
      </c>
      <c r="I305" s="20" t="s">
        <v>136</v>
      </c>
    </row>
    <row r="306" spans="1:9" ht="10.5" customHeight="1" x14ac:dyDescent="0.25">
      <c r="A306" s="23" t="s">
        <v>355</v>
      </c>
      <c r="B306" s="24" t="s">
        <v>101</v>
      </c>
      <c r="C306" s="24" t="s">
        <v>102</v>
      </c>
      <c r="D306" s="24" t="s">
        <v>136</v>
      </c>
      <c r="F306" s="23" t="s">
        <v>581</v>
      </c>
      <c r="G306" s="24" t="s">
        <v>123</v>
      </c>
      <c r="H306" s="24" t="s">
        <v>102</v>
      </c>
      <c r="I306" s="24" t="s">
        <v>273</v>
      </c>
    </row>
    <row r="307" spans="1:9" ht="10.5" customHeight="1" x14ac:dyDescent="0.25">
      <c r="A307" s="32" t="s">
        <v>582</v>
      </c>
      <c r="B307" s="32"/>
      <c r="C307" s="32"/>
      <c r="D307" s="32"/>
      <c r="F307" s="32" t="s">
        <v>583</v>
      </c>
      <c r="G307" s="32"/>
      <c r="H307" s="32"/>
      <c r="I307" s="32"/>
    </row>
    <row r="308" spans="1:9" ht="10.5" customHeight="1" x14ac:dyDescent="0.25">
      <c r="A308" s="16" t="s">
        <v>97</v>
      </c>
      <c r="B308" s="17" t="s">
        <v>189</v>
      </c>
      <c r="C308" s="17" t="s">
        <v>99</v>
      </c>
      <c r="D308" s="18" t="s">
        <v>73</v>
      </c>
      <c r="F308" s="16" t="s">
        <v>571</v>
      </c>
      <c r="G308" s="17" t="s">
        <v>189</v>
      </c>
      <c r="H308" s="17" t="s">
        <v>99</v>
      </c>
      <c r="I308" s="18" t="s">
        <v>73</v>
      </c>
    </row>
    <row r="309" spans="1:9" ht="10.5" customHeight="1" x14ac:dyDescent="0.25">
      <c r="A309" s="19" t="s">
        <v>211</v>
      </c>
      <c r="B309" s="20" t="s">
        <v>118</v>
      </c>
      <c r="C309" s="20" t="s">
        <v>102</v>
      </c>
      <c r="D309" s="20" t="s">
        <v>213</v>
      </c>
      <c r="F309" s="19" t="s">
        <v>584</v>
      </c>
      <c r="G309" s="20" t="s">
        <v>585</v>
      </c>
      <c r="H309" s="20" t="s">
        <v>102</v>
      </c>
      <c r="I309" s="20" t="s">
        <v>288</v>
      </c>
    </row>
    <row r="310" spans="1:9" ht="10.5" customHeight="1" x14ac:dyDescent="0.25">
      <c r="A310" s="19" t="s">
        <v>211</v>
      </c>
      <c r="B310" s="20" t="s">
        <v>140</v>
      </c>
      <c r="C310" s="20" t="s">
        <v>102</v>
      </c>
      <c r="D310" s="20" t="s">
        <v>254</v>
      </c>
      <c r="F310" s="19" t="s">
        <v>586</v>
      </c>
      <c r="G310" s="20" t="s">
        <v>587</v>
      </c>
      <c r="H310" s="20" t="s">
        <v>102</v>
      </c>
      <c r="I310" s="20" t="s">
        <v>288</v>
      </c>
    </row>
    <row r="311" spans="1:9" ht="10.5" customHeight="1" x14ac:dyDescent="0.25">
      <c r="A311" s="19" t="s">
        <v>211</v>
      </c>
      <c r="B311" s="20" t="s">
        <v>159</v>
      </c>
      <c r="C311" s="20" t="s">
        <v>102</v>
      </c>
      <c r="D311" s="20" t="s">
        <v>588</v>
      </c>
      <c r="F311" s="19" t="s">
        <v>589</v>
      </c>
      <c r="G311" s="20" t="s">
        <v>590</v>
      </c>
      <c r="H311" s="20" t="s">
        <v>102</v>
      </c>
      <c r="I311" s="20" t="s">
        <v>288</v>
      </c>
    </row>
    <row r="312" spans="1:9" ht="10.5" customHeight="1" x14ac:dyDescent="0.25">
      <c r="A312" s="19" t="s">
        <v>211</v>
      </c>
      <c r="B312" s="20" t="s">
        <v>591</v>
      </c>
      <c r="C312" s="20" t="s">
        <v>102</v>
      </c>
      <c r="D312" s="20" t="s">
        <v>213</v>
      </c>
      <c r="F312" s="19" t="s">
        <v>592</v>
      </c>
      <c r="G312" s="20" t="s">
        <v>593</v>
      </c>
      <c r="H312" s="20" t="s">
        <v>102</v>
      </c>
      <c r="I312" s="20" t="s">
        <v>340</v>
      </c>
    </row>
    <row r="313" spans="1:9" ht="10.5" customHeight="1" x14ac:dyDescent="0.25">
      <c r="A313" s="19" t="s">
        <v>594</v>
      </c>
      <c r="B313" s="20" t="s">
        <v>595</v>
      </c>
      <c r="C313" s="20" t="s">
        <v>102</v>
      </c>
      <c r="D313" s="20" t="s">
        <v>546</v>
      </c>
      <c r="F313" s="23" t="s">
        <v>596</v>
      </c>
      <c r="G313" s="24" t="s">
        <v>597</v>
      </c>
      <c r="H313" s="24" t="s">
        <v>102</v>
      </c>
      <c r="I313" s="24" t="s">
        <v>288</v>
      </c>
    </row>
    <row r="314" spans="1:9" ht="10.5" customHeight="1" x14ac:dyDescent="0.25">
      <c r="A314" s="19" t="s">
        <v>594</v>
      </c>
      <c r="B314" s="20" t="s">
        <v>470</v>
      </c>
      <c r="C314" s="20" t="s">
        <v>102</v>
      </c>
      <c r="D314" s="20" t="s">
        <v>483</v>
      </c>
      <c r="F314" s="32" t="s">
        <v>598</v>
      </c>
      <c r="G314" s="32"/>
      <c r="H314" s="32"/>
      <c r="I314" s="32"/>
    </row>
    <row r="315" spans="1:9" ht="10.5" customHeight="1" x14ac:dyDescent="0.25">
      <c r="A315" s="19" t="s">
        <v>594</v>
      </c>
      <c r="B315" s="20" t="s">
        <v>599</v>
      </c>
      <c r="C315" s="20" t="s">
        <v>102</v>
      </c>
      <c r="D315" s="20" t="s">
        <v>132</v>
      </c>
      <c r="F315" s="16" t="s">
        <v>97</v>
      </c>
      <c r="G315" s="17" t="s">
        <v>189</v>
      </c>
      <c r="H315" s="17" t="s">
        <v>99</v>
      </c>
      <c r="I315" s="18" t="s">
        <v>73</v>
      </c>
    </row>
    <row r="316" spans="1:9" ht="10.5" customHeight="1" x14ac:dyDescent="0.25">
      <c r="A316" s="19" t="s">
        <v>594</v>
      </c>
      <c r="B316" s="20" t="s">
        <v>228</v>
      </c>
      <c r="C316" s="20" t="s">
        <v>102</v>
      </c>
      <c r="D316" s="20" t="s">
        <v>600</v>
      </c>
      <c r="F316" s="19" t="s">
        <v>601</v>
      </c>
      <c r="G316" s="20" t="s">
        <v>602</v>
      </c>
      <c r="H316" s="20" t="s">
        <v>102</v>
      </c>
      <c r="I316" s="20" t="s">
        <v>603</v>
      </c>
    </row>
    <row r="317" spans="1:9" ht="10.5" customHeight="1" x14ac:dyDescent="0.25">
      <c r="A317" s="19" t="s">
        <v>594</v>
      </c>
      <c r="B317" s="20" t="s">
        <v>108</v>
      </c>
      <c r="C317" s="20" t="s">
        <v>102</v>
      </c>
      <c r="D317" s="20" t="s">
        <v>604</v>
      </c>
      <c r="F317" s="19" t="s">
        <v>601</v>
      </c>
      <c r="G317" s="20" t="s">
        <v>605</v>
      </c>
      <c r="H317" s="20" t="s">
        <v>102</v>
      </c>
      <c r="I317" s="20" t="s">
        <v>340</v>
      </c>
    </row>
    <row r="318" spans="1:9" ht="10.5" customHeight="1" x14ac:dyDescent="0.25">
      <c r="A318" s="19" t="s">
        <v>594</v>
      </c>
      <c r="B318" s="20" t="s">
        <v>101</v>
      </c>
      <c r="C318" s="20" t="s">
        <v>102</v>
      </c>
      <c r="D318" s="20" t="s">
        <v>192</v>
      </c>
      <c r="F318" s="19" t="s">
        <v>601</v>
      </c>
      <c r="G318" s="20" t="s">
        <v>606</v>
      </c>
      <c r="H318" s="20" t="s">
        <v>102</v>
      </c>
      <c r="I318" s="20" t="s">
        <v>607</v>
      </c>
    </row>
    <row r="319" spans="1:9" ht="10.5" customHeight="1" x14ac:dyDescent="0.25">
      <c r="A319" s="19" t="s">
        <v>594</v>
      </c>
      <c r="B319" s="20" t="s">
        <v>123</v>
      </c>
      <c r="C319" s="20" t="s">
        <v>102</v>
      </c>
      <c r="D319" s="20" t="s">
        <v>608</v>
      </c>
      <c r="F319" s="19" t="s">
        <v>601</v>
      </c>
      <c r="G319" s="20" t="s">
        <v>599</v>
      </c>
      <c r="H319" s="20" t="s">
        <v>102</v>
      </c>
      <c r="I319" s="20" t="s">
        <v>609</v>
      </c>
    </row>
    <row r="320" spans="1:9" ht="10.5" customHeight="1" x14ac:dyDescent="0.25">
      <c r="A320" s="19" t="s">
        <v>594</v>
      </c>
      <c r="B320" s="20" t="s">
        <v>131</v>
      </c>
      <c r="C320" s="20" t="s">
        <v>102</v>
      </c>
      <c r="D320" s="20" t="s">
        <v>149</v>
      </c>
      <c r="F320" s="37" t="s">
        <v>610</v>
      </c>
      <c r="G320" s="38" t="s">
        <v>470</v>
      </c>
      <c r="H320" s="38" t="s">
        <v>102</v>
      </c>
      <c r="I320" s="38" t="s">
        <v>395</v>
      </c>
    </row>
    <row r="321" spans="1:9" ht="10.5" customHeight="1" x14ac:dyDescent="0.25">
      <c r="A321" s="19" t="s">
        <v>594</v>
      </c>
      <c r="B321" s="20" t="s">
        <v>128</v>
      </c>
      <c r="C321" s="20" t="s">
        <v>102</v>
      </c>
      <c r="D321" s="20" t="s">
        <v>611</v>
      </c>
      <c r="F321" s="37"/>
      <c r="G321" s="38"/>
      <c r="H321" s="38"/>
      <c r="I321" s="38"/>
    </row>
    <row r="322" spans="1:9" ht="10.5" customHeight="1" x14ac:dyDescent="0.25">
      <c r="A322" s="19" t="s">
        <v>594</v>
      </c>
      <c r="B322" s="20" t="s">
        <v>118</v>
      </c>
      <c r="C322" s="20" t="s">
        <v>102</v>
      </c>
      <c r="D322" s="20" t="s">
        <v>213</v>
      </c>
      <c r="F322" s="19" t="s">
        <v>612</v>
      </c>
      <c r="G322" s="20" t="s">
        <v>613</v>
      </c>
      <c r="H322" s="20" t="s">
        <v>102</v>
      </c>
      <c r="I322" s="20" t="s">
        <v>603</v>
      </c>
    </row>
    <row r="323" spans="1:9" ht="10.5" customHeight="1" x14ac:dyDescent="0.25">
      <c r="A323" s="19" t="s">
        <v>594</v>
      </c>
      <c r="B323" s="20" t="s">
        <v>133</v>
      </c>
      <c r="C323" s="20" t="s">
        <v>102</v>
      </c>
      <c r="D323" s="20" t="s">
        <v>611</v>
      </c>
      <c r="F323" s="19" t="s">
        <v>612</v>
      </c>
      <c r="G323" s="20" t="s">
        <v>614</v>
      </c>
      <c r="H323" s="20" t="s">
        <v>102</v>
      </c>
      <c r="I323" s="20" t="s">
        <v>550</v>
      </c>
    </row>
    <row r="324" spans="1:9" ht="10.5" customHeight="1" x14ac:dyDescent="0.25">
      <c r="A324" s="19" t="s">
        <v>594</v>
      </c>
      <c r="B324" s="20" t="s">
        <v>105</v>
      </c>
      <c r="C324" s="20" t="s">
        <v>102</v>
      </c>
      <c r="D324" s="20" t="s">
        <v>103</v>
      </c>
      <c r="F324" s="19" t="s">
        <v>612</v>
      </c>
      <c r="G324" s="20" t="s">
        <v>615</v>
      </c>
      <c r="H324" s="20" t="s">
        <v>102</v>
      </c>
      <c r="I324" s="20" t="s">
        <v>603</v>
      </c>
    </row>
    <row r="325" spans="1:9" ht="10.5" customHeight="1" x14ac:dyDescent="0.25">
      <c r="A325" s="19" t="s">
        <v>594</v>
      </c>
      <c r="B325" s="20" t="s">
        <v>152</v>
      </c>
      <c r="C325" s="20" t="s">
        <v>102</v>
      </c>
      <c r="D325" s="20" t="s">
        <v>254</v>
      </c>
      <c r="F325" s="19" t="s">
        <v>612</v>
      </c>
      <c r="G325" s="20" t="s">
        <v>605</v>
      </c>
      <c r="H325" s="20" t="s">
        <v>102</v>
      </c>
      <c r="I325" s="20" t="s">
        <v>340</v>
      </c>
    </row>
    <row r="326" spans="1:9" ht="10.5" customHeight="1" x14ac:dyDescent="0.25">
      <c r="A326" s="19" t="s">
        <v>594</v>
      </c>
      <c r="B326" s="20" t="s">
        <v>591</v>
      </c>
      <c r="C326" s="20" t="s">
        <v>102</v>
      </c>
      <c r="D326" s="20" t="s">
        <v>213</v>
      </c>
      <c r="F326" s="19" t="s">
        <v>612</v>
      </c>
      <c r="G326" s="20" t="s">
        <v>606</v>
      </c>
      <c r="H326" s="20" t="s">
        <v>102</v>
      </c>
      <c r="I326" s="20" t="s">
        <v>607</v>
      </c>
    </row>
    <row r="327" spans="1:9" ht="10.5" customHeight="1" x14ac:dyDescent="0.25">
      <c r="A327" s="19" t="s">
        <v>594</v>
      </c>
      <c r="B327" s="20" t="s">
        <v>238</v>
      </c>
      <c r="C327" s="20" t="s">
        <v>102</v>
      </c>
      <c r="D327" s="20" t="s">
        <v>269</v>
      </c>
      <c r="F327" s="19" t="s">
        <v>612</v>
      </c>
      <c r="G327" s="20" t="s">
        <v>595</v>
      </c>
      <c r="H327" s="20" t="s">
        <v>102</v>
      </c>
      <c r="I327" s="20" t="s">
        <v>395</v>
      </c>
    </row>
    <row r="328" spans="1:9" ht="10.5" customHeight="1" x14ac:dyDescent="0.25">
      <c r="A328" s="19" t="s">
        <v>594</v>
      </c>
      <c r="B328" s="20" t="s">
        <v>245</v>
      </c>
      <c r="C328" s="20" t="s">
        <v>102</v>
      </c>
      <c r="D328" s="20" t="s">
        <v>193</v>
      </c>
      <c r="F328" s="19" t="s">
        <v>612</v>
      </c>
      <c r="G328" s="20" t="s">
        <v>616</v>
      </c>
      <c r="H328" s="20" t="s">
        <v>102</v>
      </c>
      <c r="I328" s="20" t="s">
        <v>531</v>
      </c>
    </row>
    <row r="329" spans="1:9" ht="10.5" customHeight="1" x14ac:dyDescent="0.25">
      <c r="A329" s="19" t="s">
        <v>617</v>
      </c>
      <c r="B329" s="20" t="s">
        <v>105</v>
      </c>
      <c r="C329" s="20" t="s">
        <v>102</v>
      </c>
      <c r="D329" s="20" t="s">
        <v>103</v>
      </c>
      <c r="F329" s="19" t="s">
        <v>612</v>
      </c>
      <c r="G329" s="20" t="s">
        <v>470</v>
      </c>
      <c r="H329" s="20" t="s">
        <v>102</v>
      </c>
      <c r="I329" s="20" t="s">
        <v>395</v>
      </c>
    </row>
    <row r="330" spans="1:9" ht="10.5" customHeight="1" x14ac:dyDescent="0.25">
      <c r="A330" s="19" t="s">
        <v>617</v>
      </c>
      <c r="B330" s="20" t="s">
        <v>152</v>
      </c>
      <c r="C330" s="20" t="s">
        <v>102</v>
      </c>
      <c r="D330" s="20" t="s">
        <v>254</v>
      </c>
      <c r="F330" s="19" t="s">
        <v>612</v>
      </c>
      <c r="G330" s="20" t="s">
        <v>599</v>
      </c>
      <c r="H330" s="20" t="s">
        <v>102</v>
      </c>
      <c r="I330" s="20" t="s">
        <v>609</v>
      </c>
    </row>
    <row r="331" spans="1:9" ht="10.5" customHeight="1" x14ac:dyDescent="0.25">
      <c r="A331" s="19" t="s">
        <v>617</v>
      </c>
      <c r="B331" s="20" t="s">
        <v>111</v>
      </c>
      <c r="C331" s="20" t="s">
        <v>102</v>
      </c>
      <c r="D331" s="20" t="s">
        <v>213</v>
      </c>
      <c r="F331" s="19" t="s">
        <v>612</v>
      </c>
      <c r="G331" s="20" t="s">
        <v>228</v>
      </c>
      <c r="H331" s="20" t="s">
        <v>102</v>
      </c>
      <c r="I331" s="20" t="s">
        <v>618</v>
      </c>
    </row>
    <row r="332" spans="1:9" ht="10.5" customHeight="1" x14ac:dyDescent="0.25">
      <c r="A332" s="19" t="s">
        <v>617</v>
      </c>
      <c r="B332" s="20" t="s">
        <v>140</v>
      </c>
      <c r="C332" s="20" t="s">
        <v>102</v>
      </c>
      <c r="D332" s="20" t="s">
        <v>254</v>
      </c>
      <c r="F332" s="19" t="s">
        <v>619</v>
      </c>
      <c r="G332" s="20" t="s">
        <v>613</v>
      </c>
      <c r="H332" s="20" t="s">
        <v>102</v>
      </c>
      <c r="I332" s="20" t="s">
        <v>288</v>
      </c>
    </row>
    <row r="333" spans="1:9" ht="10.5" customHeight="1" x14ac:dyDescent="0.25">
      <c r="A333" s="19" t="s">
        <v>617</v>
      </c>
      <c r="B333" s="20" t="s">
        <v>144</v>
      </c>
      <c r="C333" s="20" t="s">
        <v>102</v>
      </c>
      <c r="D333" s="20" t="s">
        <v>588</v>
      </c>
      <c r="F333" s="19" t="s">
        <v>619</v>
      </c>
      <c r="G333" s="20" t="s">
        <v>620</v>
      </c>
      <c r="H333" s="20" t="s">
        <v>102</v>
      </c>
      <c r="I333" s="20" t="s">
        <v>256</v>
      </c>
    </row>
    <row r="334" spans="1:9" ht="10.5" customHeight="1" x14ac:dyDescent="0.25">
      <c r="A334" s="23" t="s">
        <v>617</v>
      </c>
      <c r="B334" s="24" t="s">
        <v>282</v>
      </c>
      <c r="C334" s="24" t="s">
        <v>102</v>
      </c>
      <c r="D334" s="24" t="s">
        <v>103</v>
      </c>
      <c r="F334" s="19" t="s">
        <v>619</v>
      </c>
      <c r="G334" s="20" t="s">
        <v>621</v>
      </c>
      <c r="H334" s="20" t="s">
        <v>102</v>
      </c>
      <c r="I334" s="20" t="s">
        <v>284</v>
      </c>
    </row>
    <row r="335" spans="1:9" ht="10.5" customHeight="1" x14ac:dyDescent="0.25">
      <c r="A335" s="32" t="s">
        <v>622</v>
      </c>
      <c r="B335" s="32"/>
      <c r="C335" s="32"/>
      <c r="D335" s="32"/>
      <c r="F335" s="37" t="s">
        <v>623</v>
      </c>
      <c r="G335" s="38" t="s">
        <v>613</v>
      </c>
      <c r="H335" s="38" t="s">
        <v>102</v>
      </c>
      <c r="I335" s="38" t="s">
        <v>167</v>
      </c>
    </row>
    <row r="336" spans="1:9" ht="10.5" customHeight="1" x14ac:dyDescent="0.25">
      <c r="A336" s="16" t="s">
        <v>97</v>
      </c>
      <c r="B336" s="17" t="s">
        <v>189</v>
      </c>
      <c r="C336" s="17" t="s">
        <v>99</v>
      </c>
      <c r="D336" s="18" t="s">
        <v>73</v>
      </c>
      <c r="F336" s="37"/>
      <c r="G336" s="38"/>
      <c r="H336" s="38"/>
      <c r="I336" s="38"/>
    </row>
    <row r="337" spans="1:9" ht="10.5" customHeight="1" x14ac:dyDescent="0.25">
      <c r="A337" s="19" t="s">
        <v>376</v>
      </c>
      <c r="B337" s="20" t="s">
        <v>238</v>
      </c>
      <c r="C337" s="20" t="s">
        <v>102</v>
      </c>
      <c r="D337" s="20" t="s">
        <v>624</v>
      </c>
      <c r="F337" s="23" t="s">
        <v>358</v>
      </c>
      <c r="G337" s="24" t="s">
        <v>616</v>
      </c>
      <c r="H337" s="24" t="s">
        <v>102</v>
      </c>
      <c r="I337" s="24" t="s">
        <v>531</v>
      </c>
    </row>
    <row r="338" spans="1:9" ht="10.5" customHeight="1" x14ac:dyDescent="0.25">
      <c r="A338" s="19" t="s">
        <v>358</v>
      </c>
      <c r="B338" s="20" t="s">
        <v>105</v>
      </c>
      <c r="C338" s="20" t="s">
        <v>102</v>
      </c>
      <c r="D338" s="20" t="s">
        <v>203</v>
      </c>
      <c r="F338" s="32" t="s">
        <v>625</v>
      </c>
      <c r="G338" s="32"/>
      <c r="H338" s="32"/>
      <c r="I338" s="32"/>
    </row>
    <row r="339" spans="1:9" ht="10.5" customHeight="1" x14ac:dyDescent="0.25">
      <c r="A339" s="19" t="s">
        <v>626</v>
      </c>
      <c r="B339" s="20" t="s">
        <v>228</v>
      </c>
      <c r="C339" s="20" t="s">
        <v>102</v>
      </c>
      <c r="D339" s="20" t="s">
        <v>269</v>
      </c>
      <c r="F339" s="16" t="s">
        <v>571</v>
      </c>
      <c r="G339" s="17" t="s">
        <v>189</v>
      </c>
      <c r="H339" s="17" t="s">
        <v>99</v>
      </c>
      <c r="I339" s="18" t="s">
        <v>73</v>
      </c>
    </row>
    <row r="340" spans="1:9" ht="10.5" customHeight="1" x14ac:dyDescent="0.25">
      <c r="A340" s="19" t="s">
        <v>626</v>
      </c>
      <c r="B340" s="20" t="s">
        <v>101</v>
      </c>
      <c r="C340" s="20" t="s">
        <v>102</v>
      </c>
      <c r="D340" s="20" t="s">
        <v>340</v>
      </c>
      <c r="F340" s="19"/>
      <c r="G340" s="20" t="s">
        <v>627</v>
      </c>
      <c r="H340" s="20" t="s">
        <v>102</v>
      </c>
      <c r="I340" s="20" t="s">
        <v>624</v>
      </c>
    </row>
    <row r="341" spans="1:9" ht="10.5" customHeight="1" x14ac:dyDescent="0.25">
      <c r="A341" s="19" t="s">
        <v>626</v>
      </c>
      <c r="B341" s="20" t="s">
        <v>245</v>
      </c>
      <c r="C341" s="20" t="s">
        <v>102</v>
      </c>
      <c r="D341" s="20" t="s">
        <v>183</v>
      </c>
      <c r="F341" s="19"/>
      <c r="G341" s="20" t="s">
        <v>615</v>
      </c>
      <c r="H341" s="20" t="s">
        <v>102</v>
      </c>
      <c r="I341" s="20" t="s">
        <v>182</v>
      </c>
    </row>
    <row r="342" spans="1:9" ht="10.5" customHeight="1" x14ac:dyDescent="0.25">
      <c r="A342" s="23" t="s">
        <v>628</v>
      </c>
      <c r="B342" s="24" t="s">
        <v>101</v>
      </c>
      <c r="C342" s="24" t="s">
        <v>102</v>
      </c>
      <c r="D342" s="24" t="s">
        <v>288</v>
      </c>
      <c r="F342" s="19"/>
      <c r="G342" s="20" t="s">
        <v>605</v>
      </c>
      <c r="H342" s="20" t="s">
        <v>102</v>
      </c>
      <c r="I342" s="20" t="s">
        <v>337</v>
      </c>
    </row>
    <row r="343" spans="1:9" ht="10.5" customHeight="1" x14ac:dyDescent="0.25">
      <c r="A343" s="32" t="s">
        <v>629</v>
      </c>
      <c r="B343" s="32"/>
      <c r="C343" s="32"/>
      <c r="D343" s="32"/>
      <c r="F343" s="19"/>
      <c r="G343" s="20" t="s">
        <v>595</v>
      </c>
      <c r="H343" s="20" t="s">
        <v>102</v>
      </c>
      <c r="I343" s="20" t="s">
        <v>630</v>
      </c>
    </row>
    <row r="344" spans="1:9" ht="10.5" customHeight="1" x14ac:dyDescent="0.25">
      <c r="A344" s="16" t="s">
        <v>97</v>
      </c>
      <c r="B344" s="17" t="s">
        <v>189</v>
      </c>
      <c r="C344" s="17" t="s">
        <v>99</v>
      </c>
      <c r="D344" s="18" t="s">
        <v>73</v>
      </c>
      <c r="F344" s="19"/>
      <c r="G344" s="20" t="s">
        <v>470</v>
      </c>
      <c r="H344" s="20" t="s">
        <v>102</v>
      </c>
      <c r="I344" s="20" t="s">
        <v>314</v>
      </c>
    </row>
    <row r="345" spans="1:9" ht="10.5" customHeight="1" x14ac:dyDescent="0.25">
      <c r="A345" s="19" t="s">
        <v>410</v>
      </c>
      <c r="B345" s="20" t="s">
        <v>245</v>
      </c>
      <c r="C345" s="20" t="s">
        <v>102</v>
      </c>
      <c r="D345" s="20" t="s">
        <v>288</v>
      </c>
      <c r="F345" s="19" t="s">
        <v>631</v>
      </c>
      <c r="G345" s="20" t="s">
        <v>632</v>
      </c>
      <c r="H345" s="20" t="s">
        <v>102</v>
      </c>
      <c r="I345" s="20" t="s">
        <v>324</v>
      </c>
    </row>
    <row r="346" spans="1:9" ht="10.5" customHeight="1" x14ac:dyDescent="0.25">
      <c r="A346" s="19" t="s">
        <v>557</v>
      </c>
      <c r="B346" s="20" t="s">
        <v>228</v>
      </c>
      <c r="C346" s="20" t="s">
        <v>102</v>
      </c>
      <c r="D346" s="20" t="s">
        <v>633</v>
      </c>
      <c r="F346" s="19" t="s">
        <v>634</v>
      </c>
      <c r="G346" s="20" t="s">
        <v>613</v>
      </c>
      <c r="H346" s="20" t="s">
        <v>102</v>
      </c>
      <c r="I346" s="20" t="s">
        <v>635</v>
      </c>
    </row>
    <row r="347" spans="1:9" ht="10.5" customHeight="1" x14ac:dyDescent="0.25">
      <c r="A347" s="19" t="s">
        <v>557</v>
      </c>
      <c r="B347" s="20" t="s">
        <v>108</v>
      </c>
      <c r="C347" s="20" t="s">
        <v>102</v>
      </c>
      <c r="D347" s="20" t="s">
        <v>136</v>
      </c>
      <c r="F347" s="19" t="s">
        <v>634</v>
      </c>
      <c r="G347" s="20" t="s">
        <v>632</v>
      </c>
      <c r="H347" s="20" t="s">
        <v>102</v>
      </c>
      <c r="I347" s="20" t="s">
        <v>636</v>
      </c>
    </row>
    <row r="348" spans="1:9" ht="10.5" customHeight="1" x14ac:dyDescent="0.25">
      <c r="A348" s="19" t="s">
        <v>557</v>
      </c>
      <c r="B348" s="20" t="s">
        <v>101</v>
      </c>
      <c r="C348" s="20" t="s">
        <v>102</v>
      </c>
      <c r="D348" s="20" t="s">
        <v>478</v>
      </c>
      <c r="F348" s="19" t="s">
        <v>634</v>
      </c>
      <c r="G348" s="20" t="s">
        <v>637</v>
      </c>
      <c r="H348" s="20" t="s">
        <v>102</v>
      </c>
      <c r="I348" s="20" t="s">
        <v>638</v>
      </c>
    </row>
    <row r="349" spans="1:9" ht="10.5" customHeight="1" x14ac:dyDescent="0.25">
      <c r="A349" s="19" t="s">
        <v>557</v>
      </c>
      <c r="B349" s="20" t="s">
        <v>123</v>
      </c>
      <c r="C349" s="20" t="s">
        <v>102</v>
      </c>
      <c r="D349" s="20" t="s">
        <v>203</v>
      </c>
      <c r="F349" s="23" t="s">
        <v>634</v>
      </c>
      <c r="G349" s="24" t="s">
        <v>605</v>
      </c>
      <c r="H349" s="24" t="s">
        <v>102</v>
      </c>
      <c r="I349" s="24" t="s">
        <v>337</v>
      </c>
    </row>
    <row r="350" spans="1:9" ht="10.5" customHeight="1" x14ac:dyDescent="0.25">
      <c r="A350" s="19" t="s">
        <v>557</v>
      </c>
      <c r="B350" s="20" t="s">
        <v>128</v>
      </c>
      <c r="C350" s="20" t="s">
        <v>102</v>
      </c>
      <c r="D350" s="20" t="s">
        <v>478</v>
      </c>
      <c r="F350" s="32" t="s">
        <v>639</v>
      </c>
      <c r="G350" s="32"/>
      <c r="H350" s="32"/>
      <c r="I350" s="32"/>
    </row>
    <row r="351" spans="1:9" ht="10.5" customHeight="1" x14ac:dyDescent="0.25">
      <c r="A351" s="19" t="s">
        <v>557</v>
      </c>
      <c r="B351" s="20" t="s">
        <v>118</v>
      </c>
      <c r="C351" s="20" t="s">
        <v>102</v>
      </c>
      <c r="D351" s="20" t="s">
        <v>203</v>
      </c>
      <c r="F351" s="16" t="s">
        <v>571</v>
      </c>
      <c r="G351" s="17" t="s">
        <v>189</v>
      </c>
      <c r="H351" s="17" t="s">
        <v>99</v>
      </c>
      <c r="I351" s="18" t="s">
        <v>73</v>
      </c>
    </row>
    <row r="352" spans="1:9" ht="10.5" customHeight="1" x14ac:dyDescent="0.25">
      <c r="A352" s="19" t="s">
        <v>557</v>
      </c>
      <c r="B352" s="20" t="s">
        <v>640</v>
      </c>
      <c r="C352" s="20" t="s">
        <v>102</v>
      </c>
      <c r="D352" s="20" t="s">
        <v>273</v>
      </c>
      <c r="F352" s="19" t="s">
        <v>641</v>
      </c>
      <c r="G352" s="20" t="s">
        <v>637</v>
      </c>
      <c r="H352" s="20" t="s">
        <v>642</v>
      </c>
      <c r="I352" s="20" t="s">
        <v>643</v>
      </c>
    </row>
    <row r="353" spans="1:9" ht="10.5" customHeight="1" x14ac:dyDescent="0.25">
      <c r="A353" s="19" t="s">
        <v>557</v>
      </c>
      <c r="B353" s="20" t="s">
        <v>140</v>
      </c>
      <c r="C353" s="20" t="s">
        <v>102</v>
      </c>
      <c r="D353" s="20" t="s">
        <v>546</v>
      </c>
      <c r="F353" s="19" t="s">
        <v>644</v>
      </c>
      <c r="G353" s="20" t="s">
        <v>637</v>
      </c>
      <c r="H353" s="20" t="s">
        <v>642</v>
      </c>
      <c r="I353" s="20" t="s">
        <v>645</v>
      </c>
    </row>
    <row r="354" spans="1:9" ht="10.5" customHeight="1" x14ac:dyDescent="0.25">
      <c r="A354" s="19" t="s">
        <v>557</v>
      </c>
      <c r="B354" s="20" t="s">
        <v>144</v>
      </c>
      <c r="C354" s="20" t="s">
        <v>102</v>
      </c>
      <c r="D354" s="20" t="s">
        <v>563</v>
      </c>
      <c r="F354" s="23" t="s">
        <v>646</v>
      </c>
      <c r="G354" s="24" t="s">
        <v>613</v>
      </c>
      <c r="H354" s="24" t="s">
        <v>642</v>
      </c>
      <c r="I354" s="24" t="s">
        <v>647</v>
      </c>
    </row>
    <row r="355" spans="1:9" ht="10.5" customHeight="1" x14ac:dyDescent="0.25">
      <c r="A355" s="19" t="s">
        <v>557</v>
      </c>
      <c r="B355" s="20" t="s">
        <v>282</v>
      </c>
      <c r="C355" s="20" t="s">
        <v>102</v>
      </c>
      <c r="D355" s="20" t="s">
        <v>193</v>
      </c>
      <c r="F355" s="32" t="s">
        <v>648</v>
      </c>
      <c r="G355" s="32"/>
      <c r="H355" s="32"/>
      <c r="I355" s="32"/>
    </row>
    <row r="356" spans="1:9" ht="10.5" customHeight="1" x14ac:dyDescent="0.25">
      <c r="A356" s="19" t="s">
        <v>557</v>
      </c>
      <c r="B356" s="20" t="s">
        <v>162</v>
      </c>
      <c r="C356" s="20" t="s">
        <v>102</v>
      </c>
      <c r="D356" s="20" t="s">
        <v>478</v>
      </c>
      <c r="F356" s="16" t="s">
        <v>97</v>
      </c>
      <c r="G356" s="17" t="s">
        <v>98</v>
      </c>
      <c r="H356" s="17" t="s">
        <v>99</v>
      </c>
      <c r="I356" s="18" t="s">
        <v>73</v>
      </c>
    </row>
    <row r="357" spans="1:9" ht="10.5" customHeight="1" x14ac:dyDescent="0.25">
      <c r="A357" s="23" t="s">
        <v>557</v>
      </c>
      <c r="B357" s="24" t="s">
        <v>286</v>
      </c>
      <c r="C357" s="24" t="s">
        <v>102</v>
      </c>
      <c r="D357" s="24" t="s">
        <v>269</v>
      </c>
      <c r="F357" s="23" t="s">
        <v>358</v>
      </c>
      <c r="G357" s="24" t="s">
        <v>156</v>
      </c>
      <c r="H357" s="24" t="s">
        <v>102</v>
      </c>
      <c r="I357" s="24" t="s">
        <v>649</v>
      </c>
    </row>
    <row r="363" spans="1:9" ht="10.5" customHeight="1" x14ac:dyDescent="0.25">
      <c r="A363" s="23" t="s">
        <v>366</v>
      </c>
      <c r="B363" s="24" t="s">
        <v>144</v>
      </c>
      <c r="C363" s="24" t="s">
        <v>102</v>
      </c>
      <c r="D363" s="24" t="s">
        <v>649</v>
      </c>
    </row>
    <row r="364" spans="1:9" ht="10.5" customHeight="1" x14ac:dyDescent="0.25">
      <c r="A364" s="32" t="s">
        <v>650</v>
      </c>
      <c r="B364" s="32"/>
      <c r="C364" s="32"/>
      <c r="D364" s="32"/>
    </row>
    <row r="365" spans="1:9" ht="10.5" customHeight="1" x14ac:dyDescent="0.25">
      <c r="A365" s="16" t="s">
        <v>97</v>
      </c>
      <c r="B365" s="17" t="s">
        <v>267</v>
      </c>
      <c r="C365" s="17" t="s">
        <v>99</v>
      </c>
      <c r="D365" s="18" t="s">
        <v>73</v>
      </c>
    </row>
    <row r="366" spans="1:9" ht="10.5" customHeight="1" x14ac:dyDescent="0.25">
      <c r="A366" s="23" t="s">
        <v>651</v>
      </c>
      <c r="B366" s="24" t="s">
        <v>133</v>
      </c>
      <c r="C366" s="24" t="s">
        <v>102</v>
      </c>
      <c r="D366" s="24" t="s">
        <v>652</v>
      </c>
    </row>
    <row r="367" spans="1:9" ht="10.5" customHeight="1" x14ac:dyDescent="0.25">
      <c r="A367" s="32" t="s">
        <v>653</v>
      </c>
      <c r="B367" s="32"/>
      <c r="C367" s="32"/>
      <c r="D367" s="32"/>
    </row>
    <row r="368" spans="1:9" ht="10.5" customHeight="1" x14ac:dyDescent="0.25">
      <c r="A368" s="16" t="s">
        <v>571</v>
      </c>
      <c r="B368" s="17" t="s">
        <v>98</v>
      </c>
      <c r="C368" s="17" t="s">
        <v>99</v>
      </c>
      <c r="D368" s="18" t="s">
        <v>73</v>
      </c>
    </row>
    <row r="369" spans="1:4" ht="10.5" customHeight="1" x14ac:dyDescent="0.25">
      <c r="A369" s="19" t="s">
        <v>654</v>
      </c>
      <c r="B369" s="20" t="s">
        <v>606</v>
      </c>
      <c r="C369" s="20" t="s">
        <v>102</v>
      </c>
      <c r="D369" s="20" t="s">
        <v>655</v>
      </c>
    </row>
    <row r="370" spans="1:4" ht="10.5" customHeight="1" x14ac:dyDescent="0.25">
      <c r="A370" s="19" t="s">
        <v>654</v>
      </c>
      <c r="B370" s="20" t="s">
        <v>228</v>
      </c>
      <c r="C370" s="20" t="s">
        <v>102</v>
      </c>
      <c r="D370" s="20" t="s">
        <v>656</v>
      </c>
    </row>
    <row r="371" spans="1:4" ht="10.5" customHeight="1" x14ac:dyDescent="0.25">
      <c r="A371" s="23" t="s">
        <v>654</v>
      </c>
      <c r="B371" s="24" t="s">
        <v>108</v>
      </c>
      <c r="C371" s="24" t="s">
        <v>102</v>
      </c>
      <c r="D371" s="24" t="s">
        <v>657</v>
      </c>
    </row>
    <row r="372" spans="1:4" ht="10.5" customHeight="1" x14ac:dyDescent="0.25">
      <c r="A372" s="32" t="s">
        <v>658</v>
      </c>
      <c r="B372" s="32"/>
      <c r="C372" s="32"/>
      <c r="D372" s="32"/>
    </row>
    <row r="373" spans="1:4" ht="10.5" customHeight="1" x14ac:dyDescent="0.25">
      <c r="A373" s="16"/>
      <c r="B373" s="17" t="s">
        <v>98</v>
      </c>
      <c r="C373" s="17" t="s">
        <v>99</v>
      </c>
      <c r="D373" s="18" t="s">
        <v>73</v>
      </c>
    </row>
    <row r="374" spans="1:4" ht="10.5" customHeight="1" x14ac:dyDescent="0.25">
      <c r="A374" s="23"/>
      <c r="B374" s="24" t="s">
        <v>101</v>
      </c>
      <c r="C374" s="24" t="s">
        <v>102</v>
      </c>
      <c r="D374" s="24" t="s">
        <v>161</v>
      </c>
    </row>
    <row r="375" spans="1:4" ht="10.5" customHeight="1" x14ac:dyDescent="0.25">
      <c r="A375" s="32" t="s">
        <v>659</v>
      </c>
      <c r="B375" s="32"/>
      <c r="C375" s="32"/>
      <c r="D375" s="32"/>
    </row>
    <row r="376" spans="1:4" ht="10.5" customHeight="1" x14ac:dyDescent="0.25">
      <c r="A376" s="16" t="s">
        <v>571</v>
      </c>
      <c r="B376" s="17" t="s">
        <v>660</v>
      </c>
      <c r="C376" s="17" t="s">
        <v>99</v>
      </c>
      <c r="D376" s="18" t="s">
        <v>73</v>
      </c>
    </row>
    <row r="377" spans="1:4" ht="10.5" customHeight="1" x14ac:dyDescent="0.25">
      <c r="A377" s="19" t="s">
        <v>661</v>
      </c>
      <c r="B377" s="20" t="s">
        <v>662</v>
      </c>
      <c r="C377" s="20" t="s">
        <v>663</v>
      </c>
      <c r="D377" s="20" t="s">
        <v>664</v>
      </c>
    </row>
    <row r="378" spans="1:4" ht="10.5" customHeight="1" x14ac:dyDescent="0.25">
      <c r="A378" s="19" t="s">
        <v>665</v>
      </c>
      <c r="B378" s="20" t="s">
        <v>666</v>
      </c>
      <c r="C378" s="20" t="s">
        <v>663</v>
      </c>
      <c r="D378" s="20" t="s">
        <v>667</v>
      </c>
    </row>
    <row r="379" spans="1:4" ht="10.5" customHeight="1" x14ac:dyDescent="0.25">
      <c r="A379" s="19" t="s">
        <v>668</v>
      </c>
      <c r="B379" s="20" t="s">
        <v>669</v>
      </c>
      <c r="C379" s="20" t="s">
        <v>663</v>
      </c>
      <c r="D379" s="20" t="s">
        <v>258</v>
      </c>
    </row>
    <row r="380" spans="1:4" ht="10.5" customHeight="1" x14ac:dyDescent="0.25">
      <c r="A380" s="19" t="s">
        <v>670</v>
      </c>
      <c r="B380" s="20" t="s">
        <v>669</v>
      </c>
      <c r="C380" s="20" t="s">
        <v>663</v>
      </c>
      <c r="D380" s="20" t="s">
        <v>515</v>
      </c>
    </row>
    <row r="381" spans="1:4" ht="10.5" customHeight="1" x14ac:dyDescent="0.25">
      <c r="A381" s="19" t="s">
        <v>671</v>
      </c>
      <c r="B381" s="20" t="s">
        <v>669</v>
      </c>
      <c r="C381" s="20" t="s">
        <v>663</v>
      </c>
      <c r="D381" s="20" t="s">
        <v>672</v>
      </c>
    </row>
    <row r="382" spans="1:4" ht="10.5" customHeight="1" x14ac:dyDescent="0.25">
      <c r="A382" s="19" t="s">
        <v>673</v>
      </c>
      <c r="B382" s="20" t="s">
        <v>669</v>
      </c>
      <c r="C382" s="20" t="s">
        <v>663</v>
      </c>
      <c r="D382" s="20" t="s">
        <v>674</v>
      </c>
    </row>
    <row r="383" spans="1:4" ht="10.5" customHeight="1" x14ac:dyDescent="0.25">
      <c r="A383" s="19" t="s">
        <v>675</v>
      </c>
      <c r="B383" s="20" t="s">
        <v>669</v>
      </c>
      <c r="C383" s="20" t="s">
        <v>663</v>
      </c>
      <c r="D383" s="20" t="s">
        <v>676</v>
      </c>
    </row>
    <row r="384" spans="1:4" ht="10.5" customHeight="1" x14ac:dyDescent="0.25">
      <c r="A384" s="19" t="s">
        <v>677</v>
      </c>
      <c r="B384" s="20" t="s">
        <v>669</v>
      </c>
      <c r="C384" s="20" t="s">
        <v>663</v>
      </c>
      <c r="D384" s="20" t="s">
        <v>260</v>
      </c>
    </row>
    <row r="385" spans="1:4" ht="10.5" customHeight="1" x14ac:dyDescent="0.25">
      <c r="A385" s="23" t="s">
        <v>678</v>
      </c>
      <c r="B385" s="24" t="s">
        <v>669</v>
      </c>
      <c r="C385" s="24" t="s">
        <v>663</v>
      </c>
      <c r="D385" s="24" t="s">
        <v>679</v>
      </c>
    </row>
    <row r="386" spans="1:4" ht="10.5" customHeight="1" x14ac:dyDescent="0.25">
      <c r="A386" s="32" t="s">
        <v>680</v>
      </c>
      <c r="B386" s="32"/>
      <c r="C386" s="32"/>
      <c r="D386" s="32"/>
    </row>
    <row r="387" spans="1:4" ht="10.5" customHeight="1" x14ac:dyDescent="0.25">
      <c r="A387" s="16" t="s">
        <v>97</v>
      </c>
      <c r="B387" s="17" t="s">
        <v>98</v>
      </c>
      <c r="C387" s="17" t="s">
        <v>99</v>
      </c>
      <c r="D387" s="18" t="s">
        <v>73</v>
      </c>
    </row>
    <row r="388" spans="1:4" ht="10.5" customHeight="1" x14ac:dyDescent="0.25">
      <c r="A388" s="39" t="s">
        <v>681</v>
      </c>
      <c r="B388" s="40" t="s">
        <v>228</v>
      </c>
      <c r="C388" s="40" t="s">
        <v>102</v>
      </c>
      <c r="D388" s="40" t="s">
        <v>682</v>
      </c>
    </row>
    <row r="389" spans="1:4" x14ac:dyDescent="0.25">
      <c r="A389" s="39"/>
      <c r="B389" s="40"/>
      <c r="C389" s="40"/>
      <c r="D389" s="40"/>
    </row>
  </sheetData>
  <mergeCells count="68">
    <mergeCell ref="A375:D375"/>
    <mergeCell ref="A386:D386"/>
    <mergeCell ref="A388:A389"/>
    <mergeCell ref="B388:B389"/>
    <mergeCell ref="C388:C389"/>
    <mergeCell ref="D388:D389"/>
    <mergeCell ref="A372:D372"/>
    <mergeCell ref="A335:D335"/>
    <mergeCell ref="F335:F336"/>
    <mergeCell ref="G335:G336"/>
    <mergeCell ref="H335:H336"/>
    <mergeCell ref="A343:D343"/>
    <mergeCell ref="F350:I350"/>
    <mergeCell ref="F355:I355"/>
    <mergeCell ref="A364:D364"/>
    <mergeCell ref="A367:D367"/>
    <mergeCell ref="I335:I336"/>
    <mergeCell ref="F338:I338"/>
    <mergeCell ref="F296:I296"/>
    <mergeCell ref="A307:D307"/>
    <mergeCell ref="F307:I307"/>
    <mergeCell ref="F314:I314"/>
    <mergeCell ref="F320:F321"/>
    <mergeCell ref="G320:G321"/>
    <mergeCell ref="H320:H321"/>
    <mergeCell ref="I320:I321"/>
    <mergeCell ref="A290:D290"/>
    <mergeCell ref="F179:I179"/>
    <mergeCell ref="F182:I182"/>
    <mergeCell ref="F185:F186"/>
    <mergeCell ref="G185:G186"/>
    <mergeCell ref="H185:H186"/>
    <mergeCell ref="I185:I186"/>
    <mergeCell ref="F189:I189"/>
    <mergeCell ref="A218:D218"/>
    <mergeCell ref="A243:D243"/>
    <mergeCell ref="F267:I267"/>
    <mergeCell ref="A283:D283"/>
    <mergeCell ref="F164:I164"/>
    <mergeCell ref="F167:I167"/>
    <mergeCell ref="F177:F178"/>
    <mergeCell ref="G177:G178"/>
    <mergeCell ref="H177:H178"/>
    <mergeCell ref="I177:I178"/>
    <mergeCell ref="F161:I161"/>
    <mergeCell ref="A99:A100"/>
    <mergeCell ref="B99:B100"/>
    <mergeCell ref="C99:C100"/>
    <mergeCell ref="D99:D100"/>
    <mergeCell ref="F116:I116"/>
    <mergeCell ref="F129:I129"/>
    <mergeCell ref="A131:D131"/>
    <mergeCell ref="A146:D146"/>
    <mergeCell ref="A152:D152"/>
    <mergeCell ref="A156:D156"/>
    <mergeCell ref="A160:D160"/>
    <mergeCell ref="A95:D95"/>
    <mergeCell ref="E1:I1"/>
    <mergeCell ref="F2:I2"/>
    <mergeCell ref="F3:I3"/>
    <mergeCell ref="A4:I4"/>
    <mergeCell ref="A5:D5"/>
    <mergeCell ref="F40:I40"/>
    <mergeCell ref="F52:I52"/>
    <mergeCell ref="A53:D53"/>
    <mergeCell ref="A74:D74"/>
    <mergeCell ref="A83:D83"/>
    <mergeCell ref="F86:I8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MC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2016-03-16T07:34:29Z</dcterms:modified>
</cp:coreProperties>
</file>