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15" windowWidth="15480" windowHeight="11460" activeTab="1"/>
  </bookViews>
  <sheets>
    <sheet name="Выбери месяц" sheetId="13" r:id="rId1"/>
    <sheet name="Отдел МТО" sheetId="11" r:id="rId2"/>
    <sheet name="Сектор МТО" sheetId="14" state="hidden" r:id="rId3"/>
    <sheet name="Сектор ТО" sheetId="15" state="hidden" r:id="rId4"/>
    <sheet name="Сектор АХО" sheetId="16" state="hidden" r:id="rId5"/>
    <sheet name="всяки" sheetId="9" r:id="rId6"/>
    <sheet name="Структура" sheetId="12" r:id="rId7"/>
  </sheets>
  <externalReferences>
    <externalReference r:id="rId8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D26" i="14" l="1"/>
  <c r="D30" i="14"/>
  <c r="D34" i="14"/>
  <c r="D38" i="14"/>
  <c r="D42" i="14"/>
  <c r="C26" i="14"/>
  <c r="C30" i="14"/>
  <c r="C34" i="14"/>
  <c r="C38" i="14"/>
  <c r="C42" i="14"/>
  <c r="B26" i="14"/>
  <c r="B30" i="14"/>
  <c r="B34" i="14"/>
  <c r="B38" i="14"/>
  <c r="B42" i="14"/>
  <c r="AG41" i="11" l="1"/>
  <c r="F17" i="9" l="1"/>
  <c r="U19" i="16" l="1"/>
  <c r="U19" i="15"/>
  <c r="U19" i="14"/>
  <c r="U19" i="11"/>
  <c r="U40" i="14" l="1"/>
  <c r="U41" i="14" s="1"/>
  <c r="U44" i="14"/>
  <c r="U45" i="14" s="1"/>
  <c r="N42" i="16"/>
  <c r="AG43" i="16" s="1"/>
  <c r="D34" i="16"/>
  <c r="C34" i="16"/>
  <c r="D30" i="16"/>
  <c r="C30" i="16"/>
  <c r="D26" i="16"/>
  <c r="C26" i="16"/>
  <c r="D22" i="16"/>
  <c r="C22" i="16"/>
  <c r="B22" i="16"/>
  <c r="C21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T17" i="16"/>
  <c r="T22" i="16" s="1"/>
  <c r="T23" i="16" s="1"/>
  <c r="S17" i="16"/>
  <c r="R17" i="16"/>
  <c r="R26" i="16" s="1"/>
  <c r="R27" i="16" s="1"/>
  <c r="Q17" i="16"/>
  <c r="P17" i="16"/>
  <c r="P22" i="16" s="1"/>
  <c r="P23" i="16" s="1"/>
  <c r="O17" i="16"/>
  <c r="N17" i="16"/>
  <c r="N26" i="16" s="1"/>
  <c r="N27" i="16" s="1"/>
  <c r="M17" i="16"/>
  <c r="L17" i="16"/>
  <c r="L22" i="16" s="1"/>
  <c r="L23" i="16" s="1"/>
  <c r="K17" i="16"/>
  <c r="J17" i="16"/>
  <c r="J26" i="16" s="1"/>
  <c r="J27" i="16" s="1"/>
  <c r="I17" i="16"/>
  <c r="H17" i="16"/>
  <c r="H22" i="16" s="1"/>
  <c r="G17" i="16"/>
  <c r="F17" i="16"/>
  <c r="F26" i="16" s="1"/>
  <c r="AC14" i="16"/>
  <c r="AE14" i="16" s="1"/>
  <c r="Z14" i="16" s="1"/>
  <c r="N42" i="15"/>
  <c r="AG43" i="15" s="1"/>
  <c r="D34" i="15"/>
  <c r="C34" i="15"/>
  <c r="D30" i="15"/>
  <c r="C30" i="15"/>
  <c r="D26" i="15"/>
  <c r="C26" i="15"/>
  <c r="D22" i="15"/>
  <c r="C22" i="15"/>
  <c r="B22" i="15"/>
  <c r="C21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T17" i="15"/>
  <c r="T22" i="15" s="1"/>
  <c r="T23" i="15" s="1"/>
  <c r="S17" i="15"/>
  <c r="R17" i="15"/>
  <c r="R26" i="15" s="1"/>
  <c r="R27" i="15" s="1"/>
  <c r="Q17" i="15"/>
  <c r="P17" i="15"/>
  <c r="P22" i="15" s="1"/>
  <c r="P23" i="15" s="1"/>
  <c r="O17" i="15"/>
  <c r="N17" i="15"/>
  <c r="N26" i="15" s="1"/>
  <c r="N27" i="15" s="1"/>
  <c r="M17" i="15"/>
  <c r="L17" i="15"/>
  <c r="L22" i="15" s="1"/>
  <c r="L23" i="15" s="1"/>
  <c r="K17" i="15"/>
  <c r="J17" i="15"/>
  <c r="J26" i="15" s="1"/>
  <c r="J27" i="15" s="1"/>
  <c r="I17" i="15"/>
  <c r="H17" i="15"/>
  <c r="H22" i="15" s="1"/>
  <c r="G17" i="15"/>
  <c r="F17" i="15"/>
  <c r="F26" i="15" s="1"/>
  <c r="AC14" i="15"/>
  <c r="AE14" i="15" s="1"/>
  <c r="Z14" i="15" s="1"/>
  <c r="N50" i="14"/>
  <c r="D22" i="14"/>
  <c r="C22" i="14"/>
  <c r="B22" i="14"/>
  <c r="C21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T17" i="14"/>
  <c r="T42" i="14" s="1"/>
  <c r="T43" i="14" s="1"/>
  <c r="S17" i="14"/>
  <c r="R17" i="14"/>
  <c r="R42" i="14" s="1"/>
  <c r="R43" i="14" s="1"/>
  <c r="Q17" i="14"/>
  <c r="P17" i="14"/>
  <c r="P42" i="14" s="1"/>
  <c r="P43" i="14" s="1"/>
  <c r="O17" i="14"/>
  <c r="N17" i="14"/>
  <c r="M17" i="14"/>
  <c r="L17" i="14"/>
  <c r="L42" i="14" s="1"/>
  <c r="L43" i="14" s="1"/>
  <c r="K17" i="14"/>
  <c r="J17" i="14"/>
  <c r="I17" i="14"/>
  <c r="H17" i="14"/>
  <c r="H42" i="14" s="1"/>
  <c r="H43" i="14" s="1"/>
  <c r="G17" i="14"/>
  <c r="F17" i="14"/>
  <c r="AC14" i="14"/>
  <c r="AE14" i="14" s="1"/>
  <c r="Z14" i="14" s="1"/>
  <c r="N38" i="14" l="1"/>
  <c r="N39" i="14" s="1"/>
  <c r="N42" i="14"/>
  <c r="N43" i="14" s="1"/>
  <c r="I40" i="14"/>
  <c r="I41" i="14" s="1"/>
  <c r="I44" i="14"/>
  <c r="I45" i="14" s="1"/>
  <c r="M40" i="14"/>
  <c r="M41" i="14" s="1"/>
  <c r="M44" i="14"/>
  <c r="M45" i="14" s="1"/>
  <c r="S40" i="14"/>
  <c r="S41" i="14" s="1"/>
  <c r="S44" i="14"/>
  <c r="S45" i="14" s="1"/>
  <c r="G38" i="14"/>
  <c r="G39" i="14" s="1"/>
  <c r="G42" i="14"/>
  <c r="G43" i="14" s="1"/>
  <c r="I38" i="14"/>
  <c r="I39" i="14" s="1"/>
  <c r="I42" i="14"/>
  <c r="I43" i="14" s="1"/>
  <c r="K38" i="14"/>
  <c r="K39" i="14" s="1"/>
  <c r="K42" i="14"/>
  <c r="K43" i="14" s="1"/>
  <c r="M38" i="14"/>
  <c r="M39" i="14" s="1"/>
  <c r="M42" i="14"/>
  <c r="M43" i="14" s="1"/>
  <c r="O38" i="14"/>
  <c r="O39" i="14" s="1"/>
  <c r="O42" i="14"/>
  <c r="O43" i="14" s="1"/>
  <c r="Q38" i="14"/>
  <c r="Q39" i="14" s="1"/>
  <c r="Q42" i="14"/>
  <c r="Q43" i="14" s="1"/>
  <c r="S38" i="14"/>
  <c r="S39" i="14" s="1"/>
  <c r="S42" i="14"/>
  <c r="S43" i="14" s="1"/>
  <c r="F40" i="14"/>
  <c r="F44" i="14"/>
  <c r="H40" i="14"/>
  <c r="H41" i="14" s="1"/>
  <c r="H44" i="14"/>
  <c r="H45" i="14" s="1"/>
  <c r="J40" i="14"/>
  <c r="J41" i="14" s="1"/>
  <c r="J44" i="14"/>
  <c r="J45" i="14" s="1"/>
  <c r="L40" i="14"/>
  <c r="L41" i="14" s="1"/>
  <c r="L44" i="14"/>
  <c r="L45" i="14" s="1"/>
  <c r="N40" i="14"/>
  <c r="N41" i="14" s="1"/>
  <c r="N44" i="14"/>
  <c r="N45" i="14" s="1"/>
  <c r="P40" i="14"/>
  <c r="P41" i="14" s="1"/>
  <c r="P44" i="14"/>
  <c r="P45" i="14" s="1"/>
  <c r="R40" i="14"/>
  <c r="R41" i="14" s="1"/>
  <c r="R44" i="14"/>
  <c r="R45" i="14" s="1"/>
  <c r="T40" i="14"/>
  <c r="T41" i="14" s="1"/>
  <c r="T44" i="14"/>
  <c r="T45" i="14" s="1"/>
  <c r="F38" i="14"/>
  <c r="F42" i="14"/>
  <c r="J38" i="14"/>
  <c r="J39" i="14" s="1"/>
  <c r="J42" i="14"/>
  <c r="J43" i="14" s="1"/>
  <c r="G40" i="14"/>
  <c r="G41" i="14" s="1"/>
  <c r="G44" i="14"/>
  <c r="G45" i="14" s="1"/>
  <c r="K40" i="14"/>
  <c r="K41" i="14" s="1"/>
  <c r="K44" i="14"/>
  <c r="K45" i="14" s="1"/>
  <c r="O40" i="14"/>
  <c r="O41" i="14" s="1"/>
  <c r="O44" i="14"/>
  <c r="O45" i="14" s="1"/>
  <c r="Q40" i="14"/>
  <c r="Q41" i="14" s="1"/>
  <c r="Q44" i="14"/>
  <c r="Q45" i="14" s="1"/>
  <c r="H23" i="15"/>
  <c r="F41" i="14"/>
  <c r="V41" i="14" s="1"/>
  <c r="F39" i="14"/>
  <c r="H22" i="14"/>
  <c r="H38" i="14"/>
  <c r="H39" i="14" s="1"/>
  <c r="L22" i="14"/>
  <c r="L23" i="14" s="1"/>
  <c r="L38" i="14"/>
  <c r="L39" i="14" s="1"/>
  <c r="P22" i="14"/>
  <c r="P23" i="14" s="1"/>
  <c r="P38" i="14"/>
  <c r="P39" i="14" s="1"/>
  <c r="R26" i="14"/>
  <c r="R27" i="14" s="1"/>
  <c r="R38" i="14"/>
  <c r="R39" i="14" s="1"/>
  <c r="T22" i="14"/>
  <c r="T23" i="14" s="1"/>
  <c r="T38" i="14"/>
  <c r="T39" i="14" s="1"/>
  <c r="AG51" i="14"/>
  <c r="AG49" i="14"/>
  <c r="H23" i="14"/>
  <c r="H23" i="16"/>
  <c r="F27" i="16"/>
  <c r="G34" i="16"/>
  <c r="G35" i="16" s="1"/>
  <c r="G30" i="16"/>
  <c r="G31" i="16" s="1"/>
  <c r="G26" i="16"/>
  <c r="G27" i="16" s="1"/>
  <c r="I34" i="16"/>
  <c r="I35" i="16" s="1"/>
  <c r="I30" i="16"/>
  <c r="I31" i="16" s="1"/>
  <c r="I26" i="16"/>
  <c r="I27" i="16" s="1"/>
  <c r="K34" i="16"/>
  <c r="K35" i="16" s="1"/>
  <c r="K30" i="16"/>
  <c r="K31" i="16" s="1"/>
  <c r="K26" i="16"/>
  <c r="K27" i="16" s="1"/>
  <c r="M34" i="16"/>
  <c r="M35" i="16" s="1"/>
  <c r="M30" i="16"/>
  <c r="M31" i="16" s="1"/>
  <c r="M26" i="16"/>
  <c r="M27" i="16" s="1"/>
  <c r="O34" i="16"/>
  <c r="O35" i="16" s="1"/>
  <c r="O30" i="16"/>
  <c r="O31" i="16" s="1"/>
  <c r="O26" i="16"/>
  <c r="O27" i="16" s="1"/>
  <c r="Q34" i="16"/>
  <c r="Q35" i="16" s="1"/>
  <c r="Q30" i="16"/>
  <c r="Q31" i="16" s="1"/>
  <c r="Q26" i="16"/>
  <c r="Q27" i="16" s="1"/>
  <c r="S34" i="16"/>
  <c r="S35" i="16" s="1"/>
  <c r="S30" i="16"/>
  <c r="S31" i="16" s="1"/>
  <c r="S26" i="16"/>
  <c r="S27" i="16" s="1"/>
  <c r="F36" i="16"/>
  <c r="F32" i="16"/>
  <c r="F28" i="16"/>
  <c r="H36" i="16"/>
  <c r="H37" i="16" s="1"/>
  <c r="H28" i="16"/>
  <c r="H29" i="16" s="1"/>
  <c r="H32" i="16"/>
  <c r="H33" i="16" s="1"/>
  <c r="J36" i="16"/>
  <c r="J37" i="16" s="1"/>
  <c r="J32" i="16"/>
  <c r="J33" i="16" s="1"/>
  <c r="J28" i="16"/>
  <c r="J29" i="16" s="1"/>
  <c r="L36" i="16"/>
  <c r="L37" i="16" s="1"/>
  <c r="L28" i="16"/>
  <c r="L29" i="16" s="1"/>
  <c r="L32" i="16"/>
  <c r="L33" i="16" s="1"/>
  <c r="N36" i="16"/>
  <c r="N37" i="16" s="1"/>
  <c r="N32" i="16"/>
  <c r="N33" i="16" s="1"/>
  <c r="N28" i="16"/>
  <c r="N29" i="16" s="1"/>
  <c r="P36" i="16"/>
  <c r="P37" i="16" s="1"/>
  <c r="P28" i="16"/>
  <c r="P29" i="16" s="1"/>
  <c r="P32" i="16"/>
  <c r="P33" i="16" s="1"/>
  <c r="R36" i="16"/>
  <c r="R37" i="16" s="1"/>
  <c r="R32" i="16"/>
  <c r="R33" i="16" s="1"/>
  <c r="R28" i="16"/>
  <c r="R29" i="16" s="1"/>
  <c r="T36" i="16"/>
  <c r="T37" i="16" s="1"/>
  <c r="T28" i="16"/>
  <c r="T29" i="16" s="1"/>
  <c r="T32" i="16"/>
  <c r="T33" i="16" s="1"/>
  <c r="F22" i="16"/>
  <c r="J22" i="16"/>
  <c r="J23" i="16" s="1"/>
  <c r="N22" i="16"/>
  <c r="N23" i="16" s="1"/>
  <c r="R22" i="16"/>
  <c r="R23" i="16" s="1"/>
  <c r="H24" i="16"/>
  <c r="H25" i="16" s="1"/>
  <c r="L24" i="16"/>
  <c r="L25" i="16" s="1"/>
  <c r="P24" i="16"/>
  <c r="P25" i="16" s="1"/>
  <c r="T24" i="16"/>
  <c r="T25" i="16" s="1"/>
  <c r="F34" i="16"/>
  <c r="F30" i="16"/>
  <c r="H34" i="16"/>
  <c r="H30" i="16"/>
  <c r="J34" i="16"/>
  <c r="J35" i="16" s="1"/>
  <c r="J30" i="16"/>
  <c r="J31" i="16" s="1"/>
  <c r="L34" i="16"/>
  <c r="L35" i="16" s="1"/>
  <c r="L30" i="16"/>
  <c r="L31" i="16" s="1"/>
  <c r="N34" i="16"/>
  <c r="N35" i="16" s="1"/>
  <c r="N30" i="16"/>
  <c r="N31" i="16" s="1"/>
  <c r="P34" i="16"/>
  <c r="P35" i="16" s="1"/>
  <c r="P30" i="16"/>
  <c r="P31" i="16" s="1"/>
  <c r="R34" i="16"/>
  <c r="R35" i="16" s="1"/>
  <c r="R30" i="16"/>
  <c r="R31" i="16" s="1"/>
  <c r="T34" i="16"/>
  <c r="T35" i="16" s="1"/>
  <c r="T30" i="16"/>
  <c r="T31" i="16" s="1"/>
  <c r="G36" i="16"/>
  <c r="G37" i="16" s="1"/>
  <c r="G32" i="16"/>
  <c r="G33" i="16" s="1"/>
  <c r="G28" i="16"/>
  <c r="G29" i="16" s="1"/>
  <c r="G24" i="16"/>
  <c r="G25" i="16" s="1"/>
  <c r="I36" i="16"/>
  <c r="I37" i="16" s="1"/>
  <c r="I32" i="16"/>
  <c r="I33" i="16" s="1"/>
  <c r="I28" i="16"/>
  <c r="I29" i="16" s="1"/>
  <c r="I24" i="16"/>
  <c r="I25" i="16" s="1"/>
  <c r="K36" i="16"/>
  <c r="K37" i="16" s="1"/>
  <c r="K32" i="16"/>
  <c r="K33" i="16" s="1"/>
  <c r="K28" i="16"/>
  <c r="K29" i="16" s="1"/>
  <c r="K24" i="16"/>
  <c r="K25" i="16" s="1"/>
  <c r="M36" i="16"/>
  <c r="M37" i="16" s="1"/>
  <c r="M32" i="16"/>
  <c r="M33" i="16" s="1"/>
  <c r="M28" i="16"/>
  <c r="M29" i="16" s="1"/>
  <c r="M24" i="16"/>
  <c r="M25" i="16" s="1"/>
  <c r="O36" i="16"/>
  <c r="O37" i="16" s="1"/>
  <c r="O32" i="16"/>
  <c r="O33" i="16" s="1"/>
  <c r="O28" i="16"/>
  <c r="O29" i="16" s="1"/>
  <c r="O24" i="16"/>
  <c r="O25" i="16" s="1"/>
  <c r="Q36" i="16"/>
  <c r="Q37" i="16" s="1"/>
  <c r="Q32" i="16"/>
  <c r="Q33" i="16" s="1"/>
  <c r="Q28" i="16"/>
  <c r="Q29" i="16" s="1"/>
  <c r="Q24" i="16"/>
  <c r="Q25" i="16" s="1"/>
  <c r="S36" i="16"/>
  <c r="S37" i="16" s="1"/>
  <c r="S32" i="16"/>
  <c r="S33" i="16" s="1"/>
  <c r="S28" i="16"/>
  <c r="S29" i="16" s="1"/>
  <c r="S24" i="16"/>
  <c r="S25" i="16" s="1"/>
  <c r="U36" i="16"/>
  <c r="U37" i="16" s="1"/>
  <c r="U32" i="16"/>
  <c r="U33" i="16" s="1"/>
  <c r="U28" i="16"/>
  <c r="U29" i="16" s="1"/>
  <c r="U24" i="16"/>
  <c r="U25" i="16" s="1"/>
  <c r="B34" i="16"/>
  <c r="B30" i="16"/>
  <c r="B26" i="16"/>
  <c r="G22" i="16"/>
  <c r="G23" i="16" s="1"/>
  <c r="I22" i="16"/>
  <c r="I23" i="16" s="1"/>
  <c r="K22" i="16"/>
  <c r="K23" i="16" s="1"/>
  <c r="M22" i="16"/>
  <c r="M23" i="16" s="1"/>
  <c r="O22" i="16"/>
  <c r="O23" i="16" s="1"/>
  <c r="Q22" i="16"/>
  <c r="Q23" i="16" s="1"/>
  <c r="S22" i="16"/>
  <c r="S23" i="16" s="1"/>
  <c r="F24" i="16"/>
  <c r="J24" i="16"/>
  <c r="J25" i="16" s="1"/>
  <c r="N24" i="16"/>
  <c r="N25" i="16" s="1"/>
  <c r="R24" i="16"/>
  <c r="R25" i="16" s="1"/>
  <c r="H26" i="16"/>
  <c r="L26" i="16"/>
  <c r="L27" i="16" s="1"/>
  <c r="P26" i="16"/>
  <c r="P27" i="16" s="1"/>
  <c r="T26" i="16"/>
  <c r="T27" i="16" s="1"/>
  <c r="AG41" i="16"/>
  <c r="F27" i="15"/>
  <c r="G34" i="15"/>
  <c r="G35" i="15" s="1"/>
  <c r="G30" i="15"/>
  <c r="G31" i="15" s="1"/>
  <c r="G26" i="15"/>
  <c r="G27" i="15" s="1"/>
  <c r="I34" i="15"/>
  <c r="I35" i="15" s="1"/>
  <c r="I30" i="15"/>
  <c r="I31" i="15" s="1"/>
  <c r="I26" i="15"/>
  <c r="I27" i="15" s="1"/>
  <c r="K34" i="15"/>
  <c r="K35" i="15" s="1"/>
  <c r="K30" i="15"/>
  <c r="K31" i="15" s="1"/>
  <c r="K26" i="15"/>
  <c r="K27" i="15" s="1"/>
  <c r="M34" i="15"/>
  <c r="M35" i="15" s="1"/>
  <c r="M30" i="15"/>
  <c r="M31" i="15" s="1"/>
  <c r="M26" i="15"/>
  <c r="M27" i="15" s="1"/>
  <c r="O34" i="15"/>
  <c r="O35" i="15" s="1"/>
  <c r="O30" i="15"/>
  <c r="O31" i="15" s="1"/>
  <c r="O26" i="15"/>
  <c r="O27" i="15" s="1"/>
  <c r="Q34" i="15"/>
  <c r="Q35" i="15" s="1"/>
  <c r="Q30" i="15"/>
  <c r="Q31" i="15" s="1"/>
  <c r="Q26" i="15"/>
  <c r="Q27" i="15" s="1"/>
  <c r="S34" i="15"/>
  <c r="S35" i="15" s="1"/>
  <c r="S30" i="15"/>
  <c r="S31" i="15" s="1"/>
  <c r="S26" i="15"/>
  <c r="S27" i="15" s="1"/>
  <c r="F36" i="15"/>
  <c r="F32" i="15"/>
  <c r="F28" i="15"/>
  <c r="H36" i="15"/>
  <c r="H37" i="15" s="1"/>
  <c r="H28" i="15"/>
  <c r="H29" i="15" s="1"/>
  <c r="H32" i="15"/>
  <c r="H33" i="15" s="1"/>
  <c r="J36" i="15"/>
  <c r="J37" i="15" s="1"/>
  <c r="J32" i="15"/>
  <c r="J33" i="15" s="1"/>
  <c r="J28" i="15"/>
  <c r="J29" i="15" s="1"/>
  <c r="L36" i="15"/>
  <c r="L37" i="15" s="1"/>
  <c r="L28" i="15"/>
  <c r="L29" i="15" s="1"/>
  <c r="L32" i="15"/>
  <c r="L33" i="15" s="1"/>
  <c r="N36" i="15"/>
  <c r="N37" i="15" s="1"/>
  <c r="N32" i="15"/>
  <c r="N33" i="15" s="1"/>
  <c r="N28" i="15"/>
  <c r="N29" i="15" s="1"/>
  <c r="P36" i="15"/>
  <c r="P37" i="15" s="1"/>
  <c r="P28" i="15"/>
  <c r="P29" i="15" s="1"/>
  <c r="P32" i="15"/>
  <c r="P33" i="15" s="1"/>
  <c r="R36" i="15"/>
  <c r="R37" i="15" s="1"/>
  <c r="R32" i="15"/>
  <c r="R33" i="15" s="1"/>
  <c r="R28" i="15"/>
  <c r="R29" i="15" s="1"/>
  <c r="T36" i="15"/>
  <c r="T37" i="15" s="1"/>
  <c r="T28" i="15"/>
  <c r="T29" i="15" s="1"/>
  <c r="T32" i="15"/>
  <c r="T33" i="15" s="1"/>
  <c r="F22" i="15"/>
  <c r="J22" i="15"/>
  <c r="J23" i="15" s="1"/>
  <c r="N22" i="15"/>
  <c r="N23" i="15" s="1"/>
  <c r="R22" i="15"/>
  <c r="R23" i="15" s="1"/>
  <c r="H24" i="15"/>
  <c r="H25" i="15" s="1"/>
  <c r="L24" i="15"/>
  <c r="L25" i="15" s="1"/>
  <c r="P24" i="15"/>
  <c r="P25" i="15" s="1"/>
  <c r="T24" i="15"/>
  <c r="T25" i="15" s="1"/>
  <c r="F34" i="15"/>
  <c r="F30" i="15"/>
  <c r="H34" i="15"/>
  <c r="H30" i="15"/>
  <c r="J34" i="15"/>
  <c r="J35" i="15" s="1"/>
  <c r="J30" i="15"/>
  <c r="J31" i="15" s="1"/>
  <c r="L34" i="15"/>
  <c r="L35" i="15" s="1"/>
  <c r="L30" i="15"/>
  <c r="L31" i="15" s="1"/>
  <c r="N34" i="15"/>
  <c r="N35" i="15" s="1"/>
  <c r="N30" i="15"/>
  <c r="N31" i="15" s="1"/>
  <c r="P34" i="15"/>
  <c r="P35" i="15" s="1"/>
  <c r="P30" i="15"/>
  <c r="P31" i="15" s="1"/>
  <c r="R34" i="15"/>
  <c r="R35" i="15" s="1"/>
  <c r="R30" i="15"/>
  <c r="R31" i="15" s="1"/>
  <c r="T34" i="15"/>
  <c r="T35" i="15" s="1"/>
  <c r="T30" i="15"/>
  <c r="T31" i="15" s="1"/>
  <c r="G36" i="15"/>
  <c r="G37" i="15" s="1"/>
  <c r="G32" i="15"/>
  <c r="G33" i="15" s="1"/>
  <c r="G28" i="15"/>
  <c r="G29" i="15" s="1"/>
  <c r="G24" i="15"/>
  <c r="G25" i="15" s="1"/>
  <c r="I36" i="15"/>
  <c r="I37" i="15" s="1"/>
  <c r="I32" i="15"/>
  <c r="I33" i="15" s="1"/>
  <c r="I28" i="15"/>
  <c r="I29" i="15" s="1"/>
  <c r="I24" i="15"/>
  <c r="I25" i="15" s="1"/>
  <c r="K36" i="15"/>
  <c r="K37" i="15" s="1"/>
  <c r="K32" i="15"/>
  <c r="K33" i="15" s="1"/>
  <c r="K28" i="15"/>
  <c r="K29" i="15" s="1"/>
  <c r="K24" i="15"/>
  <c r="K25" i="15" s="1"/>
  <c r="M36" i="15"/>
  <c r="M37" i="15" s="1"/>
  <c r="M32" i="15"/>
  <c r="M33" i="15" s="1"/>
  <c r="M28" i="15"/>
  <c r="M29" i="15" s="1"/>
  <c r="M24" i="15"/>
  <c r="M25" i="15" s="1"/>
  <c r="O36" i="15"/>
  <c r="O37" i="15" s="1"/>
  <c r="O32" i="15"/>
  <c r="O33" i="15" s="1"/>
  <c r="O28" i="15"/>
  <c r="O29" i="15" s="1"/>
  <c r="O24" i="15"/>
  <c r="O25" i="15" s="1"/>
  <c r="Q36" i="15"/>
  <c r="Q37" i="15" s="1"/>
  <c r="Q32" i="15"/>
  <c r="Q33" i="15" s="1"/>
  <c r="Q28" i="15"/>
  <c r="Q29" i="15" s="1"/>
  <c r="Q24" i="15"/>
  <c r="Q25" i="15" s="1"/>
  <c r="S36" i="15"/>
  <c r="S37" i="15" s="1"/>
  <c r="S32" i="15"/>
  <c r="S33" i="15" s="1"/>
  <c r="S28" i="15"/>
  <c r="S29" i="15" s="1"/>
  <c r="S24" i="15"/>
  <c r="S25" i="15" s="1"/>
  <c r="U36" i="15"/>
  <c r="U37" i="15" s="1"/>
  <c r="U32" i="15"/>
  <c r="U33" i="15" s="1"/>
  <c r="U28" i="15"/>
  <c r="U29" i="15" s="1"/>
  <c r="U24" i="15"/>
  <c r="U25" i="15" s="1"/>
  <c r="B34" i="15"/>
  <c r="B30" i="15"/>
  <c r="B26" i="15"/>
  <c r="G22" i="15"/>
  <c r="G23" i="15" s="1"/>
  <c r="I22" i="15"/>
  <c r="I23" i="15" s="1"/>
  <c r="K22" i="15"/>
  <c r="K23" i="15" s="1"/>
  <c r="M22" i="15"/>
  <c r="M23" i="15" s="1"/>
  <c r="O22" i="15"/>
  <c r="O23" i="15" s="1"/>
  <c r="Q22" i="15"/>
  <c r="Q23" i="15" s="1"/>
  <c r="S22" i="15"/>
  <c r="S23" i="15" s="1"/>
  <c r="F24" i="15"/>
  <c r="J24" i="15"/>
  <c r="J25" i="15" s="1"/>
  <c r="N24" i="15"/>
  <c r="N25" i="15" s="1"/>
  <c r="R24" i="15"/>
  <c r="R25" i="15" s="1"/>
  <c r="H26" i="15"/>
  <c r="L26" i="15"/>
  <c r="L27" i="15" s="1"/>
  <c r="P26" i="15"/>
  <c r="P27" i="15" s="1"/>
  <c r="T26" i="15"/>
  <c r="T27" i="15" s="1"/>
  <c r="AG41" i="15"/>
  <c r="F34" i="14"/>
  <c r="F30" i="14"/>
  <c r="J34" i="14"/>
  <c r="J35" i="14" s="1"/>
  <c r="J30" i="14"/>
  <c r="J31" i="14" s="1"/>
  <c r="N34" i="14"/>
  <c r="N35" i="14" s="1"/>
  <c r="N30" i="14"/>
  <c r="N31" i="14" s="1"/>
  <c r="G34" i="14"/>
  <c r="G35" i="14" s="1"/>
  <c r="G30" i="14"/>
  <c r="G31" i="14" s="1"/>
  <c r="G26" i="14"/>
  <c r="G27" i="14" s="1"/>
  <c r="I34" i="14"/>
  <c r="I35" i="14" s="1"/>
  <c r="I30" i="14"/>
  <c r="I31" i="14" s="1"/>
  <c r="I26" i="14"/>
  <c r="I27" i="14" s="1"/>
  <c r="K34" i="14"/>
  <c r="K35" i="14" s="1"/>
  <c r="K30" i="14"/>
  <c r="K31" i="14" s="1"/>
  <c r="K26" i="14"/>
  <c r="K27" i="14" s="1"/>
  <c r="M34" i="14"/>
  <c r="M35" i="14" s="1"/>
  <c r="M30" i="14"/>
  <c r="M31" i="14" s="1"/>
  <c r="M26" i="14"/>
  <c r="M27" i="14" s="1"/>
  <c r="O34" i="14"/>
  <c r="O35" i="14" s="1"/>
  <c r="O30" i="14"/>
  <c r="O31" i="14" s="1"/>
  <c r="O26" i="14"/>
  <c r="O27" i="14" s="1"/>
  <c r="Q34" i="14"/>
  <c r="Q35" i="14" s="1"/>
  <c r="Q30" i="14"/>
  <c r="Q31" i="14" s="1"/>
  <c r="Q26" i="14"/>
  <c r="Q27" i="14" s="1"/>
  <c r="S34" i="14"/>
  <c r="S35" i="14" s="1"/>
  <c r="S30" i="14"/>
  <c r="S31" i="14" s="1"/>
  <c r="S26" i="14"/>
  <c r="S27" i="14" s="1"/>
  <c r="F36" i="14"/>
  <c r="F32" i="14"/>
  <c r="F28" i="14"/>
  <c r="H36" i="14"/>
  <c r="H37" i="14" s="1"/>
  <c r="H28" i="14"/>
  <c r="H29" i="14" s="1"/>
  <c r="H32" i="14"/>
  <c r="H33" i="14" s="1"/>
  <c r="J36" i="14"/>
  <c r="J37" i="14" s="1"/>
  <c r="J32" i="14"/>
  <c r="J33" i="14" s="1"/>
  <c r="J28" i="14"/>
  <c r="J29" i="14" s="1"/>
  <c r="L36" i="14"/>
  <c r="L37" i="14" s="1"/>
  <c r="L28" i="14"/>
  <c r="L29" i="14" s="1"/>
  <c r="L32" i="14"/>
  <c r="L33" i="14" s="1"/>
  <c r="N36" i="14"/>
  <c r="N37" i="14" s="1"/>
  <c r="N32" i="14"/>
  <c r="N33" i="14" s="1"/>
  <c r="N28" i="14"/>
  <c r="N29" i="14" s="1"/>
  <c r="P36" i="14"/>
  <c r="P37" i="14" s="1"/>
  <c r="P28" i="14"/>
  <c r="P29" i="14" s="1"/>
  <c r="P32" i="14"/>
  <c r="P33" i="14" s="1"/>
  <c r="R36" i="14"/>
  <c r="R37" i="14" s="1"/>
  <c r="R32" i="14"/>
  <c r="R33" i="14" s="1"/>
  <c r="R28" i="14"/>
  <c r="R29" i="14" s="1"/>
  <c r="T36" i="14"/>
  <c r="T37" i="14" s="1"/>
  <c r="T28" i="14"/>
  <c r="T29" i="14" s="1"/>
  <c r="T32" i="14"/>
  <c r="T33" i="14" s="1"/>
  <c r="F22" i="14"/>
  <c r="J22" i="14"/>
  <c r="J23" i="14" s="1"/>
  <c r="N22" i="14"/>
  <c r="N23" i="14" s="1"/>
  <c r="R22" i="14"/>
  <c r="R23" i="14" s="1"/>
  <c r="H24" i="14"/>
  <c r="H25" i="14" s="1"/>
  <c r="L24" i="14"/>
  <c r="L25" i="14" s="1"/>
  <c r="P24" i="14"/>
  <c r="P25" i="14" s="1"/>
  <c r="T24" i="14"/>
  <c r="T25" i="14" s="1"/>
  <c r="F26" i="14"/>
  <c r="J26" i="14"/>
  <c r="J27" i="14" s="1"/>
  <c r="N26" i="14"/>
  <c r="N27" i="14" s="1"/>
  <c r="H34" i="14"/>
  <c r="H30" i="14"/>
  <c r="L34" i="14"/>
  <c r="L35" i="14" s="1"/>
  <c r="L30" i="14"/>
  <c r="L31" i="14" s="1"/>
  <c r="P34" i="14"/>
  <c r="P35" i="14" s="1"/>
  <c r="P30" i="14"/>
  <c r="P31" i="14" s="1"/>
  <c r="R34" i="14"/>
  <c r="R35" i="14" s="1"/>
  <c r="R30" i="14"/>
  <c r="R31" i="14" s="1"/>
  <c r="T34" i="14"/>
  <c r="T35" i="14" s="1"/>
  <c r="T30" i="14"/>
  <c r="T31" i="14" s="1"/>
  <c r="G36" i="14"/>
  <c r="G37" i="14" s="1"/>
  <c r="G32" i="14"/>
  <c r="G33" i="14" s="1"/>
  <c r="G28" i="14"/>
  <c r="G29" i="14" s="1"/>
  <c r="G24" i="14"/>
  <c r="G25" i="14" s="1"/>
  <c r="I36" i="14"/>
  <c r="I37" i="14" s="1"/>
  <c r="I32" i="14"/>
  <c r="I33" i="14" s="1"/>
  <c r="I28" i="14"/>
  <c r="I29" i="14" s="1"/>
  <c r="I24" i="14"/>
  <c r="I25" i="14" s="1"/>
  <c r="K36" i="14"/>
  <c r="K37" i="14" s="1"/>
  <c r="K32" i="14"/>
  <c r="K33" i="14" s="1"/>
  <c r="K28" i="14"/>
  <c r="K29" i="14" s="1"/>
  <c r="K24" i="14"/>
  <c r="K25" i="14" s="1"/>
  <c r="M36" i="14"/>
  <c r="M37" i="14" s="1"/>
  <c r="M32" i="14"/>
  <c r="M33" i="14" s="1"/>
  <c r="M28" i="14"/>
  <c r="M29" i="14" s="1"/>
  <c r="M24" i="14"/>
  <c r="M25" i="14" s="1"/>
  <c r="O36" i="14"/>
  <c r="O37" i="14" s="1"/>
  <c r="O32" i="14"/>
  <c r="O33" i="14" s="1"/>
  <c r="O28" i="14"/>
  <c r="O29" i="14" s="1"/>
  <c r="O24" i="14"/>
  <c r="O25" i="14" s="1"/>
  <c r="Q36" i="14"/>
  <c r="Q37" i="14" s="1"/>
  <c r="Q32" i="14"/>
  <c r="Q33" i="14" s="1"/>
  <c r="Q28" i="14"/>
  <c r="Q29" i="14" s="1"/>
  <c r="Q24" i="14"/>
  <c r="Q25" i="14" s="1"/>
  <c r="S36" i="14"/>
  <c r="S37" i="14" s="1"/>
  <c r="S32" i="14"/>
  <c r="S33" i="14" s="1"/>
  <c r="S28" i="14"/>
  <c r="S29" i="14" s="1"/>
  <c r="S24" i="14"/>
  <c r="S25" i="14" s="1"/>
  <c r="U36" i="14"/>
  <c r="U37" i="14" s="1"/>
  <c r="U32" i="14"/>
  <c r="U33" i="14" s="1"/>
  <c r="U28" i="14"/>
  <c r="U29" i="14" s="1"/>
  <c r="U24" i="14"/>
  <c r="U25" i="14" s="1"/>
  <c r="G22" i="14"/>
  <c r="G23" i="14" s="1"/>
  <c r="I22" i="14"/>
  <c r="I23" i="14" s="1"/>
  <c r="K22" i="14"/>
  <c r="K23" i="14" s="1"/>
  <c r="M22" i="14"/>
  <c r="M23" i="14" s="1"/>
  <c r="O22" i="14"/>
  <c r="O23" i="14" s="1"/>
  <c r="Q22" i="14"/>
  <c r="Q23" i="14" s="1"/>
  <c r="S22" i="14"/>
  <c r="S23" i="14" s="1"/>
  <c r="F24" i="14"/>
  <c r="J24" i="14"/>
  <c r="J25" i="14" s="1"/>
  <c r="N24" i="14"/>
  <c r="N25" i="14" s="1"/>
  <c r="R24" i="14"/>
  <c r="R25" i="14" s="1"/>
  <c r="H26" i="14"/>
  <c r="L26" i="14"/>
  <c r="L27" i="14" s="1"/>
  <c r="P26" i="14"/>
  <c r="P27" i="14" s="1"/>
  <c r="T26" i="14"/>
  <c r="T27" i="14" s="1"/>
  <c r="D26" i="11"/>
  <c r="D30" i="11"/>
  <c r="D34" i="11"/>
  <c r="C26" i="11"/>
  <c r="C30" i="11"/>
  <c r="C34" i="11"/>
  <c r="V40" i="14" l="1"/>
  <c r="F43" i="14"/>
  <c r="V43" i="14" s="1"/>
  <c r="V42" i="14"/>
  <c r="V44" i="14"/>
  <c r="F45" i="14"/>
  <c r="V45" i="14" s="1"/>
  <c r="W44" i="14" s="1"/>
  <c r="H27" i="15"/>
  <c r="AD29" i="15" s="1"/>
  <c r="AE29" i="15" s="1" a="1"/>
  <c r="AE29" i="15" s="1"/>
  <c r="AD28" i="15"/>
  <c r="AE28" i="15" s="1" a="1"/>
  <c r="AE28" i="15" s="1"/>
  <c r="AD27" i="15"/>
  <c r="AE27" i="15" s="1" a="1"/>
  <c r="AE27" i="15" s="1"/>
  <c r="H35" i="15"/>
  <c r="AD37" i="15" s="1"/>
  <c r="AE37" i="15" s="1" a="1"/>
  <c r="AE37" i="15" s="1"/>
  <c r="AD24" i="16"/>
  <c r="AE24" i="16" s="1" a="1"/>
  <c r="AE24" i="16" s="1"/>
  <c r="AF22" i="16"/>
  <c r="AH22" i="16" s="1" a="1"/>
  <c r="AH22" i="16" s="1"/>
  <c r="AD22" i="15"/>
  <c r="AE22" i="15" s="1" a="1"/>
  <c r="AE22" i="15" s="1"/>
  <c r="AD25" i="15"/>
  <c r="AE25" i="15" s="1" a="1"/>
  <c r="AE25" i="15" s="1"/>
  <c r="AD23" i="15"/>
  <c r="AE23" i="15" s="1" a="1"/>
  <c r="AE23" i="15" s="1"/>
  <c r="H31" i="15"/>
  <c r="AD32" i="15" s="1"/>
  <c r="AE32" i="15" s="1" a="1"/>
  <c r="AE32" i="15" s="1"/>
  <c r="AD30" i="15"/>
  <c r="AE30" i="15" s="1" a="1"/>
  <c r="AE30" i="15" s="1"/>
  <c r="AD31" i="15"/>
  <c r="AE31" i="15" s="1" a="1"/>
  <c r="AE31" i="15" s="1"/>
  <c r="AD22" i="16"/>
  <c r="AE22" i="16" s="1" a="1"/>
  <c r="AE22" i="16" s="1"/>
  <c r="AD25" i="16"/>
  <c r="AE25" i="16" s="1" a="1"/>
  <c r="AE25" i="16" s="1"/>
  <c r="AD23" i="16"/>
  <c r="AE23" i="16" s="1" a="1"/>
  <c r="AE23" i="16" s="1"/>
  <c r="AD24" i="15"/>
  <c r="AE24" i="15" s="1" a="1"/>
  <c r="AE24" i="15" s="1"/>
  <c r="AF22" i="15"/>
  <c r="AH22" i="15" s="1" a="1"/>
  <c r="AH22" i="15" s="1"/>
  <c r="AF38" i="14"/>
  <c r="AH38" i="14" s="1" a="1"/>
  <c r="AH38" i="14" s="1"/>
  <c r="AD39" i="14"/>
  <c r="AE39" i="14" s="1" a="1"/>
  <c r="AE39" i="14" s="1"/>
  <c r="AD38" i="14"/>
  <c r="AE38" i="14" s="1" a="1"/>
  <c r="AE38" i="14" s="1"/>
  <c r="AD41" i="14"/>
  <c r="AE41" i="14" s="1" a="1"/>
  <c r="AE41" i="14" s="1"/>
  <c r="AD40" i="14"/>
  <c r="AE40" i="14" s="1" a="1"/>
  <c r="AE40" i="14" s="1"/>
  <c r="V38" i="14"/>
  <c r="W38" i="14" s="1"/>
  <c r="V39" i="14"/>
  <c r="W40" i="14" s="1"/>
  <c r="H27" i="14"/>
  <c r="H35" i="14"/>
  <c r="H31" i="14"/>
  <c r="H27" i="16"/>
  <c r="AF26" i="16" s="1"/>
  <c r="AH26" i="16" s="1" a="1"/>
  <c r="AH26" i="16" s="1"/>
  <c r="H31" i="16"/>
  <c r="AD32" i="16" s="1"/>
  <c r="AE32" i="16" s="1" a="1"/>
  <c r="AE32" i="16" s="1"/>
  <c r="H35" i="16"/>
  <c r="AD37" i="16" s="1"/>
  <c r="AE37" i="16" s="1" a="1"/>
  <c r="AE37" i="16" s="1"/>
  <c r="F31" i="16"/>
  <c r="V31" i="16" s="1"/>
  <c r="V30" i="16"/>
  <c r="F33" i="16"/>
  <c r="V33" i="16" s="1"/>
  <c r="V32" i="16"/>
  <c r="F25" i="16"/>
  <c r="V25" i="16" s="1"/>
  <c r="V24" i="16"/>
  <c r="F35" i="16"/>
  <c r="V34" i="16"/>
  <c r="V22" i="16"/>
  <c r="F23" i="16"/>
  <c r="V23" i="16" s="1"/>
  <c r="V28" i="16"/>
  <c r="F29" i="16"/>
  <c r="V29" i="16" s="1"/>
  <c r="F37" i="16"/>
  <c r="V37" i="16" s="1"/>
  <c r="V36" i="16"/>
  <c r="V26" i="16"/>
  <c r="V27" i="16"/>
  <c r="F31" i="15"/>
  <c r="V31" i="15" s="1"/>
  <c r="V30" i="15"/>
  <c r="F33" i="15"/>
  <c r="V33" i="15" s="1"/>
  <c r="W32" i="15" s="1"/>
  <c r="V32" i="15"/>
  <c r="W30" i="15" s="1"/>
  <c r="F25" i="15"/>
  <c r="V25" i="15" s="1"/>
  <c r="V24" i="15"/>
  <c r="F35" i="15"/>
  <c r="V35" i="15" s="1"/>
  <c r="V34" i="15"/>
  <c r="V22" i="15"/>
  <c r="F23" i="15"/>
  <c r="V23" i="15" s="1"/>
  <c r="V28" i="15"/>
  <c r="F29" i="15"/>
  <c r="V29" i="15" s="1"/>
  <c r="F37" i="15"/>
  <c r="V37" i="15" s="1"/>
  <c r="V36" i="15"/>
  <c r="V26" i="15"/>
  <c r="V27" i="15"/>
  <c r="F27" i="14"/>
  <c r="V27" i="14" s="1"/>
  <c r="V26" i="14"/>
  <c r="V22" i="14"/>
  <c r="F23" i="14"/>
  <c r="V23" i="14" s="1"/>
  <c r="V28" i="14"/>
  <c r="F29" i="14"/>
  <c r="V29" i="14" s="1"/>
  <c r="F37" i="14"/>
  <c r="V37" i="14" s="1"/>
  <c r="V36" i="14"/>
  <c r="F31" i="14"/>
  <c r="V31" i="14" s="1"/>
  <c r="V30" i="14"/>
  <c r="F25" i="14"/>
  <c r="V25" i="14" s="1"/>
  <c r="V24" i="14"/>
  <c r="F33" i="14"/>
  <c r="V33" i="14" s="1"/>
  <c r="W32" i="14" s="1"/>
  <c r="V32" i="14"/>
  <c r="W30" i="14" s="1"/>
  <c r="F35" i="14"/>
  <c r="V34" i="14"/>
  <c r="C22" i="11"/>
  <c r="AD36" i="15" l="1"/>
  <c r="AE36" i="15" s="1" a="1"/>
  <c r="AE36" i="15" s="1"/>
  <c r="W42" i="14"/>
  <c r="AD31" i="14"/>
  <c r="AE31" i="14" s="1" a="1"/>
  <c r="AE31" i="14" s="1"/>
  <c r="AD28" i="14"/>
  <c r="AE28" i="14" s="1" a="1"/>
  <c r="AE28" i="14" s="1"/>
  <c r="AD23" i="14"/>
  <c r="AE23" i="14" s="1" a="1"/>
  <c r="AE23" i="14" s="1"/>
  <c r="AD24" i="14"/>
  <c r="AE24" i="14" s="1" a="1"/>
  <c r="AE24" i="14" s="1"/>
  <c r="AD44" i="14"/>
  <c r="AE44" i="14" s="1" a="1"/>
  <c r="AE44" i="14" s="1"/>
  <c r="AD36" i="14"/>
  <c r="AE36" i="14" s="1" a="1"/>
  <c r="AE36" i="14" s="1"/>
  <c r="AF22" i="14"/>
  <c r="AH22" i="14" s="1" a="1"/>
  <c r="AH22" i="14" s="1"/>
  <c r="AD22" i="14"/>
  <c r="AE22" i="14" s="1" a="1"/>
  <c r="AE22" i="14" s="1"/>
  <c r="AD25" i="14"/>
  <c r="AE25" i="14" s="1" a="1"/>
  <c r="AE25" i="14" s="1"/>
  <c r="AF42" i="14"/>
  <c r="AH42" i="14" s="1" a="1"/>
  <c r="AH42" i="14" s="1"/>
  <c r="AD42" i="14"/>
  <c r="AE42" i="14" s="1" a="1"/>
  <c r="AE42" i="14" s="1"/>
  <c r="AD43" i="14"/>
  <c r="AE43" i="14" s="1" a="1"/>
  <c r="AE43" i="14" s="1"/>
  <c r="AD45" i="14"/>
  <c r="AE45" i="14" s="1" a="1"/>
  <c r="AE45" i="14" s="1"/>
  <c r="AF30" i="15"/>
  <c r="AH30" i="15" s="1" a="1"/>
  <c r="AH30" i="15" s="1"/>
  <c r="AD33" i="15"/>
  <c r="AE33" i="15" s="1" a="1"/>
  <c r="AE33" i="15" s="1"/>
  <c r="AD35" i="15"/>
  <c r="AE35" i="15" s="1" a="1"/>
  <c r="AE35" i="15" s="1"/>
  <c r="AF26" i="15"/>
  <c r="AH26" i="15" s="1" a="1"/>
  <c r="AH26" i="15" s="1"/>
  <c r="V35" i="14"/>
  <c r="AD36" i="16"/>
  <c r="AE36" i="16" s="1" a="1"/>
  <c r="AE36" i="16" s="1"/>
  <c r="AD35" i="16"/>
  <c r="AE35" i="16" s="1" a="1"/>
  <c r="AE35" i="16" s="1"/>
  <c r="AD27" i="16"/>
  <c r="AE27" i="16" s="1" a="1"/>
  <c r="AE27" i="16" s="1"/>
  <c r="AD26" i="16"/>
  <c r="AE26" i="16" s="1" a="1"/>
  <c r="AE26" i="16" s="1"/>
  <c r="AD29" i="16"/>
  <c r="AE29" i="16" s="1" a="1"/>
  <c r="AE29" i="16" s="1"/>
  <c r="AD35" i="14"/>
  <c r="AE35" i="14" s="1" a="1"/>
  <c r="AE35" i="14" s="1"/>
  <c r="AF34" i="14"/>
  <c r="AH34" i="14" s="1" a="1"/>
  <c r="AH34" i="14" s="1"/>
  <c r="AD31" i="16"/>
  <c r="AE31" i="16" s="1" a="1"/>
  <c r="AE31" i="16" s="1"/>
  <c r="AD30" i="16"/>
  <c r="AE30" i="16" s="1" a="1"/>
  <c r="AE30" i="16" s="1"/>
  <c r="AF34" i="15"/>
  <c r="AH34" i="15" s="1" a="1"/>
  <c r="AH34" i="15" s="1"/>
  <c r="AD34" i="15"/>
  <c r="AE34" i="15" s="1" a="1"/>
  <c r="AE34" i="15" s="1"/>
  <c r="AD26" i="15"/>
  <c r="AE26" i="15" s="1" a="1"/>
  <c r="AE26" i="15" s="1"/>
  <c r="AD30" i="14"/>
  <c r="AE30" i="14" s="1" a="1"/>
  <c r="AE30" i="14" s="1"/>
  <c r="AF30" i="14"/>
  <c r="AH30" i="14" s="1" a="1"/>
  <c r="AH30" i="14" s="1"/>
  <c r="AD33" i="14"/>
  <c r="AE33" i="14" s="1" a="1"/>
  <c r="AE33" i="14" s="1"/>
  <c r="AF26" i="14"/>
  <c r="AH26" i="14" s="1" a="1"/>
  <c r="AH26" i="14" s="1"/>
  <c r="AD27" i="14"/>
  <c r="AE27" i="14" s="1" a="1"/>
  <c r="AE27" i="14" s="1"/>
  <c r="AF34" i="16"/>
  <c r="AH34" i="16" s="1" a="1"/>
  <c r="AH34" i="16" s="1"/>
  <c r="AD34" i="16"/>
  <c r="AE34" i="16" s="1" a="1"/>
  <c r="AE34" i="16" s="1"/>
  <c r="AD28" i="16"/>
  <c r="AE28" i="16" s="1" a="1"/>
  <c r="AE28" i="16" s="1"/>
  <c r="AD34" i="14"/>
  <c r="AE34" i="14" s="1" a="1"/>
  <c r="AE34" i="14" s="1"/>
  <c r="AD37" i="14"/>
  <c r="AE37" i="14" s="1" a="1"/>
  <c r="AE37" i="14" s="1"/>
  <c r="AF30" i="16"/>
  <c r="AH30" i="16" s="1" a="1"/>
  <c r="AH30" i="16" s="1"/>
  <c r="AD33" i="16"/>
  <c r="AE33" i="16" s="1" a="1"/>
  <c r="AE33" i="16" s="1"/>
  <c r="AD32" i="14"/>
  <c r="AE32" i="14" s="1" a="1"/>
  <c r="AE32" i="14" s="1"/>
  <c r="AD26" i="14"/>
  <c r="AE26" i="14" s="1" a="1"/>
  <c r="AE26" i="14" s="1"/>
  <c r="AD29" i="14"/>
  <c r="AE29" i="14" s="1" a="1"/>
  <c r="AE29" i="14" s="1"/>
  <c r="V35" i="16"/>
  <c r="W34" i="15"/>
  <c r="W36" i="16"/>
  <c r="W30" i="16"/>
  <c r="W32" i="16"/>
  <c r="W34" i="16"/>
  <c r="W22" i="14"/>
  <c r="W28" i="14"/>
  <c r="W22" i="15"/>
  <c r="W28" i="16"/>
  <c r="W22" i="16"/>
  <c r="W26" i="16"/>
  <c r="W24" i="16"/>
  <c r="W28" i="15"/>
  <c r="W24" i="14"/>
  <c r="W26" i="14"/>
  <c r="W36" i="15"/>
  <c r="W26" i="15"/>
  <c r="W24" i="15"/>
  <c r="W34" i="14"/>
  <c r="W36" i="14"/>
  <c r="D22" i="11"/>
  <c r="B26" i="11" l="1"/>
  <c r="B34" i="11"/>
  <c r="B30" i="11"/>
  <c r="B22" i="11"/>
  <c r="N42" i="11" l="1"/>
  <c r="AG43" i="11" s="1"/>
  <c r="C21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T17" i="11"/>
  <c r="T26" i="11" s="1"/>
  <c r="S17" i="11"/>
  <c r="S26" i="11" s="1"/>
  <c r="R17" i="11"/>
  <c r="R26" i="11" s="1"/>
  <c r="Q17" i="11"/>
  <c r="Q26" i="11" s="1"/>
  <c r="P17" i="11"/>
  <c r="P26" i="11" s="1"/>
  <c r="O17" i="11"/>
  <c r="O26" i="11" s="1"/>
  <c r="N17" i="11"/>
  <c r="N26" i="11" s="1"/>
  <c r="M17" i="11"/>
  <c r="M26" i="11" s="1"/>
  <c r="L17" i="11"/>
  <c r="L26" i="11" s="1"/>
  <c r="K17" i="11"/>
  <c r="K26" i="11" s="1"/>
  <c r="J17" i="11"/>
  <c r="J26" i="11" s="1"/>
  <c r="I17" i="11"/>
  <c r="I26" i="11" s="1"/>
  <c r="H17" i="11"/>
  <c r="H26" i="11" s="1"/>
  <c r="G17" i="11"/>
  <c r="G26" i="11" s="1"/>
  <c r="F17" i="11"/>
  <c r="AC14" i="11"/>
  <c r="AE14" i="11" s="1"/>
  <c r="Z14" i="11" s="1"/>
  <c r="N34" i="11" l="1"/>
  <c r="N35" i="11" s="1"/>
  <c r="P34" i="11"/>
  <c r="P35" i="11" s="1"/>
  <c r="S34" i="11"/>
  <c r="S35" i="11" s="1"/>
  <c r="F36" i="11"/>
  <c r="P36" i="11"/>
  <c r="P37" i="11" s="1"/>
  <c r="R36" i="11"/>
  <c r="R37" i="11" s="1"/>
  <c r="O36" i="11"/>
  <c r="O37" i="11" s="1"/>
  <c r="Q36" i="11"/>
  <c r="Q37" i="11" s="1"/>
  <c r="S36" i="11"/>
  <c r="S37" i="11" s="1"/>
  <c r="H34" i="11"/>
  <c r="H30" i="11"/>
  <c r="H22" i="11"/>
  <c r="J34" i="11"/>
  <c r="J30" i="11"/>
  <c r="J31" i="11" s="1"/>
  <c r="J27" i="11"/>
  <c r="J22" i="11"/>
  <c r="J23" i="11" s="1"/>
  <c r="L34" i="11"/>
  <c r="L35" i="11" s="1"/>
  <c r="L30" i="11"/>
  <c r="L31" i="11" s="1"/>
  <c r="L22" i="11"/>
  <c r="L23" i="11" s="1"/>
  <c r="G36" i="11"/>
  <c r="G37" i="11" s="1"/>
  <c r="G32" i="11"/>
  <c r="G33" i="11" s="1"/>
  <c r="G28" i="11"/>
  <c r="G29" i="11" s="1"/>
  <c r="G24" i="11"/>
  <c r="G25" i="11" s="1"/>
  <c r="I36" i="11"/>
  <c r="I37" i="11" s="1"/>
  <c r="I32" i="11"/>
  <c r="I33" i="11" s="1"/>
  <c r="I28" i="11"/>
  <c r="I29" i="11" s="1"/>
  <c r="I24" i="11"/>
  <c r="I25" i="11" s="1"/>
  <c r="K36" i="11"/>
  <c r="K37" i="11" s="1"/>
  <c r="K32" i="11"/>
  <c r="K33" i="11" s="1"/>
  <c r="K28" i="11"/>
  <c r="K29" i="11" s="1"/>
  <c r="K24" i="11"/>
  <c r="K25" i="11" s="1"/>
  <c r="G34" i="11"/>
  <c r="G35" i="11" s="1"/>
  <c r="G30" i="11"/>
  <c r="G31" i="11" s="1"/>
  <c r="G27" i="11"/>
  <c r="G22" i="11"/>
  <c r="G23" i="11" s="1"/>
  <c r="I34" i="11"/>
  <c r="I35" i="11" s="1"/>
  <c r="I30" i="11"/>
  <c r="I31" i="11" s="1"/>
  <c r="I27" i="11"/>
  <c r="I22" i="11"/>
  <c r="I23" i="11" s="1"/>
  <c r="K34" i="11"/>
  <c r="K35" i="11" s="1"/>
  <c r="K30" i="11"/>
  <c r="K31" i="11" s="1"/>
  <c r="K22" i="11"/>
  <c r="K23" i="11" s="1"/>
  <c r="H36" i="11"/>
  <c r="H32" i="11"/>
  <c r="H33" i="11" s="1"/>
  <c r="H28" i="11"/>
  <c r="H29" i="11" s="1"/>
  <c r="H24" i="11"/>
  <c r="H25" i="11" s="1"/>
  <c r="J36" i="11"/>
  <c r="J37" i="11" s="1"/>
  <c r="J32" i="11"/>
  <c r="J28" i="11"/>
  <c r="J29" i="11" s="1"/>
  <c r="J24" i="11"/>
  <c r="J25" i="11" s="1"/>
  <c r="L36" i="11"/>
  <c r="L37" i="11" s="1"/>
  <c r="L32" i="11"/>
  <c r="L33" i="11" s="1"/>
  <c r="L28" i="11"/>
  <c r="L29" i="11" s="1"/>
  <c r="L24" i="11"/>
  <c r="L25" i="11" s="1"/>
  <c r="M32" i="11"/>
  <c r="M36" i="11"/>
  <c r="N32" i="11"/>
  <c r="N33" i="11" s="1"/>
  <c r="N36" i="11"/>
  <c r="T32" i="11"/>
  <c r="T33" i="11" s="1"/>
  <c r="T36" i="11"/>
  <c r="T37" i="11" s="1"/>
  <c r="R30" i="11"/>
  <c r="R34" i="11"/>
  <c r="T30" i="11"/>
  <c r="T31" i="11" s="1"/>
  <c r="T34" i="11"/>
  <c r="T35" i="11" s="1"/>
  <c r="M30" i="11"/>
  <c r="M34" i="11"/>
  <c r="O30" i="11"/>
  <c r="O31" i="11" s="1"/>
  <c r="O34" i="11"/>
  <c r="O35" i="11" s="1"/>
  <c r="Q30" i="11"/>
  <c r="Q34" i="11"/>
  <c r="O28" i="11"/>
  <c r="O29" i="11" s="1"/>
  <c r="O32" i="11"/>
  <c r="O33" i="11" s="1"/>
  <c r="Q29" i="11"/>
  <c r="Q32" i="11"/>
  <c r="Q33" i="11" s="1"/>
  <c r="S28" i="11"/>
  <c r="S29" i="11" s="1"/>
  <c r="S32" i="11"/>
  <c r="S33" i="11" s="1"/>
  <c r="P28" i="11"/>
  <c r="P29" i="11" s="1"/>
  <c r="P32" i="11"/>
  <c r="P33" i="11" s="1"/>
  <c r="R28" i="11"/>
  <c r="R29" i="11" s="1"/>
  <c r="R32" i="11"/>
  <c r="R33" i="11" s="1"/>
  <c r="P27" i="11"/>
  <c r="P30" i="11"/>
  <c r="P31" i="11" s="1"/>
  <c r="N27" i="11"/>
  <c r="N30" i="11"/>
  <c r="N31" i="11" s="1"/>
  <c r="S27" i="11"/>
  <c r="S30" i="11"/>
  <c r="S31" i="11" s="1"/>
  <c r="M24" i="11"/>
  <c r="M25" i="11" s="1"/>
  <c r="M28" i="11"/>
  <c r="N24" i="11"/>
  <c r="N25" i="11" s="1"/>
  <c r="N28" i="11"/>
  <c r="N29" i="11" s="1"/>
  <c r="T24" i="11"/>
  <c r="T25" i="11" s="1"/>
  <c r="T28" i="11"/>
  <c r="T29" i="11" s="1"/>
  <c r="R22" i="11"/>
  <c r="R23" i="11" s="1"/>
  <c r="R27" i="11"/>
  <c r="T22" i="11"/>
  <c r="T23" i="11" s="1"/>
  <c r="T27" i="11"/>
  <c r="M22" i="11"/>
  <c r="M23" i="11" s="1"/>
  <c r="M27" i="11"/>
  <c r="O22" i="11"/>
  <c r="O23" i="11" s="1"/>
  <c r="O27" i="11"/>
  <c r="Q22" i="11"/>
  <c r="Q23" i="11" s="1"/>
  <c r="Q27" i="11"/>
  <c r="O24" i="11"/>
  <c r="O25" i="11" s="1"/>
  <c r="Q24" i="11"/>
  <c r="Q25" i="11" s="1"/>
  <c r="S24" i="11"/>
  <c r="S25" i="11" s="1"/>
  <c r="P24" i="11"/>
  <c r="P25" i="11" s="1"/>
  <c r="R24" i="11"/>
  <c r="R25" i="11" s="1"/>
  <c r="N22" i="11"/>
  <c r="N23" i="11" s="1"/>
  <c r="P22" i="11"/>
  <c r="P23" i="11" s="1"/>
  <c r="S22" i="11"/>
  <c r="S23" i="11" s="1"/>
  <c r="F30" i="11"/>
  <c r="F34" i="11"/>
  <c r="M33" i="11"/>
  <c r="M37" i="11"/>
  <c r="U32" i="11"/>
  <c r="U33" i="11" s="1"/>
  <c r="U36" i="11"/>
  <c r="U37" i="11" s="1"/>
  <c r="M31" i="11"/>
  <c r="M35" i="11"/>
  <c r="Q31" i="11"/>
  <c r="Q35" i="11"/>
  <c r="F37" i="11"/>
  <c r="N37" i="11"/>
  <c r="R31" i="11"/>
  <c r="R35" i="11"/>
  <c r="J35" i="11"/>
  <c r="H37" i="11"/>
  <c r="F24" i="11"/>
  <c r="F25" i="11" s="1"/>
  <c r="F32" i="11"/>
  <c r="J33" i="11"/>
  <c r="F22" i="11"/>
  <c r="K27" i="11"/>
  <c r="F28" i="11"/>
  <c r="U24" i="11"/>
  <c r="U25" i="11" s="1"/>
  <c r="F26" i="11"/>
  <c r="L27" i="11"/>
  <c r="M29" i="11"/>
  <c r="U28" i="11"/>
  <c r="U29" i="11" s="1"/>
  <c r="H31" i="11" l="1"/>
  <c r="AD32" i="11" s="1"/>
  <c r="AE32" i="11" s="1" a="1"/>
  <c r="AE32" i="11" s="1"/>
  <c r="H35" i="11"/>
  <c r="AD37" i="11" s="1"/>
  <c r="AE37" i="11" s="1" a="1"/>
  <c r="AE37" i="11" s="1"/>
  <c r="F23" i="11"/>
  <c r="F31" i="11"/>
  <c r="V37" i="11"/>
  <c r="F35" i="11"/>
  <c r="V34" i="11"/>
  <c r="V36" i="11"/>
  <c r="V32" i="11"/>
  <c r="F33" i="11"/>
  <c r="V33" i="11" s="1"/>
  <c r="V30" i="11"/>
  <c r="V31" i="11"/>
  <c r="H27" i="11"/>
  <c r="H23" i="11"/>
  <c r="V23" i="11" s="1"/>
  <c r="V22" i="11"/>
  <c r="V24" i="11"/>
  <c r="F27" i="11"/>
  <c r="V26" i="11"/>
  <c r="F29" i="11"/>
  <c r="V29" i="11" s="1"/>
  <c r="V28" i="11"/>
  <c r="V25" i="11"/>
  <c r="AD29" i="11" l="1"/>
  <c r="AE29" i="11" s="1" a="1"/>
  <c r="AE29" i="11" s="1"/>
  <c r="AD26" i="11"/>
  <c r="AE26" i="11" s="1" a="1"/>
  <c r="AE26" i="11" s="1"/>
  <c r="AF26" i="11"/>
  <c r="AH26" i="11" s="1" a="1"/>
  <c r="AH26" i="11" s="1"/>
  <c r="AD27" i="11"/>
  <c r="AE27" i="11" s="1" a="1"/>
  <c r="AE27" i="11" s="1"/>
  <c r="AD28" i="11"/>
  <c r="AE28" i="11" s="1" a="1"/>
  <c r="AE28" i="11" s="1"/>
  <c r="AD36" i="11"/>
  <c r="AE36" i="11" s="1" a="1"/>
  <c r="AE36" i="11" s="1"/>
  <c r="AD35" i="11"/>
  <c r="AE35" i="11" s="1" a="1"/>
  <c r="AE35" i="11" s="1"/>
  <c r="AD22" i="11"/>
  <c r="AE22" i="11" s="1" a="1"/>
  <c r="AE22" i="11" s="1"/>
  <c r="AD25" i="11"/>
  <c r="AE25" i="11" s="1" a="1"/>
  <c r="AE25" i="11" s="1"/>
  <c r="AD24" i="11"/>
  <c r="AE24" i="11" s="1" a="1"/>
  <c r="AE24" i="11" s="1"/>
  <c r="AD31" i="11"/>
  <c r="AE31" i="11" s="1" a="1"/>
  <c r="AE31" i="11" s="1"/>
  <c r="AF30" i="11"/>
  <c r="AH30" i="11" s="1" a="1"/>
  <c r="AH30" i="11" s="1"/>
  <c r="AF34" i="11"/>
  <c r="AH34" i="11" s="1" a="1"/>
  <c r="AH34" i="11" s="1"/>
  <c r="AD34" i="11"/>
  <c r="AE34" i="11" s="1" a="1"/>
  <c r="AE34" i="11" s="1"/>
  <c r="AD23" i="11"/>
  <c r="AE23" i="11" s="1" a="1"/>
  <c r="AE23" i="11" s="1"/>
  <c r="AF22" i="11"/>
  <c r="AH22" i="11" s="1" a="1"/>
  <c r="AH22" i="11" s="1"/>
  <c r="AD30" i="11"/>
  <c r="AE30" i="11" s="1" a="1"/>
  <c r="AE30" i="11" s="1"/>
  <c r="AD33" i="11"/>
  <c r="AE33" i="11" s="1" a="1"/>
  <c r="AE33" i="11" s="1"/>
  <c r="V35" i="11"/>
  <c r="W36" i="11" s="1"/>
  <c r="W34" i="11"/>
  <c r="V27" i="11"/>
  <c r="W28" i="11" s="1"/>
  <c r="W32" i="11"/>
  <c r="W30" i="11"/>
  <c r="W26" i="11"/>
  <c r="W24" i="11"/>
  <c r="W22" i="11"/>
</calcChain>
</file>

<file path=xl/comments1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2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3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4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<sst xmlns="http://schemas.openxmlformats.org/spreadsheetml/2006/main" count="321" uniqueCount="82">
  <si>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</si>
  <si>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</si>
  <si>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</si>
  <si>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</si>
  <si>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</si>
  <si>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</si>
  <si>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</si>
  <si>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</si>
  <si>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</si>
  <si>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</si>
  <si>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</si>
  <si>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</si>
  <si>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</si>
  <si>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</si>
  <si>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</si>
  <si>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</si>
  <si>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</si>
  <si>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</si>
  <si>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</si>
  <si>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</si>
  <si>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</si>
  <si>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</si>
  <si>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</si>
  <si>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</si>
  <si>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</si>
  <si>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</si>
  <si>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</si>
  <si>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</si>
  <si>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</si>
  <si>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</si>
  <si>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</si>
  <si>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</si>
  <si>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</si>
  <si>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</si>
  <si>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</si>
  <si>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</si>
  <si>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</si>
  <si>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</si>
  <si>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</si>
  <si>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</si>
  <si>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</si>
  <si>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</si>
  <si>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</si>
  <si>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</si>
  <si>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</si>
  <si>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</si>
  <si>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</si>
  <si>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</si>
  <si>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</si>
  <si>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</si>
  <si>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</si>
  <si>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</si>
  <si>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</si>
  <si>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</si>
  <si>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</si>
  <si>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</si>
  <si>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</si>
  <si>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</si>
  <si>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</si>
  <si>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</si>
  <si>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</si>
  <si>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</si>
  <si>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</si>
  <si>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</si>
  <si>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</si>
  <si>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</si>
  <si>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г.</t>
  </si>
  <si>
    <t>Ставка</t>
  </si>
  <si>
    <t>Начальник отдела</t>
  </si>
  <si>
    <t>Начальник СКР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</si>
  <si>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</si>
  <si>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</si>
  <si>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</si>
  <si>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Ведущий специалист сектора МТО</t>
  </si>
  <si>
    <t>С.Ф. Пичевский</t>
  </si>
  <si>
    <t>Л.А. Желтикова</t>
  </si>
  <si>
    <t>В.Ю. Преснякова</t>
  </si>
  <si>
    <t>Материально-технический отдел</t>
  </si>
  <si>
    <t>Сектор материально-технического обеспечения</t>
  </si>
  <si>
    <t>РВ</t>
  </si>
  <si>
    <t>Должно быть 8 часов</t>
  </si>
  <si>
    <t>Не считает РВ(Работа в выходной день) как 8 часов.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</si>
</sst>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2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sz val="14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33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1" fontId="1" fillId="0" borderId="43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37" xfId="0" applyFont="1" applyFill="1" applyBorder="1" applyAlignment="1" applyProtection="1">
      <alignment horizontal="center" vertical="center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67" xfId="0" applyFont="1" applyFill="1" applyBorder="1" applyAlignment="1" applyProtection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14" fontId="47" fillId="25" borderId="12" xfId="0" applyNumberFormat="1" applyFont="1" applyFill="1" applyBorder="1" applyAlignment="1">
      <alignment horizontal="center" vertical="top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75" xfId="0" applyFill="1" applyBorder="1" applyAlignment="1" applyProtection="1">
      <alignment vertical="center" wrapText="1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72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  <xf numFmtId="1" fontId="0" fillId="27" borderId="12" xfId="0" applyNumberFormat="1" applyFont="1" applyFill="1" applyBorder="1" applyAlignment="1" applyProtection="1">
      <alignment horizontal="center" vertical="center" shrinkToFit="1"/>
    </xf>
    <xf numFmtId="1" fontId="1" fillId="33" borderId="50" xfId="0" applyNumberFormat="1" applyFont="1" applyFill="1" applyBorder="1" applyAlignment="1" applyProtection="1">
      <alignment horizontal="center" vertical="center" shrinkToFit="1"/>
    </xf>
    <xf numFmtId="0" fontId="0" fillId="33" borderId="0" xfId="0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95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149"/>
    <col min="8" max="8" width="36.28515625" style="149" customWidth="1"/>
    <col min="9" max="9" width="20.5703125" style="149" customWidth="1"/>
    <col min="10" max="17" width="9.140625" style="149"/>
  </cols>
  <sheetData>
    <row r="2" spans="6:20" ht="15.75" x14ac:dyDescent="0.2">
      <c r="I2" s="150"/>
      <c r="J2" s="150"/>
      <c r="K2" s="150"/>
      <c r="L2" s="150"/>
      <c r="M2" s="150"/>
      <c r="N2" s="150"/>
      <c r="O2" s="150"/>
      <c r="P2" s="150"/>
      <c r="Q2" s="150"/>
      <c r="R2" s="147"/>
      <c r="S2" s="147"/>
      <c r="T2" s="148"/>
    </row>
    <row r="7" spans="6:20" ht="44.25" x14ac:dyDescent="0.55000000000000004">
      <c r="F7" s="151"/>
      <c r="G7" s="151"/>
      <c r="H7" s="151"/>
      <c r="I7" s="151"/>
      <c r="J7" s="151"/>
    </row>
    <row r="8" spans="6:20" ht="45.75" x14ac:dyDescent="0.55000000000000004">
      <c r="F8" s="151"/>
      <c r="G8" s="152" t="s">
        <v>39</v>
      </c>
      <c r="H8" s="175" t="s">
        <v>46</v>
      </c>
      <c r="I8" s="153">
        <v>2016</v>
      </c>
      <c r="J8" s="153" t="s">
        <v>66</v>
      </c>
    </row>
    <row r="9" spans="6:20" ht="44.25" x14ac:dyDescent="0.55000000000000004">
      <c r="F9" s="151"/>
      <c r="G9" s="151"/>
      <c r="H9" s="151"/>
      <c r="I9" s="151"/>
      <c r="J9" s="151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abSelected="1" topLeftCell="D25" zoomScale="85" zoomScaleNormal="85" zoomScaleSheetLayoutView="85" workbookViewId="0">
      <selection activeCell="Q29" sqref="Q29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5">
        <v>301008</v>
      </c>
      <c r="AG5" s="296"/>
      <c r="AH5" s="297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8">
        <v>11356728</v>
      </c>
      <c r="AG6" s="299"/>
      <c r="AH6" s="300"/>
    </row>
    <row r="7" spans="2:35" s="4" customFormat="1" ht="15.75" x14ac:dyDescent="0.2">
      <c r="B7" s="5"/>
      <c r="C7" s="159" t="s">
        <v>5</v>
      </c>
      <c r="D7" s="6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10" t="s">
        <v>77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3" t="s">
        <v>29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04" t="s">
        <v>7</v>
      </c>
      <c r="X12" s="304"/>
      <c r="Y12" s="304"/>
      <c r="Z12" s="307" t="s">
        <v>8</v>
      </c>
      <c r="AA12" s="307"/>
      <c r="AB12" s="145"/>
      <c r="AC12" s="302" t="s">
        <v>9</v>
      </c>
      <c r="AD12" s="302"/>
      <c r="AE12" s="302"/>
      <c r="AF12" s="302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05"/>
      <c r="X13" s="305"/>
      <c r="Y13" s="305"/>
      <c r="Z13" s="308"/>
      <c r="AA13" s="308"/>
      <c r="AB13" s="145"/>
      <c r="AC13" s="303" t="s">
        <v>10</v>
      </c>
      <c r="AD13" s="303"/>
      <c r="AE13" s="303" t="s">
        <v>11</v>
      </c>
      <c r="AF13" s="303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1"/>
      <c r="X14" s="311"/>
      <c r="Y14" s="311"/>
      <c r="Z14" s="309">
        <f>AE14</f>
        <v>42429</v>
      </c>
      <c r="AA14" s="309"/>
      <c r="AB14" s="143"/>
      <c r="AC14" s="309">
        <f>DATE('Выбери месяц'!$I$8,VLOOKUP('Выбери месяц'!$H$8,всяки!$A$1:$B$12,2,0),1)</f>
        <v>42401</v>
      </c>
      <c r="AD14" s="309"/>
      <c r="AE14" s="312">
        <f>EOMONTH(AC14,0)</f>
        <v>42429</v>
      </c>
      <c r="AF14" s="312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06"/>
      <c r="X15" s="306"/>
      <c r="Y15" s="306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5" t="s">
        <v>30</v>
      </c>
      <c r="D16" s="266" t="s">
        <v>13</v>
      </c>
      <c r="E16" s="269" t="s">
        <v>67</v>
      </c>
      <c r="F16" s="274" t="s">
        <v>14</v>
      </c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6"/>
      <c r="V16" s="274" t="s">
        <v>15</v>
      </c>
      <c r="W16" s="288"/>
      <c r="X16" s="289" t="s">
        <v>16</v>
      </c>
      <c r="Y16" s="290"/>
      <c r="Z16" s="290"/>
      <c r="AA16" s="290"/>
      <c r="AB16" s="275"/>
      <c r="AC16" s="276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83"/>
      <c r="C17" s="286"/>
      <c r="D17" s="267"/>
      <c r="E17" s="270"/>
      <c r="F17" s="277">
        <f>DATE('Выбери месяц'!$I$8,VLOOKUP('Выбери месяц'!$H$8,всяки!$A$1:$B$12,2,0),1)</f>
        <v>42401</v>
      </c>
      <c r="G17" s="272">
        <f>DATE('Выбери месяц'!$I$8,VLOOKUP('Выбери месяц'!$H$8,всяки!$A$1:$B$12,2,0),1+COLUMN(A:A))</f>
        <v>42402</v>
      </c>
      <c r="H17" s="272">
        <f>DATE('Выбери месяц'!$I$8,VLOOKUP('Выбери месяц'!$H$8,всяки!$A$1:$B$12,2,0),1+COLUMN(B:B))</f>
        <v>42403</v>
      </c>
      <c r="I17" s="272">
        <f>DATE('Выбери месяц'!$I$8,VLOOKUP('Выбери месяц'!$H$8,всяки!$A$1:$B$12,2,0),1+COLUMN(C:C))</f>
        <v>42404</v>
      </c>
      <c r="J17" s="272">
        <f>DATE('Выбери месяц'!$I$8,VLOOKUP('Выбери месяц'!$H$8,всяки!$A$1:$B$12,2,0),1+COLUMN(D:D))</f>
        <v>42405</v>
      </c>
      <c r="K17" s="272">
        <f>DATE('Выбери месяц'!$I$8,VLOOKUP('Выбери месяц'!$H$8,всяки!$A$1:$B$12,2,0),1+COLUMN(E:E))</f>
        <v>42406</v>
      </c>
      <c r="L17" s="272">
        <f>DATE('Выбери месяц'!$I$8,VLOOKUP('Выбери месяц'!$H$8,всяки!$A$1:$B$12,2,0),1+COLUMN(F:F))</f>
        <v>42407</v>
      </c>
      <c r="M17" s="272">
        <f>DATE('Выбери месяц'!$I$8,VLOOKUP('Выбери месяц'!$H$8,всяки!$A$1:$B$12,2,0),1+COLUMN(G:G))</f>
        <v>42408</v>
      </c>
      <c r="N17" s="272">
        <f>DATE('Выбери месяц'!$I$8,VLOOKUP('Выбери месяц'!$H$8,всяки!$A$1:$B$12,2,0),1+COLUMN(H:H))</f>
        <v>42409</v>
      </c>
      <c r="O17" s="272">
        <f>DATE('Выбери месяц'!$I$8,VLOOKUP('Выбери месяц'!$H$8,всяки!$A$1:$B$12,2,0),1+COLUMN(I:I))</f>
        <v>42410</v>
      </c>
      <c r="P17" s="272">
        <f>DATE('Выбери месяц'!$I$8,VLOOKUP('Выбери месяц'!$H$8,всяки!$A$1:$B$12,2,0),1+COLUMN(J:J))</f>
        <v>42411</v>
      </c>
      <c r="Q17" s="272">
        <f>DATE('Выбери месяц'!$I$8,VLOOKUP('Выбери месяц'!$H$8,всяки!$A$1:$B$12,2,0),1+COLUMN(K:K))</f>
        <v>42412</v>
      </c>
      <c r="R17" s="272">
        <f>DATE('Выбери месяц'!$I$8,VLOOKUP('Выбери месяц'!$H$8,всяки!$A$1:$B$12,2,0),1+COLUMN(L:L))</f>
        <v>42413</v>
      </c>
      <c r="S17" s="272">
        <f>DATE('Выбери месяц'!$I$8,VLOOKUP('Выбери месяц'!$H$8,всяки!$A$1:$B$12,2,0),1+COLUMN(M:M))</f>
        <v>42414</v>
      </c>
      <c r="T17" s="272">
        <f>DATE('Выбери месяц'!$I$8,VLOOKUP('Выбери месяц'!$H$8,всяки!$A$1:$B$12,2,0),1+COLUMN(N:N))</f>
        <v>42415</v>
      </c>
      <c r="U17" s="236" t="s">
        <v>38</v>
      </c>
      <c r="V17" s="264" t="s">
        <v>18</v>
      </c>
      <c r="W17" s="241" t="s">
        <v>19</v>
      </c>
      <c r="X17" s="242" t="s">
        <v>20</v>
      </c>
      <c r="Y17" s="243"/>
      <c r="Z17" s="243"/>
      <c r="AA17" s="243"/>
      <c r="AB17" s="243"/>
      <c r="AC17" s="241"/>
      <c r="AD17" s="244" t="s">
        <v>21</v>
      </c>
      <c r="AE17" s="247" t="s">
        <v>70</v>
      </c>
      <c r="AF17" s="250" t="s">
        <v>21</v>
      </c>
      <c r="AG17" s="251"/>
      <c r="AH17" s="260" t="s">
        <v>70</v>
      </c>
    </row>
    <row r="18" spans="2:37" ht="17.25" customHeight="1" x14ac:dyDescent="0.2">
      <c r="B18" s="283"/>
      <c r="C18" s="286"/>
      <c r="D18" s="267"/>
      <c r="E18" s="270"/>
      <c r="F18" s="278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36"/>
      <c r="V18" s="265"/>
      <c r="W18" s="241"/>
      <c r="X18" s="242" t="s">
        <v>23</v>
      </c>
      <c r="Y18" s="243"/>
      <c r="Z18" s="243"/>
      <c r="AA18" s="243"/>
      <c r="AB18" s="243"/>
      <c r="AC18" s="241"/>
      <c r="AD18" s="245"/>
      <c r="AE18" s="248"/>
      <c r="AF18" s="252"/>
      <c r="AG18" s="253"/>
      <c r="AH18" s="261"/>
    </row>
    <row r="19" spans="2:37" ht="19.5" customHeight="1" x14ac:dyDescent="0.2">
      <c r="B19" s="283"/>
      <c r="C19" s="286"/>
      <c r="D19" s="267"/>
      <c r="E19" s="270"/>
      <c r="F19" s="277">
        <f>DATE('Выбери месяц'!$I$8,VLOOKUP('Выбери месяц'!$H$8,всяки!$A$1:$B$12,2,0),16)</f>
        <v>42416</v>
      </c>
      <c r="G19" s="272">
        <f>DATE('Выбери месяц'!$I$8,VLOOKUP('Выбери месяц'!$H$8,всяки!$A$1:$B$12,2,0),16+COLUMN(A:A))</f>
        <v>42417</v>
      </c>
      <c r="H19" s="272">
        <f>DATE('Выбери месяц'!$I$8,VLOOKUP('Выбери месяц'!$H$8,всяки!$A$1:$B$12,2,0),16+COLUMN(B:B))</f>
        <v>42418</v>
      </c>
      <c r="I19" s="272">
        <f>DATE('Выбери месяц'!$I$8,VLOOKUP('Выбери месяц'!$H$8,всяки!$A$1:$B$12,2,0),16+COLUMN(C:C))</f>
        <v>42419</v>
      </c>
      <c r="J19" s="272">
        <f>DATE('Выбери месяц'!$I$8,VLOOKUP('Выбери месяц'!$H$8,всяки!$A$1:$B$12,2,0),16+COLUMN(D:D))</f>
        <v>42420</v>
      </c>
      <c r="K19" s="272">
        <f>DATE('Выбери месяц'!$I$8,VLOOKUP('Выбери месяц'!$H$8,всяки!$A$1:$B$12,2,0),16+COLUMN(E:E))</f>
        <v>42421</v>
      </c>
      <c r="L19" s="272">
        <f>DATE('Выбери месяц'!$I$8,VLOOKUP('Выбери месяц'!$H$8,всяки!$A$1:$B$12,2,0),16+COLUMN(F:F))</f>
        <v>42422</v>
      </c>
      <c r="M19" s="272">
        <f>DATE('Выбери месяц'!$I$8,VLOOKUP('Выбери месяц'!$H$8,всяки!$A$1:$B$12,2,0),16+COLUMN(G:G))</f>
        <v>42423</v>
      </c>
      <c r="N19" s="272">
        <f>DATE('Выбери месяц'!$I$8,VLOOKUP('Выбери месяц'!$H$8,всяки!$A$1:$B$12,2,0),16+COLUMN(H:H))</f>
        <v>42424</v>
      </c>
      <c r="O19" s="272">
        <f>DATE('Выбери месяц'!$I$8,VLOOKUP('Выбери месяц'!$H$8,всяки!$A$1:$B$12,2,0),16+COLUMN(I:I))</f>
        <v>42425</v>
      </c>
      <c r="P19" s="272">
        <f>DATE('Выбери месяц'!$I$8,VLOOKUP('Выбери месяц'!$H$8,всяки!$A$1:$B$12,2,0),16+COLUMN(J:J))</f>
        <v>42426</v>
      </c>
      <c r="Q19" s="272">
        <f>DATE('Выбери месяц'!$I$8,VLOOKUP('Выбери месяц'!$H$8,всяки!$A$1:$B$12,2,0),16+COLUMN(K:K))</f>
        <v>42427</v>
      </c>
      <c r="R19" s="272">
        <f>DATE('Выбери месяц'!$I$8,VLOOKUP('Выбери месяц'!$H$8,всяки!$A$1:$B$12,2,0),16+COLUMN(L:L))</f>
        <v>42428</v>
      </c>
      <c r="S19" s="272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72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8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62" t="s">
        <v>22</v>
      </c>
      <c r="W19" s="263"/>
      <c r="X19" s="239" t="s">
        <v>24</v>
      </c>
      <c r="Y19" s="256" t="s">
        <v>25</v>
      </c>
      <c r="Z19" s="247" t="s">
        <v>26</v>
      </c>
      <c r="AA19" s="258" t="s">
        <v>24</v>
      </c>
      <c r="AB19" s="256" t="s">
        <v>25</v>
      </c>
      <c r="AC19" s="260" t="s">
        <v>26</v>
      </c>
      <c r="AD19" s="245"/>
      <c r="AE19" s="248"/>
      <c r="AF19" s="252"/>
      <c r="AG19" s="253"/>
      <c r="AH19" s="261"/>
    </row>
    <row r="20" spans="2:37" ht="19.5" customHeight="1" x14ac:dyDescent="0.2">
      <c r="B20" s="284"/>
      <c r="C20" s="287"/>
      <c r="D20" s="268"/>
      <c r="E20" s="271"/>
      <c r="F20" s="278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82"/>
      <c r="V20" s="262" t="s">
        <v>27</v>
      </c>
      <c r="W20" s="263"/>
      <c r="X20" s="240"/>
      <c r="Y20" s="257"/>
      <c r="Z20" s="248"/>
      <c r="AA20" s="259"/>
      <c r="AB20" s="257"/>
      <c r="AC20" s="261"/>
      <c r="AD20" s="246"/>
      <c r="AE20" s="249"/>
      <c r="AF20" s="254"/>
      <c r="AG20" s="255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33">
        <v>4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5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41">
        <v>10</v>
      </c>
      <c r="AE21" s="140">
        <v>11</v>
      </c>
      <c r="AF21" s="237">
        <v>12</v>
      </c>
      <c r="AG21" s="238"/>
      <c r="AH21" s="142">
        <v>13</v>
      </c>
      <c r="AI21" s="89"/>
      <c r="AJ21" s="90"/>
      <c r="AK21" s="90"/>
    </row>
    <row r="22" spans="2:37" ht="18" customHeight="1" thickTop="1" x14ac:dyDescent="0.2">
      <c r="B22" s="211" t="str">
        <f>IF(D22&gt;0,COUNTIF($D$22:D22,"&gt;0"),"")</f>
        <v/>
      </c>
      <c r="C22" s="214">
        <f>IFERROR(INDEX(INDEX(Структура!$A$1:$H$30,0,MATCH('Отдел МТО'!$F$8,Структура!$A$1:$G$1,0)+1),TRUNC(ROW(A4)/4)+1,0),"")</f>
        <v>0</v>
      </c>
      <c r="D22" s="216">
        <f>IFERROR(HLOOKUP('Отдел МТО'!$F$8,Структура!$A$1:$H$30,TRUNC(ROW(A4)/4)+1,0),"")</f>
        <v>0</v>
      </c>
      <c r="E22" s="279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29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3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07" t="str">
        <f>IF(SUMPRODUCT(--ISNUMBER(SEARCH("К",F22:U25)))&gt;0,"К","")</f>
        <v/>
      </c>
      <c r="AG22" s="208"/>
      <c r="AH22" s="187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2"/>
      <c r="C23" s="215"/>
      <c r="D23" s="217"/>
      <c r="E23" s="280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10"/>
      <c r="X23" s="128"/>
      <c r="Y23" s="8"/>
      <c r="Z23" s="9"/>
      <c r="AA23" s="8"/>
      <c r="AB23" s="8"/>
      <c r="AC23" s="129"/>
      <c r="AD23" s="168" t="str">
        <f>IF(SUMPRODUCT(--ISNUMBER(SEARCH("ОТ",F22:U25)))&gt;0,"ОТ","")</f>
        <v/>
      </c>
      <c r="AE23" s="173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199"/>
      <c r="AG23" s="200"/>
      <c r="AH23" s="180"/>
      <c r="AI23" s="91"/>
      <c r="AJ23" s="91"/>
    </row>
    <row r="24" spans="2:37" ht="18" customHeight="1" x14ac:dyDescent="0.2">
      <c r="B24" s="212"/>
      <c r="C24" s="215"/>
      <c r="D24" s="217"/>
      <c r="E24" s="280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01">
        <f>SUM(V25,V23)</f>
        <v>159</v>
      </c>
      <c r="X24" s="128"/>
      <c r="Y24" s="8"/>
      <c r="Z24" s="9"/>
      <c r="AA24" s="8"/>
      <c r="AB24" s="8"/>
      <c r="AC24" s="129"/>
      <c r="AD24" s="168" t="str">
        <f>IF(SUMPRODUCT(--ISNUMBER(SEARCH("б",F22:U25)))&gt;0,"Б","")</f>
        <v/>
      </c>
      <c r="AE24" s="173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03"/>
      <c r="AG24" s="204"/>
      <c r="AH24" s="170"/>
      <c r="AI24" s="91"/>
      <c r="AJ24" s="91"/>
    </row>
    <row r="25" spans="2:37" ht="18" customHeight="1" thickBot="1" x14ac:dyDescent="0.25">
      <c r="B25" s="213"/>
      <c r="C25" s="215"/>
      <c r="D25" s="217"/>
      <c r="E25" s="280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30"/>
      <c r="X25" s="130"/>
      <c r="Y25" s="116"/>
      <c r="Z25" s="117"/>
      <c r="AA25" s="116"/>
      <c r="AB25" s="116"/>
      <c r="AC25" s="131"/>
      <c r="AD25" s="168" t="str">
        <f>IF(SUMPRODUCT(--ISNUMBER(SEARCH("ОД",F22:U25)))&gt;0,"ОД","")</f>
        <v/>
      </c>
      <c r="AE25" s="183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31"/>
      <c r="AG25" s="232"/>
      <c r="AH25" s="171"/>
      <c r="AI25" s="91"/>
      <c r="AJ25" s="91"/>
    </row>
    <row r="26" spans="2:37" ht="18" customHeight="1" thickTop="1" x14ac:dyDescent="0.2">
      <c r="B26" s="211" t="str">
        <f>IF(D26&gt;0,COUNTIF($D$22:D26,"&gt;0"),"")</f>
        <v/>
      </c>
      <c r="C26" s="214">
        <f>IFERROR(INDEX(INDEX(Структура!$A$1:$H$30,0,MATCH('Отдел МТО'!$F$8,Структура!$A$1:$G$1,0)+1),TRUNC(ROW(A8)/4)+1,0),"")</f>
        <v>0</v>
      </c>
      <c r="D26" s="216">
        <f>IFERROR(HLOOKUP('Отдел МТО'!$F$8,Структура!$A$1:$H$30,TRUNC(ROW(A8)/4)+1,0),"")</f>
        <v>0</v>
      </c>
      <c r="E26" s="218" t="s">
        <v>65</v>
      </c>
      <c r="F26" s="109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09">
        <f>SUM(V28,V26)</f>
        <v>21</v>
      </c>
      <c r="X26" s="132"/>
      <c r="Y26" s="121"/>
      <c r="Z26" s="122"/>
      <c r="AA26" s="122"/>
      <c r="AB26" s="121"/>
      <c r="AC26" s="133"/>
      <c r="AD26" s="167" t="str">
        <f>IF(SUMPRODUCT(--ISNUMBER(SEARCH("НН",F26:U29)))&gt;0,"НН","")</f>
        <v/>
      </c>
      <c r="AE26" s="172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197" t="str">
        <f>IF(SUMPRODUCT(--ISNUMBER(SEARCH("К",F26:U29)))&gt;0,"К","")</f>
        <v/>
      </c>
      <c r="AG26" s="198"/>
      <c r="AH26" s="181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186"/>
      <c r="AJ26" s="91"/>
    </row>
    <row r="27" spans="2:37" ht="18" customHeight="1" x14ac:dyDescent="0.2">
      <c r="B27" s="212"/>
      <c r="C27" s="215"/>
      <c r="D27" s="217"/>
      <c r="E27" s="21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10"/>
      <c r="X27" s="128"/>
      <c r="Y27" s="8"/>
      <c r="Z27" s="9"/>
      <c r="AA27" s="8"/>
      <c r="AB27" s="8"/>
      <c r="AC27" s="129"/>
      <c r="AD27" s="168" t="str">
        <f>IF(SUMPRODUCT(--ISNUMBER(SEARCH("ОТ",F26:U29)))&gt;0,"ОТ","")</f>
        <v/>
      </c>
      <c r="AE27" s="173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199"/>
      <c r="AG27" s="200"/>
      <c r="AH27" s="180"/>
      <c r="AI27" s="91"/>
      <c r="AJ27" s="91"/>
    </row>
    <row r="28" spans="2:37" ht="18" customHeight="1" x14ac:dyDescent="0.2">
      <c r="B28" s="212"/>
      <c r="C28" s="215"/>
      <c r="D28" s="217"/>
      <c r="E28" s="21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328" t="s">
        <v>79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10</v>
      </c>
      <c r="W28" s="201">
        <f>SUM(V29,V27)</f>
        <v>159</v>
      </c>
      <c r="X28" s="128"/>
      <c r="Y28" s="8"/>
      <c r="Z28" s="9"/>
      <c r="AA28" s="8"/>
      <c r="AB28" s="8"/>
      <c r="AC28" s="129"/>
      <c r="AD28" s="168" t="str">
        <f>IF(SUMPRODUCT(--ISNUMBER(SEARCH("б",F26:U29)))&gt;0,"Б","")</f>
        <v/>
      </c>
      <c r="AE28" s="173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03"/>
      <c r="AG28" s="204"/>
      <c r="AH28" s="170"/>
      <c r="AI28" s="91"/>
      <c r="AJ28" s="91"/>
    </row>
    <row r="29" spans="2:37" ht="18" customHeight="1" thickBot="1" x14ac:dyDescent="0.25">
      <c r="B29" s="213"/>
      <c r="C29" s="215"/>
      <c r="D29" s="217"/>
      <c r="E29" s="22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329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202"/>
      <c r="X29" s="134"/>
      <c r="Y29" s="99"/>
      <c r="Z29" s="100"/>
      <c r="AA29" s="99"/>
      <c r="AB29" s="99"/>
      <c r="AC29" s="135"/>
      <c r="AD29" s="168" t="str">
        <f>IF(SUMPRODUCT(--ISNUMBER(SEARCH("ОД",F26:U29)))&gt;0,"ОД","")</f>
        <v/>
      </c>
      <c r="AE29" s="183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205"/>
      <c r="AG29" s="206"/>
      <c r="AH29" s="171"/>
    </row>
    <row r="30" spans="2:37" ht="18" customHeight="1" thickTop="1" x14ac:dyDescent="0.2">
      <c r="B30" s="211" t="str">
        <f>IF(D30&gt;0,COUNTIF($D$22:D30,"&gt;0"),"")</f>
        <v/>
      </c>
      <c r="C30" s="214">
        <f>IFERROR(INDEX(INDEX(Структура!$A$1:$H$30,0,MATCH('Отдел МТО'!$F$8,Структура!$A$1:$G$1,0)+1),TRUNC(ROW(A12)/4)+1,0),"")</f>
        <v>0</v>
      </c>
      <c r="D30" s="216">
        <f>IFERROR(HLOOKUP('Отдел МТО'!$F$8,Структура!$A$1:$H$30,TRUNC(ROW(A12)/4)+1,0),"")</f>
        <v>0</v>
      </c>
      <c r="E30" s="21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09">
        <f>SUM(V32,V30)</f>
        <v>20</v>
      </c>
      <c r="X30" s="132"/>
      <c r="Y30" s="121"/>
      <c r="Z30" s="122"/>
      <c r="AA30" s="122"/>
      <c r="AB30" s="121"/>
      <c r="AC30" s="133"/>
      <c r="AD30" s="167" t="str">
        <f>IF(SUMPRODUCT(--ISNUMBER(SEARCH("НН",F30:U33)))&gt;0,"НН","")</f>
        <v/>
      </c>
      <c r="AE30" s="172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197" t="str">
        <f>IF(SUMPRODUCT(--ISNUMBER(SEARCH("К",F30:U33)))&gt;0,"К","")</f>
        <v/>
      </c>
      <c r="AG30" s="198"/>
      <c r="AH30" s="181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86"/>
      <c r="AJ30" s="91"/>
    </row>
    <row r="31" spans="2:37" ht="18" customHeight="1" x14ac:dyDescent="0.2">
      <c r="B31" s="212"/>
      <c r="C31" s="215"/>
      <c r="D31" s="217"/>
      <c r="E31" s="21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10"/>
      <c r="X31" s="128"/>
      <c r="Y31" s="8"/>
      <c r="Z31" s="9"/>
      <c r="AA31" s="8"/>
      <c r="AB31" s="8"/>
      <c r="AC31" s="129"/>
      <c r="AD31" s="168" t="str">
        <f>IF(SUMPRODUCT(--ISNUMBER(SEARCH("ОТ",F30:U33)))&gt;0,"ОТ","")</f>
        <v/>
      </c>
      <c r="AE31" s="173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199"/>
      <c r="AG31" s="200"/>
      <c r="AH31" s="180"/>
      <c r="AI31" s="91"/>
      <c r="AJ31" s="91"/>
    </row>
    <row r="32" spans="2:37" ht="18" customHeight="1" x14ac:dyDescent="0.2">
      <c r="B32" s="212"/>
      <c r="C32" s="215"/>
      <c r="D32" s="217"/>
      <c r="E32" s="21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01">
        <f>SUM(V33,V31)</f>
        <v>159</v>
      </c>
      <c r="X32" s="128"/>
      <c r="Y32" s="8"/>
      <c r="Z32" s="9"/>
      <c r="AA32" s="8"/>
      <c r="AB32" s="8"/>
      <c r="AC32" s="129"/>
      <c r="AD32" s="168" t="str">
        <f>IF(SUMPRODUCT(--ISNUMBER(SEARCH("б",F30:U33)))&gt;0,"Б","")</f>
        <v/>
      </c>
      <c r="AE32" s="173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03"/>
      <c r="AG32" s="204"/>
      <c r="AH32" s="170"/>
      <c r="AI32" s="91"/>
      <c r="AJ32" s="91"/>
    </row>
    <row r="33" spans="2:36" ht="18" customHeight="1" thickBot="1" x14ac:dyDescent="0.25">
      <c r="B33" s="213"/>
      <c r="C33" s="215"/>
      <c r="D33" s="217"/>
      <c r="E33" s="224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202"/>
      <c r="X33" s="134"/>
      <c r="Y33" s="99"/>
      <c r="Z33" s="100"/>
      <c r="AA33" s="99"/>
      <c r="AB33" s="99"/>
      <c r="AC33" s="135"/>
      <c r="AD33" s="177" t="str">
        <f>IF(SUMPRODUCT(--ISNUMBER(SEARCH("ОД",F30:U33)))&gt;0,"ОД","")</f>
        <v/>
      </c>
      <c r="AE33" s="183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205"/>
      <c r="AG33" s="206"/>
      <c r="AH33" s="171"/>
    </row>
    <row r="34" spans="2:36" ht="18" customHeight="1" thickTop="1" x14ac:dyDescent="0.2">
      <c r="B34" s="211" t="str">
        <f>IF(D34&gt;0,COUNTIF($D$22:D34,"&gt;0"),"")</f>
        <v/>
      </c>
      <c r="C34" s="214">
        <f>IFERROR(INDEX(INDEX(Структура!$A$1:$H$30,0,MATCH('Отдел МТО'!$F$8,Структура!$A$1:$G$1,0)+1),TRUNC(ROW(A16)/4)+1,0),"")</f>
        <v>0</v>
      </c>
      <c r="D34" s="216">
        <f>IFERROR(HLOOKUP('Отдел МТО'!$F$8,Структура!$A$1:$H$30,TRUNC(ROW(A16)/4)+1,0),"")</f>
        <v>0</v>
      </c>
      <c r="E34" s="228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29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2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07" t="str">
        <f>IF(SUMPRODUCT(--ISNUMBER(SEARCH("К",F34:U37)))&gt;0,"К","")</f>
        <v/>
      </c>
      <c r="AG34" s="208"/>
      <c r="AH34" s="181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186"/>
      <c r="AJ34" s="91"/>
    </row>
    <row r="35" spans="2:36" ht="18" customHeight="1" x14ac:dyDescent="0.2">
      <c r="B35" s="212"/>
      <c r="C35" s="215"/>
      <c r="D35" s="217"/>
      <c r="E35" s="21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10"/>
      <c r="X35" s="128"/>
      <c r="Y35" s="8"/>
      <c r="Z35" s="9"/>
      <c r="AA35" s="8"/>
      <c r="AB35" s="8"/>
      <c r="AC35" s="129"/>
      <c r="AD35" s="168" t="str">
        <f>IF(SUMPRODUCT(--ISNUMBER(SEARCH("ОТ",F34:U37)))&gt;0,"ОТ","")</f>
        <v/>
      </c>
      <c r="AE35" s="173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199"/>
      <c r="AG35" s="200"/>
      <c r="AH35" s="180"/>
      <c r="AI35" s="91"/>
      <c r="AJ35" s="91"/>
    </row>
    <row r="36" spans="2:36" ht="18" customHeight="1" x14ac:dyDescent="0.2">
      <c r="B36" s="212"/>
      <c r="C36" s="215"/>
      <c r="D36" s="217"/>
      <c r="E36" s="21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01">
        <f>SUM(V37,V35)</f>
        <v>159</v>
      </c>
      <c r="X36" s="128"/>
      <c r="Y36" s="8"/>
      <c r="Z36" s="9"/>
      <c r="AA36" s="8"/>
      <c r="AB36" s="8"/>
      <c r="AC36" s="129"/>
      <c r="AD36" s="168" t="str">
        <f>IF(SUMPRODUCT(--ISNUMBER(SEARCH("б",F34:U37)))&gt;0,"Б","")</f>
        <v/>
      </c>
      <c r="AE36" s="173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03"/>
      <c r="AG36" s="204"/>
      <c r="AH36" s="170"/>
      <c r="AI36" s="91"/>
      <c r="AJ36" s="91"/>
    </row>
    <row r="37" spans="2:36" ht="22.5" customHeight="1" thickBot="1" x14ac:dyDescent="0.25">
      <c r="B37" s="225"/>
      <c r="C37" s="226"/>
      <c r="D37" s="227"/>
      <c r="E37" s="22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202"/>
      <c r="X37" s="134"/>
      <c r="Y37" s="99"/>
      <c r="Z37" s="100"/>
      <c r="AA37" s="99"/>
      <c r="AB37" s="99"/>
      <c r="AC37" s="135"/>
      <c r="AD37" s="177" t="str">
        <f>IF(SUMPRODUCT(--ISNUMBER(SEARCH("ОД",F34:U37)))&gt;0,"ОД","")</f>
        <v/>
      </c>
      <c r="AE37" s="183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205"/>
      <c r="AG37" s="206"/>
      <c r="AH37" s="171"/>
    </row>
    <row r="38" spans="2:36" ht="12.75" customHeight="1" thickTop="1" x14ac:dyDescent="0.2">
      <c r="B38" s="79"/>
      <c r="C38" s="80"/>
      <c r="D38" s="80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185"/>
      <c r="AF38" s="84"/>
      <c r="AG38" s="84"/>
      <c r="AH38" s="84"/>
    </row>
    <row r="39" spans="2:36" ht="12.75" customHeight="1" x14ac:dyDescent="0.2">
      <c r="D39" s="221"/>
      <c r="E39" s="221"/>
      <c r="F39" s="221"/>
      <c r="G39" s="221"/>
      <c r="H39" s="221"/>
    </row>
    <row r="40" spans="2:36" x14ac:dyDescent="0.2">
      <c r="C40" s="86" t="s">
        <v>31</v>
      </c>
      <c r="D40" s="222"/>
      <c r="E40" s="222"/>
      <c r="F40" s="222"/>
      <c r="G40" s="222"/>
      <c r="H40" s="222"/>
      <c r="I40" s="33"/>
      <c r="J40" s="195"/>
      <c r="K40" s="195"/>
      <c r="L40" s="195"/>
      <c r="M40" s="33"/>
      <c r="N40" s="194"/>
      <c r="O40" s="194"/>
      <c r="P40" s="194"/>
      <c r="Q40" s="194"/>
      <c r="S40" s="33" t="s">
        <v>36</v>
      </c>
      <c r="W40" s="223"/>
      <c r="X40" s="223"/>
      <c r="Y40" s="223"/>
    </row>
    <row r="41" spans="2:36" ht="14.25" x14ac:dyDescent="0.2">
      <c r="D41" s="191" t="s">
        <v>32</v>
      </c>
      <c r="E41" s="191"/>
      <c r="F41" s="191"/>
      <c r="G41" s="191"/>
      <c r="H41" s="191"/>
      <c r="J41" s="189" t="s">
        <v>33</v>
      </c>
      <c r="K41" s="189"/>
      <c r="L41" s="189"/>
      <c r="N41" s="191" t="s">
        <v>34</v>
      </c>
      <c r="O41" s="190"/>
      <c r="P41" s="190"/>
      <c r="Q41" s="190"/>
      <c r="S41" s="33" t="s">
        <v>37</v>
      </c>
      <c r="T41" s="33"/>
      <c r="U41" s="33"/>
      <c r="V41" s="87"/>
      <c r="W41" s="194"/>
      <c r="X41" s="194"/>
      <c r="Y41" s="194"/>
      <c r="Z41" s="34"/>
      <c r="AA41" s="195"/>
      <c r="AB41" s="195"/>
      <c r="AC41" s="87"/>
      <c r="AD41" s="194"/>
      <c r="AE41" s="194"/>
      <c r="AF41" s="194"/>
      <c r="AG41" s="196">
        <f>N42</f>
        <v>42430</v>
      </c>
      <c r="AH41" s="196"/>
    </row>
    <row r="42" spans="2:36" ht="14.25" customHeight="1" x14ac:dyDescent="0.2">
      <c r="N42" s="188">
        <f>WORKDAY(EOMONTH(DATE('Выбери месяц'!$I$8,VLOOKUP('Выбери месяц'!$H$8,всяки!$A$1:$B$12,2,0),1),0),1,всяки!$G$3:$G$18)</f>
        <v>42430</v>
      </c>
      <c r="O42" s="188"/>
      <c r="P42" s="188"/>
      <c r="Q42" s="188"/>
      <c r="S42" s="88"/>
      <c r="T42" s="88"/>
      <c r="U42" s="88"/>
      <c r="V42" s="189" t="s">
        <v>32</v>
      </c>
      <c r="W42" s="190"/>
      <c r="X42" s="190"/>
      <c r="Y42" s="190"/>
      <c r="AA42" s="191" t="s">
        <v>33</v>
      </c>
      <c r="AB42" s="190"/>
      <c r="AD42" s="189" t="s">
        <v>34</v>
      </c>
      <c r="AE42" s="189"/>
      <c r="AF42" s="189"/>
    </row>
    <row r="43" spans="2:36" ht="19.5" customHeight="1" x14ac:dyDescent="0.2">
      <c r="S43" s="193" t="s">
        <v>35</v>
      </c>
      <c r="T43" s="193"/>
      <c r="U43" s="193"/>
      <c r="V43" s="193"/>
      <c r="W43" s="194"/>
      <c r="X43" s="194"/>
      <c r="Y43" s="194"/>
      <c r="Z43" s="34"/>
      <c r="AA43" s="195"/>
      <c r="AB43" s="195"/>
      <c r="AC43" s="33"/>
      <c r="AD43" s="194"/>
      <c r="AE43" s="194"/>
      <c r="AF43" s="194"/>
      <c r="AG43" s="196">
        <f>N42</f>
        <v>42430</v>
      </c>
      <c r="AH43" s="196"/>
    </row>
    <row r="44" spans="2:36" ht="15" x14ac:dyDescent="0.2">
      <c r="D44" s="330"/>
      <c r="F44" s="331" t="s">
        <v>80</v>
      </c>
      <c r="V44" s="189" t="s">
        <v>32</v>
      </c>
      <c r="W44" s="190"/>
      <c r="X44" s="190"/>
      <c r="Y44" s="190"/>
      <c r="AA44" s="191" t="s">
        <v>33</v>
      </c>
      <c r="AB44" s="190"/>
      <c r="AD44" s="189" t="s">
        <v>34</v>
      </c>
      <c r="AE44" s="189"/>
      <c r="AF44" s="189"/>
    </row>
    <row r="45" spans="2:36" x14ac:dyDescent="0.2">
      <c r="C45" s="55"/>
      <c r="D45" s="55"/>
    </row>
    <row r="46" spans="2:36" ht="18" x14ac:dyDescent="0.2">
      <c r="D46" s="332" t="s">
        <v>81</v>
      </c>
    </row>
    <row r="47" spans="2:36" x14ac:dyDescent="0.2">
      <c r="E47" s="48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</row>
    <row r="48" spans="2:36" x14ac:dyDescent="0.2">
      <c r="E48" s="48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V16:W16"/>
    <mergeCell ref="X16:AC16"/>
    <mergeCell ref="AD16:AH16"/>
    <mergeCell ref="AH17:AH20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O17:O18"/>
    <mergeCell ref="N17:N18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94" priority="100" operator="equal">
      <formula>"ДО"</formula>
    </cfRule>
    <cfRule type="cellIs" dxfId="93" priority="101" operator="equal">
      <formula>"К"</formula>
    </cfRule>
    <cfRule type="cellIs" dxfId="92" priority="102" operator="equal">
      <formula>"ОД"</formula>
    </cfRule>
    <cfRule type="cellIs" dxfId="91" priority="103" operator="equal">
      <formula>"ОТ"</formula>
    </cfRule>
    <cfRule type="cellIs" dxfId="90" priority="104" operator="equal">
      <formula>"Б"</formula>
    </cfRule>
    <cfRule type="cellIs" dxfId="89" priority="105" operator="equal">
      <formula>"В"</formula>
    </cfRule>
  </conditionalFormatting>
  <conditionalFormatting sqref="F17:U20">
    <cfRule type="expression" dxfId="88" priority="32">
      <formula>OR(WEEKDAY(F17,2)&gt;5,ISNUMBER(MATCH(F17,празд,0)))</formula>
    </cfRule>
    <cfRule type="expression" dxfId="87" priority="33">
      <formula>ISNUMBER(MATCH(F17,допнер,0))</formula>
    </cfRule>
  </conditionalFormatting>
  <conditionalFormatting sqref="F30:U33">
    <cfRule type="cellIs" dxfId="86" priority="25" operator="equal">
      <formula>"ДО"</formula>
    </cfRule>
    <cfRule type="cellIs" dxfId="85" priority="26" operator="equal">
      <formula>"К"</formula>
    </cfRule>
    <cfRule type="cellIs" dxfId="84" priority="27" operator="equal">
      <formula>"ОД"</formula>
    </cfRule>
    <cfRule type="cellIs" dxfId="83" priority="28" operator="equal">
      <formula>"ОТ"</formula>
    </cfRule>
    <cfRule type="cellIs" dxfId="82" priority="29" operator="equal">
      <formula>"Б"</formula>
    </cfRule>
    <cfRule type="cellIs" dxfId="81" priority="30" operator="equal">
      <formula>"В"</formula>
    </cfRule>
  </conditionalFormatting>
  <conditionalFormatting sqref="F34:U37">
    <cfRule type="cellIs" dxfId="80" priority="7" operator="equal">
      <formula>"ДО"</formula>
    </cfRule>
    <cfRule type="cellIs" dxfId="79" priority="8" operator="equal">
      <formula>"К"</formula>
    </cfRule>
    <cfRule type="cellIs" dxfId="78" priority="9" operator="equal">
      <formula>"ОД"</formula>
    </cfRule>
    <cfRule type="cellIs" dxfId="77" priority="10" operator="equal">
      <formula>"ОТ"</formula>
    </cfRule>
    <cfRule type="cellIs" dxfId="76" priority="11" operator="equal">
      <formula>"Б"</formula>
    </cfRule>
    <cfRule type="cellIs" dxfId="75" priority="12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B1:AK70"/>
  <sheetViews>
    <sheetView topLeftCell="A2" zoomScale="85" zoomScaleNormal="85" zoomScaleSheetLayoutView="85" workbookViewId="0">
      <selection activeCell="E7" sqref="E7:Z7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5">
        <v>301008</v>
      </c>
      <c r="AG5" s="296"/>
      <c r="AH5" s="297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8">
        <v>11356728</v>
      </c>
      <c r="AG6" s="299"/>
      <c r="AH6" s="300"/>
    </row>
    <row r="7" spans="2:35" s="4" customFormat="1" ht="15.75" x14ac:dyDescent="0.2">
      <c r="B7" s="5"/>
      <c r="C7" s="159" t="s">
        <v>5</v>
      </c>
      <c r="D7" s="6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10" t="s">
        <v>78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3" t="s">
        <v>29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04" t="s">
        <v>7</v>
      </c>
      <c r="X12" s="304"/>
      <c r="Y12" s="304"/>
      <c r="Z12" s="307" t="s">
        <v>8</v>
      </c>
      <c r="AA12" s="307"/>
      <c r="AB12" s="145"/>
      <c r="AC12" s="302" t="s">
        <v>9</v>
      </c>
      <c r="AD12" s="302"/>
      <c r="AE12" s="302"/>
      <c r="AF12" s="302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05"/>
      <c r="X13" s="305"/>
      <c r="Y13" s="305"/>
      <c r="Z13" s="308"/>
      <c r="AA13" s="308"/>
      <c r="AB13" s="145"/>
      <c r="AC13" s="303" t="s">
        <v>10</v>
      </c>
      <c r="AD13" s="303"/>
      <c r="AE13" s="303" t="s">
        <v>11</v>
      </c>
      <c r="AF13" s="303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1"/>
      <c r="X14" s="311"/>
      <c r="Y14" s="311"/>
      <c r="Z14" s="309">
        <f>AE14</f>
        <v>42429</v>
      </c>
      <c r="AA14" s="309"/>
      <c r="AB14" s="143"/>
      <c r="AC14" s="309">
        <f>DATE('Выбери месяц'!$I$8,VLOOKUP('Выбери месяц'!$H$8,всяки!$A$1:$B$12,2,0),1)</f>
        <v>42401</v>
      </c>
      <c r="AD14" s="309"/>
      <c r="AE14" s="312">
        <f>EOMONTH(AC14,0)</f>
        <v>42429</v>
      </c>
      <c r="AF14" s="312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06"/>
      <c r="X15" s="306"/>
      <c r="Y15" s="306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5" t="s">
        <v>30</v>
      </c>
      <c r="D16" s="266" t="s">
        <v>13</v>
      </c>
      <c r="E16" s="269" t="s">
        <v>67</v>
      </c>
      <c r="F16" s="274" t="s">
        <v>14</v>
      </c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6"/>
      <c r="V16" s="274" t="s">
        <v>15</v>
      </c>
      <c r="W16" s="288"/>
      <c r="X16" s="289" t="s">
        <v>16</v>
      </c>
      <c r="Y16" s="290"/>
      <c r="Z16" s="290"/>
      <c r="AA16" s="290"/>
      <c r="AB16" s="275"/>
      <c r="AC16" s="276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83"/>
      <c r="C17" s="286"/>
      <c r="D17" s="267"/>
      <c r="E17" s="270"/>
      <c r="F17" s="277">
        <f>DATE('Выбери месяц'!$I$8,VLOOKUP('Выбери месяц'!$H$8,всяки!$A$1:$B$12,2,0),1)</f>
        <v>42401</v>
      </c>
      <c r="G17" s="272">
        <f>DATE('Выбери месяц'!$I$8,VLOOKUP('Выбери месяц'!$H$8,всяки!$A$1:$B$12,2,0),1+COLUMN(A:A))</f>
        <v>42402</v>
      </c>
      <c r="H17" s="272">
        <f>DATE('Выбери месяц'!$I$8,VLOOKUP('Выбери месяц'!$H$8,всяки!$A$1:$B$12,2,0),1+COLUMN(B:B))</f>
        <v>42403</v>
      </c>
      <c r="I17" s="272">
        <f>DATE('Выбери месяц'!$I$8,VLOOKUP('Выбери месяц'!$H$8,всяки!$A$1:$B$12,2,0),1+COLUMN(C:C))</f>
        <v>42404</v>
      </c>
      <c r="J17" s="272">
        <f>DATE('Выбери месяц'!$I$8,VLOOKUP('Выбери месяц'!$H$8,всяки!$A$1:$B$12,2,0),1+COLUMN(D:D))</f>
        <v>42405</v>
      </c>
      <c r="K17" s="272">
        <f>DATE('Выбери месяц'!$I$8,VLOOKUP('Выбери месяц'!$H$8,всяки!$A$1:$B$12,2,0),1+COLUMN(E:E))</f>
        <v>42406</v>
      </c>
      <c r="L17" s="272">
        <f>DATE('Выбери месяц'!$I$8,VLOOKUP('Выбери месяц'!$H$8,всяки!$A$1:$B$12,2,0),1+COLUMN(F:F))</f>
        <v>42407</v>
      </c>
      <c r="M17" s="272">
        <f>DATE('Выбери месяц'!$I$8,VLOOKUP('Выбери месяц'!$H$8,всяки!$A$1:$B$12,2,0),1+COLUMN(G:G))</f>
        <v>42408</v>
      </c>
      <c r="N17" s="272">
        <f>DATE('Выбери месяц'!$I$8,VLOOKUP('Выбери месяц'!$H$8,всяки!$A$1:$B$12,2,0),1+COLUMN(H:H))</f>
        <v>42409</v>
      </c>
      <c r="O17" s="272">
        <f>DATE('Выбери месяц'!$I$8,VLOOKUP('Выбери месяц'!$H$8,всяки!$A$1:$B$12,2,0),1+COLUMN(I:I))</f>
        <v>42410</v>
      </c>
      <c r="P17" s="272">
        <f>DATE('Выбери месяц'!$I$8,VLOOKUP('Выбери месяц'!$H$8,всяки!$A$1:$B$12,2,0),1+COLUMN(J:J))</f>
        <v>42411</v>
      </c>
      <c r="Q17" s="272">
        <f>DATE('Выбери месяц'!$I$8,VLOOKUP('Выбери месяц'!$H$8,всяки!$A$1:$B$12,2,0),1+COLUMN(K:K))</f>
        <v>42412</v>
      </c>
      <c r="R17" s="272">
        <f>DATE('Выбери месяц'!$I$8,VLOOKUP('Выбери месяц'!$H$8,всяки!$A$1:$B$12,2,0),1+COLUMN(L:L))</f>
        <v>42413</v>
      </c>
      <c r="S17" s="272">
        <f>DATE('Выбери месяц'!$I$8,VLOOKUP('Выбери месяц'!$H$8,всяки!$A$1:$B$12,2,0),1+COLUMN(M:M))</f>
        <v>42414</v>
      </c>
      <c r="T17" s="272">
        <f>DATE('Выбери месяц'!$I$8,VLOOKUP('Выбери месяц'!$H$8,всяки!$A$1:$B$12,2,0),1+COLUMN(N:N))</f>
        <v>42415</v>
      </c>
      <c r="U17" s="236" t="s">
        <v>38</v>
      </c>
      <c r="V17" s="264" t="s">
        <v>18</v>
      </c>
      <c r="W17" s="241" t="s">
        <v>19</v>
      </c>
      <c r="X17" s="242" t="s">
        <v>20</v>
      </c>
      <c r="Y17" s="243"/>
      <c r="Z17" s="243"/>
      <c r="AA17" s="243"/>
      <c r="AB17" s="243"/>
      <c r="AC17" s="241"/>
      <c r="AD17" s="244" t="s">
        <v>21</v>
      </c>
      <c r="AE17" s="247" t="s">
        <v>70</v>
      </c>
      <c r="AF17" s="250" t="s">
        <v>21</v>
      </c>
      <c r="AG17" s="251"/>
      <c r="AH17" s="260" t="s">
        <v>70</v>
      </c>
    </row>
    <row r="18" spans="2:37" ht="17.25" customHeight="1" x14ac:dyDescent="0.2">
      <c r="B18" s="283"/>
      <c r="C18" s="286"/>
      <c r="D18" s="267"/>
      <c r="E18" s="270"/>
      <c r="F18" s="278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36"/>
      <c r="V18" s="265"/>
      <c r="W18" s="241"/>
      <c r="X18" s="242" t="s">
        <v>23</v>
      </c>
      <c r="Y18" s="243"/>
      <c r="Z18" s="243"/>
      <c r="AA18" s="243"/>
      <c r="AB18" s="243"/>
      <c r="AC18" s="241"/>
      <c r="AD18" s="245"/>
      <c r="AE18" s="248"/>
      <c r="AF18" s="252"/>
      <c r="AG18" s="253"/>
      <c r="AH18" s="261"/>
    </row>
    <row r="19" spans="2:37" ht="19.5" customHeight="1" x14ac:dyDescent="0.2">
      <c r="B19" s="283"/>
      <c r="C19" s="286"/>
      <c r="D19" s="267"/>
      <c r="E19" s="270"/>
      <c r="F19" s="277">
        <f>DATE('Выбери месяц'!$I$8,VLOOKUP('Выбери месяц'!$H$8,всяки!$A$1:$B$12,2,0),16)</f>
        <v>42416</v>
      </c>
      <c r="G19" s="272">
        <f>DATE('Выбери месяц'!$I$8,VLOOKUP('Выбери месяц'!$H$8,всяки!$A$1:$B$12,2,0),16+COLUMN(A:A))</f>
        <v>42417</v>
      </c>
      <c r="H19" s="272">
        <f>DATE('Выбери месяц'!$I$8,VLOOKUP('Выбери месяц'!$H$8,всяки!$A$1:$B$12,2,0),16+COLUMN(B:B))</f>
        <v>42418</v>
      </c>
      <c r="I19" s="272">
        <f>DATE('Выбери месяц'!$I$8,VLOOKUP('Выбери месяц'!$H$8,всяки!$A$1:$B$12,2,0),16+COLUMN(C:C))</f>
        <v>42419</v>
      </c>
      <c r="J19" s="272">
        <f>DATE('Выбери месяц'!$I$8,VLOOKUP('Выбери месяц'!$H$8,всяки!$A$1:$B$12,2,0),16+COLUMN(D:D))</f>
        <v>42420</v>
      </c>
      <c r="K19" s="272">
        <f>DATE('Выбери месяц'!$I$8,VLOOKUP('Выбери месяц'!$H$8,всяки!$A$1:$B$12,2,0),16+COLUMN(E:E))</f>
        <v>42421</v>
      </c>
      <c r="L19" s="272">
        <f>DATE('Выбери месяц'!$I$8,VLOOKUP('Выбери месяц'!$H$8,всяки!$A$1:$B$12,2,0),16+COLUMN(F:F))</f>
        <v>42422</v>
      </c>
      <c r="M19" s="272">
        <f>DATE('Выбери месяц'!$I$8,VLOOKUP('Выбери месяц'!$H$8,всяки!$A$1:$B$12,2,0),16+COLUMN(G:G))</f>
        <v>42423</v>
      </c>
      <c r="N19" s="272">
        <f>DATE('Выбери месяц'!$I$8,VLOOKUP('Выбери месяц'!$H$8,всяки!$A$1:$B$12,2,0),16+COLUMN(H:H))</f>
        <v>42424</v>
      </c>
      <c r="O19" s="272">
        <f>DATE('Выбери месяц'!$I$8,VLOOKUP('Выбери месяц'!$H$8,всяки!$A$1:$B$12,2,0),16+COLUMN(I:I))</f>
        <v>42425</v>
      </c>
      <c r="P19" s="272">
        <f>DATE('Выбери месяц'!$I$8,VLOOKUP('Выбери месяц'!$H$8,всяки!$A$1:$B$12,2,0),16+COLUMN(J:J))</f>
        <v>42426</v>
      </c>
      <c r="Q19" s="272">
        <f>DATE('Выбери месяц'!$I$8,VLOOKUP('Выбери месяц'!$H$8,всяки!$A$1:$B$12,2,0),16+COLUMN(K:K))</f>
        <v>42427</v>
      </c>
      <c r="R19" s="272">
        <f>DATE('Выбери месяц'!$I$8,VLOOKUP('Выбери месяц'!$H$8,всяки!$A$1:$B$12,2,0),16+COLUMN(L:L))</f>
        <v>42428</v>
      </c>
      <c r="S19" s="272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72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8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62" t="s">
        <v>22</v>
      </c>
      <c r="W19" s="263"/>
      <c r="X19" s="239" t="s">
        <v>24</v>
      </c>
      <c r="Y19" s="256" t="s">
        <v>25</v>
      </c>
      <c r="Z19" s="247" t="s">
        <v>26</v>
      </c>
      <c r="AA19" s="258" t="s">
        <v>24</v>
      </c>
      <c r="AB19" s="256" t="s">
        <v>25</v>
      </c>
      <c r="AC19" s="260" t="s">
        <v>26</v>
      </c>
      <c r="AD19" s="245"/>
      <c r="AE19" s="248"/>
      <c r="AF19" s="252"/>
      <c r="AG19" s="253"/>
      <c r="AH19" s="261"/>
    </row>
    <row r="20" spans="2:37" ht="19.5" customHeight="1" x14ac:dyDescent="0.2">
      <c r="B20" s="284"/>
      <c r="C20" s="287"/>
      <c r="D20" s="268"/>
      <c r="E20" s="271"/>
      <c r="F20" s="278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82"/>
      <c r="V20" s="262" t="s">
        <v>27</v>
      </c>
      <c r="W20" s="263"/>
      <c r="X20" s="240"/>
      <c r="Y20" s="257"/>
      <c r="Z20" s="248"/>
      <c r="AA20" s="259"/>
      <c r="AB20" s="257"/>
      <c r="AC20" s="261"/>
      <c r="AD20" s="246"/>
      <c r="AE20" s="249"/>
      <c r="AF20" s="254"/>
      <c r="AG20" s="255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33">
        <v>4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5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37">
        <v>12</v>
      </c>
      <c r="AG21" s="238"/>
      <c r="AH21" s="142">
        <v>13</v>
      </c>
      <c r="AI21" s="89"/>
      <c r="AJ21" s="90"/>
      <c r="AK21" s="90"/>
    </row>
    <row r="22" spans="2:37" ht="18" customHeight="1" thickTop="1" x14ac:dyDescent="0.2">
      <c r="B22" s="211" t="str">
        <f>IF(D22&gt;0,COUNTIF($D$22:D22,"&gt;0"),"")</f>
        <v/>
      </c>
      <c r="C22" s="214">
        <f>IFERROR(INDEX(INDEX(Структура!$A$1:$H$30,0,MATCH('Сектор МТО'!$F$8,Структура!$A$1:$G$1,0)+1),TRUNC(ROW(A4)/4)+1,0),"")</f>
        <v>0</v>
      </c>
      <c r="D22" s="216">
        <f>IFERROR(HLOOKUP('Сектор МТО'!$F$8,Структура!$A$1:$H$30,TRUNC(ROW(A4)/4)+1,0),"")</f>
        <v>0</v>
      </c>
      <c r="E22" s="279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29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3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07" t="str">
        <f>IF(SUMPRODUCT(--ISNUMBER(SEARCH("К",F22:U25)))&gt;0,"К","")</f>
        <v/>
      </c>
      <c r="AG22" s="208"/>
      <c r="AH22" s="187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2"/>
      <c r="C23" s="215"/>
      <c r="D23" s="217"/>
      <c r="E23" s="280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10"/>
      <c r="X23" s="128"/>
      <c r="Y23" s="8"/>
      <c r="Z23" s="9"/>
      <c r="AA23" s="8"/>
      <c r="AB23" s="8"/>
      <c r="AC23" s="129"/>
      <c r="AD23" s="168" t="str">
        <f>IF(SUMPRODUCT(--ISNUMBER(SEARCH("ОТ",F22:U25)))&gt;0,"ОТ","")</f>
        <v/>
      </c>
      <c r="AE23" s="173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199"/>
      <c r="AG23" s="200"/>
      <c r="AH23" s="182"/>
      <c r="AI23" s="91"/>
      <c r="AJ23" s="91"/>
    </row>
    <row r="24" spans="2:37" ht="18" customHeight="1" x14ac:dyDescent="0.2">
      <c r="B24" s="212"/>
      <c r="C24" s="215"/>
      <c r="D24" s="217"/>
      <c r="E24" s="280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01">
        <f>SUM(V25,V23)</f>
        <v>159</v>
      </c>
      <c r="X24" s="128"/>
      <c r="Y24" s="8"/>
      <c r="Z24" s="9"/>
      <c r="AA24" s="8"/>
      <c r="AB24" s="8"/>
      <c r="AC24" s="129"/>
      <c r="AD24" s="168" t="str">
        <f>IF(SUMPRODUCT(--ISNUMBER(SEARCH("б",F22:U25)))&gt;0,"Б","")</f>
        <v/>
      </c>
      <c r="AE24" s="173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03"/>
      <c r="AG24" s="204"/>
      <c r="AH24" s="170"/>
      <c r="AI24" s="91"/>
      <c r="AJ24" s="91"/>
    </row>
    <row r="25" spans="2:37" ht="18" customHeight="1" thickBot="1" x14ac:dyDescent="0.25">
      <c r="B25" s="213"/>
      <c r="C25" s="215"/>
      <c r="D25" s="217"/>
      <c r="E25" s="280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30"/>
      <c r="X25" s="130"/>
      <c r="Y25" s="116"/>
      <c r="Z25" s="117"/>
      <c r="AA25" s="116"/>
      <c r="AB25" s="116"/>
      <c r="AC25" s="131"/>
      <c r="AD25" s="168" t="str">
        <f>IF(SUMPRODUCT(--ISNUMBER(SEARCH("ОД",F22:U25)))&gt;0,"ОД","")</f>
        <v/>
      </c>
      <c r="AE25" s="183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31"/>
      <c r="AG25" s="232"/>
      <c r="AH25" s="171"/>
      <c r="AI25" s="91"/>
      <c r="AJ25" s="91"/>
    </row>
    <row r="26" spans="2:37" ht="18" customHeight="1" thickTop="1" x14ac:dyDescent="0.2">
      <c r="B26" s="211" t="str">
        <f>IF(D26&gt;0,COUNTIF($D$22:D26,"&gt;0"),"")</f>
        <v/>
      </c>
      <c r="C26" s="214">
        <f>IFERROR(INDEX(INDEX(Структура!$A$1:$H$30,0,MATCH('Сектор МТО'!$F$8,Структура!$A$1:$G$1,0)+1),TRUNC(ROW(A8)/4)+1,0),"")</f>
        <v>0</v>
      </c>
      <c r="D26" s="216">
        <f>IFERROR(HLOOKUP('Сектор МТО'!$F$8,Структура!$A$1:$H$30,TRUNC(ROW(A8)/4)+1,0),"")</f>
        <v>0</v>
      </c>
      <c r="E26" s="218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09">
        <f>SUM(V28,V26)</f>
        <v>20</v>
      </c>
      <c r="X26" s="132"/>
      <c r="Y26" s="121"/>
      <c r="Z26" s="122"/>
      <c r="AA26" s="122"/>
      <c r="AB26" s="121"/>
      <c r="AC26" s="133"/>
      <c r="AD26" s="167" t="str">
        <f>IF(SUMPRODUCT(--ISNUMBER(SEARCH("НН",F26:U29)))&gt;0,"НН","")</f>
        <v/>
      </c>
      <c r="AE26" s="172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197" t="str">
        <f>IF(SUMPRODUCT(--ISNUMBER(SEARCH("К",F26:U29)))&gt;0,"К","")</f>
        <v/>
      </c>
      <c r="AG26" s="198"/>
      <c r="AH26" s="187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91"/>
      <c r="AJ26" s="91"/>
    </row>
    <row r="27" spans="2:37" ht="18" customHeight="1" x14ac:dyDescent="0.2">
      <c r="B27" s="212"/>
      <c r="C27" s="215"/>
      <c r="D27" s="217"/>
      <c r="E27" s="21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10"/>
      <c r="X27" s="128"/>
      <c r="Y27" s="8"/>
      <c r="Z27" s="9"/>
      <c r="AA27" s="8"/>
      <c r="AB27" s="8"/>
      <c r="AC27" s="129"/>
      <c r="AD27" s="168" t="str">
        <f>IF(SUMPRODUCT(--ISNUMBER(SEARCH("ОТ",F26:U29)))&gt;0,"ОТ","")</f>
        <v/>
      </c>
      <c r="AE27" s="173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199"/>
      <c r="AG27" s="200"/>
      <c r="AH27" s="182"/>
      <c r="AI27" s="91"/>
      <c r="AJ27" s="91"/>
    </row>
    <row r="28" spans="2:37" ht="18" customHeight="1" x14ac:dyDescent="0.2">
      <c r="B28" s="212"/>
      <c r="C28" s="215"/>
      <c r="D28" s="217"/>
      <c r="E28" s="21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201">
        <f>SUM(V29,V27)</f>
        <v>159</v>
      </c>
      <c r="X28" s="128"/>
      <c r="Y28" s="8"/>
      <c r="Z28" s="9"/>
      <c r="AA28" s="8"/>
      <c r="AB28" s="8"/>
      <c r="AC28" s="129"/>
      <c r="AD28" s="168" t="str">
        <f>IF(SUMPRODUCT(--ISNUMBER(SEARCH("б",F26:U29)))&gt;0,"Б","")</f>
        <v/>
      </c>
      <c r="AE28" s="173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03"/>
      <c r="AG28" s="204"/>
      <c r="AH28" s="170"/>
      <c r="AI28" s="91"/>
      <c r="AJ28" s="91"/>
    </row>
    <row r="29" spans="2:37" ht="18" customHeight="1" thickBot="1" x14ac:dyDescent="0.25">
      <c r="B29" s="213"/>
      <c r="C29" s="215"/>
      <c r="D29" s="217"/>
      <c r="E29" s="22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202"/>
      <c r="X29" s="134"/>
      <c r="Y29" s="99"/>
      <c r="Z29" s="100"/>
      <c r="AA29" s="99"/>
      <c r="AB29" s="99"/>
      <c r="AC29" s="135"/>
      <c r="AD29" s="168" t="str">
        <f>IF(SUMPRODUCT(--ISNUMBER(SEARCH("ОД",F26:U29)))&gt;0,"ОД","")</f>
        <v/>
      </c>
      <c r="AE29" s="183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205"/>
      <c r="AG29" s="206"/>
      <c r="AH29" s="171"/>
    </row>
    <row r="30" spans="2:37" ht="18" customHeight="1" thickTop="1" x14ac:dyDescent="0.2">
      <c r="B30" s="211" t="str">
        <f>IF(D30&gt;0,COUNTIF($D$22:D30,"&gt;0"),"")</f>
        <v/>
      </c>
      <c r="C30" s="214">
        <f>IFERROR(INDEX(INDEX(Структура!$A$1:$H$30,0,MATCH('Сектор МТО'!$F$8,Структура!$A$1:$G$1,0)+1),TRUNC(ROW(A12)/4)+1,0),"")</f>
        <v>0</v>
      </c>
      <c r="D30" s="216">
        <f>IFERROR(HLOOKUP('Сектор МТО'!$F$8,Структура!$A$1:$H$30,TRUNC(ROW(A12)/4)+1,0),"")</f>
        <v>0</v>
      </c>
      <c r="E30" s="21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09">
        <f>SUM(V32,V30)</f>
        <v>20</v>
      </c>
      <c r="X30" s="132"/>
      <c r="Y30" s="121"/>
      <c r="Z30" s="122"/>
      <c r="AA30" s="122"/>
      <c r="AB30" s="121"/>
      <c r="AC30" s="133"/>
      <c r="AD30" s="167" t="str">
        <f>IF(SUMPRODUCT(--ISNUMBER(SEARCH("НН",F30:U33)))&gt;0,"НН","")</f>
        <v/>
      </c>
      <c r="AE30" s="172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197" t="str">
        <f>IF(SUMPRODUCT(--ISNUMBER(SEARCH("К",F30:U33)))&gt;0,"К","")</f>
        <v/>
      </c>
      <c r="AG30" s="198"/>
      <c r="AH30" s="181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86"/>
      <c r="AJ30" s="91"/>
    </row>
    <row r="31" spans="2:37" ht="18" customHeight="1" x14ac:dyDescent="0.2">
      <c r="B31" s="212"/>
      <c r="C31" s="215"/>
      <c r="D31" s="217"/>
      <c r="E31" s="21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10"/>
      <c r="X31" s="128"/>
      <c r="Y31" s="8"/>
      <c r="Z31" s="9"/>
      <c r="AA31" s="8"/>
      <c r="AB31" s="8"/>
      <c r="AC31" s="129"/>
      <c r="AD31" s="168" t="str">
        <f>IF(SUMPRODUCT(--ISNUMBER(SEARCH("ОТ",F30:U33)))&gt;0,"ОТ","")</f>
        <v/>
      </c>
      <c r="AE31" s="173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199"/>
      <c r="AG31" s="200"/>
      <c r="AH31" s="182"/>
      <c r="AI31" s="91"/>
      <c r="AJ31" s="91"/>
    </row>
    <row r="32" spans="2:37" ht="18" customHeight="1" x14ac:dyDescent="0.2">
      <c r="B32" s="212"/>
      <c r="C32" s="215"/>
      <c r="D32" s="217"/>
      <c r="E32" s="21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01">
        <f>SUM(V33,V31)</f>
        <v>159</v>
      </c>
      <c r="X32" s="128"/>
      <c r="Y32" s="8"/>
      <c r="Z32" s="9"/>
      <c r="AA32" s="8"/>
      <c r="AB32" s="8"/>
      <c r="AC32" s="129"/>
      <c r="AD32" s="168" t="str">
        <f>IF(SUMPRODUCT(--ISNUMBER(SEARCH("б",F30:U33)))&gt;0,"Б","")</f>
        <v/>
      </c>
      <c r="AE32" s="173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03"/>
      <c r="AG32" s="204"/>
      <c r="AH32" s="170"/>
      <c r="AI32" s="91"/>
      <c r="AJ32" s="91"/>
    </row>
    <row r="33" spans="2:36" ht="18" customHeight="1" thickBot="1" x14ac:dyDescent="0.25">
      <c r="B33" s="213"/>
      <c r="C33" s="215"/>
      <c r="D33" s="217"/>
      <c r="E33" s="224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202"/>
      <c r="X33" s="134"/>
      <c r="Y33" s="99"/>
      <c r="Z33" s="100"/>
      <c r="AA33" s="99"/>
      <c r="AB33" s="99"/>
      <c r="AC33" s="135"/>
      <c r="AD33" s="177" t="str">
        <f>IF(SUMPRODUCT(--ISNUMBER(SEARCH("ОД",F30:U33)))&gt;0,"ОД","")</f>
        <v/>
      </c>
      <c r="AE33" s="183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205"/>
      <c r="AG33" s="206"/>
      <c r="AH33" s="171"/>
    </row>
    <row r="34" spans="2:36" ht="18" customHeight="1" thickTop="1" x14ac:dyDescent="0.2">
      <c r="B34" s="211" t="str">
        <f>IF(D34&gt;0,COUNTIF($D$22:D34,"&gt;0"),"")</f>
        <v/>
      </c>
      <c r="C34" s="214">
        <f>IFERROR(INDEX(INDEX(Структура!$A$1:$H$30,0,MATCH('Сектор МТО'!$F$8,Структура!$A$1:$G$1,0)+1),TRUNC(ROW(A16)/4)+1,0),"")</f>
        <v>0</v>
      </c>
      <c r="D34" s="216">
        <f>IFERROR(HLOOKUP('Сектор МТО'!$F$8,Структура!$A$1:$H$30,TRUNC(ROW(A16)/4)+1,0),"")</f>
        <v>0</v>
      </c>
      <c r="E34" s="228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29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2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07" t="str">
        <f>IF(SUMPRODUCT(--ISNUMBER(SEARCH("К",F34:U37)))&gt;0,"К","")</f>
        <v/>
      </c>
      <c r="AG34" s="208"/>
      <c r="AH34" s="181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186"/>
      <c r="AJ34" s="91"/>
    </row>
    <row r="35" spans="2:36" ht="18" customHeight="1" x14ac:dyDescent="0.2">
      <c r="B35" s="212"/>
      <c r="C35" s="215"/>
      <c r="D35" s="217"/>
      <c r="E35" s="21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10"/>
      <c r="X35" s="128"/>
      <c r="Y35" s="8"/>
      <c r="Z35" s="9"/>
      <c r="AA35" s="8"/>
      <c r="AB35" s="8"/>
      <c r="AC35" s="129"/>
      <c r="AD35" s="168" t="str">
        <f>IF(SUMPRODUCT(--ISNUMBER(SEARCH("ОТ",F34:U37)))&gt;0,"ОТ","")</f>
        <v/>
      </c>
      <c r="AE35" s="173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199"/>
      <c r="AG35" s="200"/>
      <c r="AH35" s="182"/>
      <c r="AI35" s="91"/>
      <c r="AJ35" s="91"/>
    </row>
    <row r="36" spans="2:36" ht="18" customHeight="1" x14ac:dyDescent="0.2">
      <c r="B36" s="212"/>
      <c r="C36" s="215"/>
      <c r="D36" s="217"/>
      <c r="E36" s="21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01">
        <f>SUM(V37,V35)</f>
        <v>159</v>
      </c>
      <c r="X36" s="128"/>
      <c r="Y36" s="8"/>
      <c r="Z36" s="9"/>
      <c r="AA36" s="8"/>
      <c r="AB36" s="8"/>
      <c r="AC36" s="129"/>
      <c r="AD36" s="168" t="str">
        <f>IF(SUMPRODUCT(--ISNUMBER(SEARCH("б",F34:U37)))&gt;0,"Б","")</f>
        <v/>
      </c>
      <c r="AE36" s="173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03"/>
      <c r="AG36" s="204"/>
      <c r="AH36" s="170"/>
      <c r="AI36" s="91"/>
      <c r="AJ36" s="91"/>
    </row>
    <row r="37" spans="2:36" ht="22.5" customHeight="1" thickBot="1" x14ac:dyDescent="0.25">
      <c r="B37" s="213"/>
      <c r="C37" s="215"/>
      <c r="D37" s="217"/>
      <c r="E37" s="22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202"/>
      <c r="X37" s="134"/>
      <c r="Y37" s="99"/>
      <c r="Z37" s="100"/>
      <c r="AA37" s="99"/>
      <c r="AB37" s="99"/>
      <c r="AC37" s="135"/>
      <c r="AD37" s="177" t="str">
        <f>IF(SUMPRODUCT(--ISNUMBER(SEARCH("ОД",F34:U37)))&gt;0,"ОД","")</f>
        <v/>
      </c>
      <c r="AE37" s="183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205"/>
      <c r="AG37" s="206"/>
      <c r="AH37" s="171"/>
    </row>
    <row r="38" spans="2:36" ht="18" customHeight="1" thickTop="1" x14ac:dyDescent="0.2">
      <c r="B38" s="211" t="str">
        <f>IF(D38&gt;0,COUNTIF($D$22:D38,"&gt;0"),"")</f>
        <v/>
      </c>
      <c r="C38" s="214">
        <f>IFERROR(INDEX(INDEX(Структура!$A$1:$H$30,0,MATCH('Сектор МТО'!$F$8,Структура!$A$1:$G$1,0)+1),TRUNC(ROW(A20)/4)+1,0),"")</f>
        <v>0</v>
      </c>
      <c r="D38" s="216">
        <f>IFERROR(HLOOKUP('Сектор МТО'!$F$8,Структура!$A$1:$H$30,TRUNC(ROW(A20)/4)+1,0),"")</f>
        <v>0</v>
      </c>
      <c r="E38" s="228" t="s">
        <v>65</v>
      </c>
      <c r="F38" s="120" t="str">
        <f t="shared" ref="F38:T38" si="16">IF(F$17="","",IF(AND(F$17&gt;=$AI38,F$17&lt;=$AJ38)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8" s="109" t="str">
        <f t="shared" si="16"/>
        <v>Я</v>
      </c>
      <c r="H38" s="109" t="str">
        <f t="shared" si="16"/>
        <v>Я</v>
      </c>
      <c r="I38" s="109" t="str">
        <f t="shared" si="16"/>
        <v>Я</v>
      </c>
      <c r="J38" s="109" t="str">
        <f t="shared" si="16"/>
        <v>Я</v>
      </c>
      <c r="K38" s="109" t="str">
        <f t="shared" si="16"/>
        <v>В</v>
      </c>
      <c r="L38" s="109" t="str">
        <f t="shared" si="16"/>
        <v>В</v>
      </c>
      <c r="M38" s="109" t="str">
        <f t="shared" si="16"/>
        <v>Я</v>
      </c>
      <c r="N38" s="109" t="str">
        <f t="shared" si="16"/>
        <v>Я</v>
      </c>
      <c r="O38" s="109" t="str">
        <f t="shared" si="16"/>
        <v>Я</v>
      </c>
      <c r="P38" s="109" t="str">
        <f t="shared" si="16"/>
        <v>Я</v>
      </c>
      <c r="Q38" s="109" t="str">
        <f t="shared" si="16"/>
        <v>Я</v>
      </c>
      <c r="R38" s="109" t="str">
        <f t="shared" si="16"/>
        <v>В</v>
      </c>
      <c r="S38" s="109" t="str">
        <f t="shared" si="16"/>
        <v>В</v>
      </c>
      <c r="T38" s="109" t="str">
        <f t="shared" si="16"/>
        <v>Я</v>
      </c>
      <c r="U38" s="104" t="s">
        <v>28</v>
      </c>
      <c r="V38" s="127">
        <f>COUNTIF(F38:U38,"Я")*1+COUNTIF(F38:U38,"РВ")*1</f>
        <v>11</v>
      </c>
      <c r="W38" s="229">
        <f>SUM(V40,V38)</f>
        <v>20</v>
      </c>
      <c r="X38" s="136"/>
      <c r="Y38" s="118"/>
      <c r="Z38" s="119"/>
      <c r="AA38" s="119"/>
      <c r="AB38" s="118"/>
      <c r="AC38" s="137"/>
      <c r="AD38" s="166" t="str">
        <f>IF(SUMPRODUCT(--ISNUMBER(SEARCH("НН",F38:U41)))&gt;0,"НН","")</f>
        <v/>
      </c>
      <c r="AE38" s="172" t="str">
        <f t="array" ref="AE38">IF(AD38="","",SUMPRODUCT((F38:U41=AD38)*((IFERROR(WEEKDAY($F$17:$U$20,2),7)&lt;6)+ISNUMBER(MATCH($F$17:$U$20,выхрабд,0))-ISNUMBER(MATCH($F$17:$U$20,допнер,0))&gt;0)*(ISNA(MATCH($F$17:$U$20,празд,0))))&amp;"("&amp;SUMPRODUCT((F38:U41=AD38)*((IFERROR(WEEKDAY($F$17:$U$20,2),7)&lt;6)+ISNUMBER(MATCH($F$17:$U$20,выхрабд,0))-ISNUMBER(MATCH($F$17:$U$20,допнер,0))&gt;0)*(ISNA(MATCH($F$17:$U$20,празд,0))))*8-COUNT(MATCH(F$17:U$20,предпр,))&amp;")")</f>
        <v/>
      </c>
      <c r="AF38" s="207" t="str">
        <f>IF(SUMPRODUCT(--ISNUMBER(SEARCH("К",F38:U41)))&gt;0,"К","")</f>
        <v/>
      </c>
      <c r="AG38" s="208"/>
      <c r="AH38" s="180" t="str">
        <f t="array" ref="AH38">IF(AF38="","",SUMPRODUCT((F38:U41=AF38)*((IFERROR(WEEKDAY($F$17:$U$20,2),7)&lt;6)+ISNUMBER(MATCH($F$17:$U$20,выхрабд,0))&gt;0)*(ISNA(MATCH($F$17:$U$20,празд,0))))&amp;"("&amp;SUMPRODUCT((F38:U41=AF38)*((IFERROR(WEEKDAY($F$17:$U$20,2),7)&lt;6)+ISNUMBER(MATCH($F$17:$U$20,выхрабд,0))&gt;0)*(ISNA(MATCH($F$17:$U$20,празд,0))))*8-COUNT(MATCH(F$17:U$20,предпр,))&amp;")")</f>
        <v/>
      </c>
      <c r="AI38" s="91"/>
      <c r="AJ38" s="91"/>
    </row>
    <row r="39" spans="2:36" ht="18" customHeight="1" x14ac:dyDescent="0.2">
      <c r="B39" s="212"/>
      <c r="C39" s="215"/>
      <c r="D39" s="217"/>
      <c r="E39" s="219"/>
      <c r="F39" s="78">
        <f t="shared" ref="F39:T39" si="17">IF(F38="Я",IF(F$17="","",IF(AND(F$17&gt;=$AI39,F$17&lt;=$AJ39),"Р",IF(NOT(ISERROR(VLOOKUP(F$17,предпр,1,0)=F$17)),$E38*8-1,IF(NOT(ISERROR(VLOOKUP(F$17,выхрабд,1,0)=F$17)),$E38*8,IF(OR(WEEKDAY(F$17,2)&gt;5,ISNUMBER(MATCH(F$17,празд,0)),SUMPRODUCT(1*(F$17=допнер))),"",IF(WEEKDAY(F$17,2)&lt;6,$E38*8)))))),"")</f>
        <v>8</v>
      </c>
      <c r="G39" s="112">
        <f t="shared" si="17"/>
        <v>8</v>
      </c>
      <c r="H39" s="112">
        <f t="shared" si="17"/>
        <v>8</v>
      </c>
      <c r="I39" s="112">
        <f t="shared" si="17"/>
        <v>8</v>
      </c>
      <c r="J39" s="112">
        <f t="shared" si="17"/>
        <v>8</v>
      </c>
      <c r="K39" s="112" t="str">
        <f t="shared" si="17"/>
        <v/>
      </c>
      <c r="L39" s="112" t="str">
        <f t="shared" si="17"/>
        <v/>
      </c>
      <c r="M39" s="112">
        <f t="shared" si="17"/>
        <v>8</v>
      </c>
      <c r="N39" s="112">
        <f t="shared" si="17"/>
        <v>8</v>
      </c>
      <c r="O39" s="112">
        <f t="shared" si="17"/>
        <v>8</v>
      </c>
      <c r="P39" s="112">
        <f t="shared" si="17"/>
        <v>8</v>
      </c>
      <c r="Q39" s="112">
        <f t="shared" si="17"/>
        <v>8</v>
      </c>
      <c r="R39" s="112" t="str">
        <f t="shared" si="17"/>
        <v/>
      </c>
      <c r="S39" s="112" t="str">
        <f t="shared" si="17"/>
        <v/>
      </c>
      <c r="T39" s="112">
        <f t="shared" si="17"/>
        <v>8</v>
      </c>
      <c r="U39" s="105" t="s">
        <v>28</v>
      </c>
      <c r="V39" s="123">
        <f>SUM(F39:U39)</f>
        <v>88</v>
      </c>
      <c r="W39" s="210"/>
      <c r="X39" s="128"/>
      <c r="Y39" s="8"/>
      <c r="Z39" s="9"/>
      <c r="AA39" s="8"/>
      <c r="AB39" s="8"/>
      <c r="AC39" s="129"/>
      <c r="AD39" s="168" t="str">
        <f>IF(SUMPRODUCT(--ISNUMBER(SEARCH("ОТ",F38:U41)))&gt;0,"ОТ","")</f>
        <v/>
      </c>
      <c r="AE39" s="183" t="str">
        <f t="array" ref="AE39">IF(AD39="","",SUMPRODUCT((F38:U41=AD39)*((IFERROR(WEEKDAY($F$17:$U$20,2),7)&lt;6)+ISNUMBER(MATCH($F$17:$U$20,выхрабд,0))-ISNUMBER(MATCH($F$17:$U$20,допнер,0))&gt;0)*(ISNA(MATCH($F$17:$U$20,празд,0))))&amp;"("&amp;SUMPRODUCT((F38:U41=AD39)*((IFERROR(WEEKDAY($F$17:$U$20,2),7)&lt;6)+ISNUMBER(MATCH($F$17:$U$20,выхрабд,0))-ISNUMBER(MATCH($F$17:$U$20,допнер,0))&gt;0)*(ISNA(MATCH($F$17:$U$20,празд,0))))*8-COUNT(MATCH(F$17:U$20,предпр,))&amp;")")</f>
        <v/>
      </c>
      <c r="AF39" s="199"/>
      <c r="AG39" s="200"/>
      <c r="AH39" s="176"/>
      <c r="AI39" s="91"/>
      <c r="AJ39" s="91"/>
    </row>
    <row r="40" spans="2:36" ht="18" customHeight="1" x14ac:dyDescent="0.2">
      <c r="B40" s="212"/>
      <c r="C40" s="215"/>
      <c r="D40" s="217"/>
      <c r="E40" s="219"/>
      <c r="F40" s="78" t="str">
        <f t="shared" ref="F40:U40" si="18">IF(F$19="","",IF(AND(F$19&gt;=$AI40,F$19&lt;=$AJ40)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0" s="112" t="str">
        <f t="shared" si="18"/>
        <v>Я</v>
      </c>
      <c r="H40" s="112" t="str">
        <f t="shared" si="18"/>
        <v>Я</v>
      </c>
      <c r="I40" s="112" t="str">
        <f t="shared" si="18"/>
        <v>Я</v>
      </c>
      <c r="J40" s="112" t="str">
        <f t="shared" si="18"/>
        <v>Я</v>
      </c>
      <c r="K40" s="112" t="str">
        <f t="shared" si="18"/>
        <v>В</v>
      </c>
      <c r="L40" s="112" t="str">
        <f t="shared" si="18"/>
        <v>В</v>
      </c>
      <c r="M40" s="112" t="str">
        <f t="shared" si="18"/>
        <v>В</v>
      </c>
      <c r="N40" s="112" t="str">
        <f t="shared" si="18"/>
        <v>Я</v>
      </c>
      <c r="O40" s="112" t="str">
        <f t="shared" si="18"/>
        <v>Я</v>
      </c>
      <c r="P40" s="112" t="str">
        <f t="shared" si="18"/>
        <v>Я</v>
      </c>
      <c r="Q40" s="112" t="str">
        <f t="shared" si="18"/>
        <v>В</v>
      </c>
      <c r="R40" s="112" t="str">
        <f t="shared" si="18"/>
        <v>В</v>
      </c>
      <c r="S40" s="112" t="str">
        <f t="shared" si="18"/>
        <v>Я</v>
      </c>
      <c r="T40" s="112" t="str">
        <f t="shared" si="18"/>
        <v/>
      </c>
      <c r="U40" s="106" t="str">
        <f t="shared" si="18"/>
        <v/>
      </c>
      <c r="V40" s="124">
        <f>COUNTIF(F40:U40,"Я")*1+COUNTIF(F40:U40,"РВ")*1</f>
        <v>9</v>
      </c>
      <c r="W40" s="201">
        <f>SUM(V41,V39)</f>
        <v>159</v>
      </c>
      <c r="X40" s="128"/>
      <c r="Y40" s="8"/>
      <c r="Z40" s="9"/>
      <c r="AA40" s="8"/>
      <c r="AB40" s="8"/>
      <c r="AC40" s="129"/>
      <c r="AD40" s="168" t="str">
        <f>IF(SUMPRODUCT(--ISNUMBER(SEARCH("б",F38:U41)))&gt;0,"Б","")</f>
        <v/>
      </c>
      <c r="AE40" s="183" t="str">
        <f t="array" ref="AE40">IF(AD40="","",SUMPRODUCT((F38:U41=AD40)*((IFERROR(WEEKDAY($F$17:$U$20,2),7)&lt;6)+ISNUMBER(MATCH($F$17:$U$20,выхрабд,0))-ISNUMBER(MATCH($F$17:$U$20,допнер,0))&gt;0)*(ISNA(MATCH($F$17:$U$20,празд,0))))&amp;"("&amp;SUMPRODUCT((F38:U41=AD40)*((IFERROR(WEEKDAY($F$17:$U$20,2),7)&lt;6)+ISNUMBER(MATCH($F$17:$U$20,выхрабд,0))-ISNUMBER(MATCH($F$17:$U$20,допнер,0))&gt;0)*(ISNA(MATCH($F$17:$U$20,празд,0))))*8-COUNT(MATCH(F$17:U$20,предпр,))&amp;")")</f>
        <v/>
      </c>
      <c r="AF40" s="203"/>
      <c r="AG40" s="204"/>
      <c r="AH40" s="170"/>
      <c r="AI40" s="91"/>
      <c r="AJ40" s="91"/>
    </row>
    <row r="41" spans="2:36" ht="22.5" customHeight="1" thickBot="1" x14ac:dyDescent="0.25">
      <c r="B41" s="213"/>
      <c r="C41" s="215"/>
      <c r="D41" s="217"/>
      <c r="E41" s="220"/>
      <c r="F41" s="97">
        <f t="shared" ref="F41:U41" si="19">IF(F40="Я",(IF(F$19="","",IF(AND(F$19&gt;=$AI41,F$19&lt;=$AJ41),"Р",IF(NOT(ISERROR(VLOOKUP(F$19,предпр,1,0)=F$19)),$E38*8-1,IF(NOT(ISERROR(VLOOKUP(F$19,выхрабд,1,0)=F$19)),$E38*8,IF(OR(WEEKDAY(F$19,2)&gt;5,ISNUMBER(MATCH(F$19,празд,0)),SUMPRODUCT(1*(F$19=допнер))),"",IF(WEEKDAY(F$19,2)&lt;6,$E38*8))))))),"")</f>
        <v>8</v>
      </c>
      <c r="G41" s="98">
        <f t="shared" si="19"/>
        <v>8</v>
      </c>
      <c r="H41" s="98">
        <f t="shared" si="19"/>
        <v>8</v>
      </c>
      <c r="I41" s="98">
        <f t="shared" si="19"/>
        <v>8</v>
      </c>
      <c r="J41" s="98">
        <f t="shared" si="19"/>
        <v>7</v>
      </c>
      <c r="K41" s="98" t="str">
        <f t="shared" si="19"/>
        <v/>
      </c>
      <c r="L41" s="98" t="str">
        <f t="shared" si="19"/>
        <v/>
      </c>
      <c r="M41" s="98" t="str">
        <f t="shared" si="19"/>
        <v/>
      </c>
      <c r="N41" s="98">
        <f t="shared" si="19"/>
        <v>8</v>
      </c>
      <c r="O41" s="98">
        <f t="shared" si="19"/>
        <v>8</v>
      </c>
      <c r="P41" s="98">
        <f t="shared" si="19"/>
        <v>8</v>
      </c>
      <c r="Q41" s="98" t="str">
        <f t="shared" si="19"/>
        <v/>
      </c>
      <c r="R41" s="98" t="str">
        <f t="shared" si="19"/>
        <v/>
      </c>
      <c r="S41" s="98">
        <f t="shared" si="19"/>
        <v>8</v>
      </c>
      <c r="T41" s="98" t="str">
        <f t="shared" si="19"/>
        <v/>
      </c>
      <c r="U41" s="111" t="str">
        <f t="shared" si="19"/>
        <v/>
      </c>
      <c r="V41" s="126">
        <f>SUM(F41:U41)</f>
        <v>71</v>
      </c>
      <c r="W41" s="202"/>
      <c r="X41" s="134"/>
      <c r="Y41" s="99"/>
      <c r="Z41" s="100"/>
      <c r="AA41" s="99"/>
      <c r="AB41" s="99"/>
      <c r="AC41" s="135"/>
      <c r="AD41" s="169" t="str">
        <f>IF(SUMPRODUCT(--ISNUMBER(SEARCH("ОД",F38:U41)))&gt;0,"ОД","")</f>
        <v/>
      </c>
      <c r="AE41" s="174" t="str">
        <f t="array" ref="AE41">IF(AD41="","",SUMPRODUCT((F38:U41=AD41)*((IFERROR(WEEKDAY($F$17:$U$20,2),7)&lt;6)+ISNUMBER(MATCH($F$17:$U$20,выхрабд,0))-ISNUMBER(MATCH($F$17:$U$20,допнер,0))&gt;0)*(ISNA(MATCH($F$17:$U$20,празд,0))))&amp;"("&amp;SUMPRODUCT((F38:U41=AD41)*((IFERROR(WEEKDAY($F$17:$U$20,2),7)&lt;6)+ISNUMBER(MATCH($F$17:$U$20,выхрабд,0))-ISNUMBER(MATCH($F$17:$U$20,допнер,0))&gt;0)*(ISNA(MATCH($F$17:$U$20,празд,0))))*8-COUNT(MATCH(F$17:U$20,предпр,))&amp;")")</f>
        <v/>
      </c>
      <c r="AF41" s="205"/>
      <c r="AG41" s="206"/>
      <c r="AH41" s="171"/>
    </row>
    <row r="42" spans="2:36" ht="18" customHeight="1" thickTop="1" x14ac:dyDescent="0.2">
      <c r="B42" s="211" t="str">
        <f>IF(D42&gt;0,COUNTIF($D$22:D42,"&gt;0"),"")</f>
        <v/>
      </c>
      <c r="C42" s="214">
        <f>IFERROR(INDEX(INDEX(Структура!$A$1:$H$30,0,MATCH('Сектор МТО'!$F$8,Структура!$A$1:$G$1,0)+1),TRUNC(ROW(A24)/4)+1,0),"")</f>
        <v>0</v>
      </c>
      <c r="D42" s="216">
        <f>IFERROR(HLOOKUP('Сектор МТО'!$F$8,Структура!$A$1:$H$30,TRUNC(ROW(A24)/4)+1,0),"")</f>
        <v>0</v>
      </c>
      <c r="E42" s="228" t="s">
        <v>65</v>
      </c>
      <c r="F42" s="120" t="str">
        <f t="shared" ref="F42:T42" si="20">IF(F$17="","",IF(AND(F$17&gt;=$AI42,F$17&lt;=$AJ42)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42" s="109" t="str">
        <f t="shared" si="20"/>
        <v>Я</v>
      </c>
      <c r="H42" s="109" t="str">
        <f t="shared" si="20"/>
        <v>Я</v>
      </c>
      <c r="I42" s="109" t="str">
        <f t="shared" si="20"/>
        <v>Я</v>
      </c>
      <c r="J42" s="109" t="str">
        <f t="shared" si="20"/>
        <v>Я</v>
      </c>
      <c r="K42" s="109" t="str">
        <f t="shared" si="20"/>
        <v>В</v>
      </c>
      <c r="L42" s="109" t="str">
        <f t="shared" si="20"/>
        <v>В</v>
      </c>
      <c r="M42" s="109" t="str">
        <f t="shared" si="20"/>
        <v>Я</v>
      </c>
      <c r="N42" s="109" t="str">
        <f t="shared" si="20"/>
        <v>Я</v>
      </c>
      <c r="O42" s="109" t="str">
        <f t="shared" si="20"/>
        <v>Я</v>
      </c>
      <c r="P42" s="109" t="str">
        <f t="shared" si="20"/>
        <v>Я</v>
      </c>
      <c r="Q42" s="109" t="str">
        <f t="shared" si="20"/>
        <v>Я</v>
      </c>
      <c r="R42" s="109" t="str">
        <f t="shared" si="20"/>
        <v>В</v>
      </c>
      <c r="S42" s="109" t="str">
        <f t="shared" si="20"/>
        <v>В</v>
      </c>
      <c r="T42" s="109" t="str">
        <f t="shared" si="20"/>
        <v>Я</v>
      </c>
      <c r="U42" s="104" t="s">
        <v>28</v>
      </c>
      <c r="V42" s="127">
        <f>COUNTIF(F42:U42,"Я")*1+COUNTIF(F42:U42,"РВ")*1</f>
        <v>11</v>
      </c>
      <c r="W42" s="229">
        <f>SUM(V44,V42)</f>
        <v>20</v>
      </c>
      <c r="X42" s="136"/>
      <c r="Y42" s="118"/>
      <c r="Z42" s="119"/>
      <c r="AA42" s="119"/>
      <c r="AB42" s="118"/>
      <c r="AC42" s="137"/>
      <c r="AD42" s="166" t="str">
        <f>IF(SUMPRODUCT(--ISNUMBER(SEARCH("НН",F42:U45)))&gt;0,"НН","")</f>
        <v/>
      </c>
      <c r="AE42" s="172" t="str">
        <f t="array" ref="AE42">IF(AD42="","",SUMPRODUCT((F42:U45=AD42)*((IFERROR(WEEKDAY($F$17:$U$20,2),7)&lt;6)+ISNUMBER(MATCH($F$17:$U$20,выхрабд,0))-ISNUMBER(MATCH($F$17:$U$20,допнер,0))&gt;0)*(ISNA(MATCH($F$17:$U$20,празд,0))))&amp;"("&amp;SUMPRODUCT((F42:U45=AD42)*((IFERROR(WEEKDAY($F$17:$U$20,2),7)&lt;6)+ISNUMBER(MATCH($F$17:$U$20,выхрабд,0))-ISNUMBER(MATCH($F$17:$U$20,допнер,0))&gt;0)*(ISNA(MATCH($F$17:$U$20,празд,0))))*8-COUNT(MATCH(F$17:U$20,предпр,))&amp;")")</f>
        <v/>
      </c>
      <c r="AF42" s="207" t="str">
        <f>IF(SUMPRODUCT(--ISNUMBER(SEARCH("К",F42:U45)))&gt;0,"К","")</f>
        <v/>
      </c>
      <c r="AG42" s="208"/>
      <c r="AH42" s="184" t="str">
        <f t="array" ref="AH42">IF(AF42="","",SUMPRODUCT((F42:U45=AF42)*((IFERROR(WEEKDAY($F$17:$U$20,2),7)&lt;6)+ISNUMBER(MATCH($F$17:$U$20,выхрабд,0))&gt;0)*(ISNA(MATCH($F$17:$U$20,празд,0))))&amp;"("&amp;SUMPRODUCT((F42:U45=AF42)*((IFERROR(WEEKDAY($F$17:$U$20,2),7)&lt;6)+ISNUMBER(MATCH($F$17:$U$20,выхрабд,0))&gt;0)*(ISNA(MATCH($F$17:$U$20,празд,0))))*8-COUNT(MATCH(F$17:U$20,предпр,))&amp;")")</f>
        <v/>
      </c>
      <c r="AI42" s="91"/>
      <c r="AJ42" s="91"/>
    </row>
    <row r="43" spans="2:36" ht="18" customHeight="1" x14ac:dyDescent="0.2">
      <c r="B43" s="212"/>
      <c r="C43" s="215"/>
      <c r="D43" s="217"/>
      <c r="E43" s="219"/>
      <c r="F43" s="78">
        <f t="shared" ref="F43:T43" si="21">IF(F42="Я",IF(F$17="","",IF(AND(F$17&gt;=$AI43,F$17&lt;=$AJ43),"Р",IF(NOT(ISERROR(VLOOKUP(F$17,предпр,1,0)=F$17)),$E42*8-1,IF(NOT(ISERROR(VLOOKUP(F$17,выхрабд,1,0)=F$17)),$E42*8,IF(OR(WEEKDAY(F$17,2)&gt;5,ISNUMBER(MATCH(F$17,празд,0)),SUMPRODUCT(1*(F$17=допнер))),"",IF(WEEKDAY(F$17,2)&lt;6,$E42*8)))))),"")</f>
        <v>8</v>
      </c>
      <c r="G43" s="112">
        <f t="shared" si="21"/>
        <v>8</v>
      </c>
      <c r="H43" s="112">
        <f t="shared" si="21"/>
        <v>8</v>
      </c>
      <c r="I43" s="112">
        <f t="shared" si="21"/>
        <v>8</v>
      </c>
      <c r="J43" s="112">
        <f t="shared" si="21"/>
        <v>8</v>
      </c>
      <c r="K43" s="112" t="str">
        <f t="shared" si="21"/>
        <v/>
      </c>
      <c r="L43" s="112" t="str">
        <f t="shared" si="21"/>
        <v/>
      </c>
      <c r="M43" s="112">
        <f t="shared" si="21"/>
        <v>8</v>
      </c>
      <c r="N43" s="112">
        <f t="shared" si="21"/>
        <v>8</v>
      </c>
      <c r="O43" s="112">
        <f t="shared" si="21"/>
        <v>8</v>
      </c>
      <c r="P43" s="112">
        <f t="shared" si="21"/>
        <v>8</v>
      </c>
      <c r="Q43" s="112">
        <f t="shared" si="21"/>
        <v>8</v>
      </c>
      <c r="R43" s="112" t="str">
        <f t="shared" si="21"/>
        <v/>
      </c>
      <c r="S43" s="112" t="str">
        <f t="shared" si="21"/>
        <v/>
      </c>
      <c r="T43" s="112">
        <f t="shared" si="21"/>
        <v>8</v>
      </c>
      <c r="U43" s="105" t="s">
        <v>28</v>
      </c>
      <c r="V43" s="123">
        <f>SUM(F43:U43)</f>
        <v>88</v>
      </c>
      <c r="W43" s="210"/>
      <c r="X43" s="128"/>
      <c r="Y43" s="8"/>
      <c r="Z43" s="9"/>
      <c r="AA43" s="8"/>
      <c r="AB43" s="8"/>
      <c r="AC43" s="129"/>
      <c r="AD43" s="168" t="str">
        <f>IF(SUMPRODUCT(--ISNUMBER(SEARCH("ОТ",F42:U45)))&gt;0,"ОТ","")</f>
        <v/>
      </c>
      <c r="AE43" s="183" t="str">
        <f t="array" ref="AE43">IF(AD43="","",SUMPRODUCT((F42:U45=AD43)*((IFERROR(WEEKDAY($F$17:$U$20,2),7)&lt;6)+ISNUMBER(MATCH($F$17:$U$20,выхрабд,0))-ISNUMBER(MATCH($F$17:$U$20,допнер,0))&gt;0)*(ISNA(MATCH($F$17:$U$20,празд,0))))&amp;"("&amp;SUMPRODUCT((F42:U45=AD43)*((IFERROR(WEEKDAY($F$17:$U$20,2),7)&lt;6)+ISNUMBER(MATCH($F$17:$U$20,выхрабд,0))-ISNUMBER(MATCH($F$17:$U$20,допнер,0))&gt;0)*(ISNA(MATCH($F$17:$U$20,празд,0))))*8-COUNT(MATCH(F$17:U$20,предпр,))&amp;")")</f>
        <v/>
      </c>
      <c r="AF43" s="199"/>
      <c r="AG43" s="200"/>
      <c r="AH43" s="184"/>
      <c r="AI43" s="91"/>
      <c r="AJ43" s="91"/>
    </row>
    <row r="44" spans="2:36" ht="18" customHeight="1" x14ac:dyDescent="0.2">
      <c r="B44" s="212"/>
      <c r="C44" s="215"/>
      <c r="D44" s="217"/>
      <c r="E44" s="219"/>
      <c r="F44" s="78" t="str">
        <f t="shared" ref="F44:U44" si="22">IF(F$19="","",IF(AND(F$19&gt;=$AI44,F$19&lt;=$AJ44)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4" s="112" t="str">
        <f t="shared" si="22"/>
        <v>Я</v>
      </c>
      <c r="H44" s="112" t="str">
        <f t="shared" si="22"/>
        <v>Я</v>
      </c>
      <c r="I44" s="112" t="str">
        <f t="shared" si="22"/>
        <v>Я</v>
      </c>
      <c r="J44" s="112" t="str">
        <f t="shared" si="22"/>
        <v>Я</v>
      </c>
      <c r="K44" s="112" t="str">
        <f t="shared" si="22"/>
        <v>В</v>
      </c>
      <c r="L44" s="112" t="str">
        <f t="shared" si="22"/>
        <v>В</v>
      </c>
      <c r="M44" s="112" t="str">
        <f t="shared" si="22"/>
        <v>В</v>
      </c>
      <c r="N44" s="112" t="str">
        <f t="shared" si="22"/>
        <v>Я</v>
      </c>
      <c r="O44" s="112" t="str">
        <f t="shared" si="22"/>
        <v>Я</v>
      </c>
      <c r="P44" s="112" t="str">
        <f t="shared" si="22"/>
        <v>Я</v>
      </c>
      <c r="Q44" s="112" t="str">
        <f t="shared" si="22"/>
        <v>В</v>
      </c>
      <c r="R44" s="112" t="str">
        <f t="shared" si="22"/>
        <v>В</v>
      </c>
      <c r="S44" s="112" t="str">
        <f t="shared" si="22"/>
        <v>Я</v>
      </c>
      <c r="T44" s="112" t="str">
        <f t="shared" si="22"/>
        <v/>
      </c>
      <c r="U44" s="106" t="str">
        <f t="shared" si="22"/>
        <v/>
      </c>
      <c r="V44" s="124">
        <f>COUNTIF(F44:U44,"Я")*1+COUNTIF(F44:U44,"РВ")*1</f>
        <v>9</v>
      </c>
      <c r="W44" s="201">
        <f>SUM(V45,V43)</f>
        <v>159</v>
      </c>
      <c r="X44" s="128"/>
      <c r="Y44" s="8"/>
      <c r="Z44" s="9"/>
      <c r="AA44" s="8"/>
      <c r="AB44" s="8"/>
      <c r="AC44" s="129"/>
      <c r="AD44" s="168" t="str">
        <f>IF(SUMPRODUCT(--ISNUMBER(SEARCH("б",F42:U45)))&gt;0,"Б","")</f>
        <v/>
      </c>
      <c r="AE44" s="183" t="str">
        <f t="array" ref="AE44">IF(AD44="","",SUMPRODUCT((F42:U45=AD44)*((IFERROR(WEEKDAY($F$17:$U$20,2),7)&lt;6)+ISNUMBER(MATCH($F$17:$U$20,выхрабд,0))-ISNUMBER(MATCH($F$17:$U$20,допнер,0))&gt;0)*(ISNA(MATCH($F$17:$U$20,празд,0))))&amp;"("&amp;SUMPRODUCT((F42:U45=AD44)*((IFERROR(WEEKDAY($F$17:$U$20,2),7)&lt;6)+ISNUMBER(MATCH($F$17:$U$20,выхрабд,0))-ISNUMBER(MATCH($F$17:$U$20,допнер,0))&gt;0)*(ISNA(MATCH($F$17:$U$20,празд,0))))*8-COUNT(MATCH(F$17:U$20,предпр,))&amp;")")</f>
        <v/>
      </c>
      <c r="AF44" s="203"/>
      <c r="AG44" s="204"/>
      <c r="AH44" s="170"/>
      <c r="AI44" s="91"/>
      <c r="AJ44" s="91"/>
    </row>
    <row r="45" spans="2:36" ht="22.5" customHeight="1" thickBot="1" x14ac:dyDescent="0.25">
      <c r="B45" s="225"/>
      <c r="C45" s="226"/>
      <c r="D45" s="227"/>
      <c r="E45" s="220"/>
      <c r="F45" s="97">
        <f t="shared" ref="F45:U45" si="23">IF(F44="Я",(IF(F$19="","",IF(AND(F$19&gt;=$AI45,F$19&lt;=$AJ45),"Р",IF(NOT(ISERROR(VLOOKUP(F$19,предпр,1,0)=F$19)),$E42*8-1,IF(NOT(ISERROR(VLOOKUP(F$19,выхрабд,1,0)=F$19)),$E42*8,IF(OR(WEEKDAY(F$19,2)&gt;5,ISNUMBER(MATCH(F$19,празд,0)),SUMPRODUCT(1*(F$19=допнер))),"",IF(WEEKDAY(F$19,2)&lt;6,$E42*8))))))),"")</f>
        <v>8</v>
      </c>
      <c r="G45" s="98">
        <f t="shared" si="23"/>
        <v>8</v>
      </c>
      <c r="H45" s="98">
        <f t="shared" si="23"/>
        <v>8</v>
      </c>
      <c r="I45" s="98">
        <f t="shared" si="23"/>
        <v>8</v>
      </c>
      <c r="J45" s="98">
        <f t="shared" si="23"/>
        <v>7</v>
      </c>
      <c r="K45" s="98" t="str">
        <f t="shared" si="23"/>
        <v/>
      </c>
      <c r="L45" s="98" t="str">
        <f t="shared" si="23"/>
        <v/>
      </c>
      <c r="M45" s="98" t="str">
        <f t="shared" si="23"/>
        <v/>
      </c>
      <c r="N45" s="98">
        <f t="shared" si="23"/>
        <v>8</v>
      </c>
      <c r="O45" s="98">
        <f t="shared" si="23"/>
        <v>8</v>
      </c>
      <c r="P45" s="98">
        <f t="shared" si="23"/>
        <v>8</v>
      </c>
      <c r="Q45" s="98" t="str">
        <f t="shared" si="23"/>
        <v/>
      </c>
      <c r="R45" s="98" t="str">
        <f t="shared" si="23"/>
        <v/>
      </c>
      <c r="S45" s="98">
        <f t="shared" si="23"/>
        <v>8</v>
      </c>
      <c r="T45" s="98" t="str">
        <f t="shared" si="23"/>
        <v/>
      </c>
      <c r="U45" s="111" t="str">
        <f t="shared" si="23"/>
        <v/>
      </c>
      <c r="V45" s="126">
        <f>SUM(F45:U45)</f>
        <v>71</v>
      </c>
      <c r="W45" s="202"/>
      <c r="X45" s="134"/>
      <c r="Y45" s="99"/>
      <c r="Z45" s="100"/>
      <c r="AA45" s="99"/>
      <c r="AB45" s="99"/>
      <c r="AC45" s="135"/>
      <c r="AD45" s="169" t="str">
        <f>IF(SUMPRODUCT(--ISNUMBER(SEARCH("ОД",F42:U45)))&gt;0,"ОД","")</f>
        <v/>
      </c>
      <c r="AE45" s="174" t="str">
        <f t="array" ref="AE45">IF(AD45="","",SUMPRODUCT((F42:U45=AD45)*((IFERROR(WEEKDAY($F$17:$U$20,2),7)&lt;6)+ISNUMBER(MATCH($F$17:$U$20,выхрабд,0))-ISNUMBER(MATCH($F$17:$U$20,допнер,0))&gt;0)*(ISNA(MATCH($F$17:$U$20,празд,0))))&amp;"("&amp;SUMPRODUCT((F42:U45=AD45)*((IFERROR(WEEKDAY($F$17:$U$20,2),7)&lt;6)+ISNUMBER(MATCH($F$17:$U$20,выхрабд,0))-ISNUMBER(MATCH($F$17:$U$20,допнер,0))&gt;0)*(ISNA(MATCH($F$17:$U$20,празд,0))))*8-COUNT(MATCH(F$17:U$20,предпр,))&amp;")")</f>
        <v/>
      </c>
      <c r="AF45" s="205"/>
      <c r="AG45" s="206"/>
      <c r="AH45" s="171"/>
    </row>
    <row r="46" spans="2:36" ht="12.75" customHeight="1" thickTop="1" x14ac:dyDescent="0.2">
      <c r="B46" s="79"/>
      <c r="C46" s="80"/>
      <c r="D46" s="80"/>
      <c r="E46" s="164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83"/>
      <c r="X46" s="84"/>
      <c r="Y46" s="85"/>
      <c r="Z46" s="84"/>
      <c r="AA46" s="85"/>
      <c r="AB46" s="85"/>
      <c r="AC46" s="85"/>
      <c r="AD46" s="83"/>
      <c r="AE46" s="83"/>
      <c r="AF46" s="84"/>
      <c r="AG46" s="84"/>
      <c r="AH46" s="84"/>
    </row>
    <row r="47" spans="2:36" ht="12.75" customHeight="1" x14ac:dyDescent="0.2">
      <c r="D47" s="221" t="s">
        <v>73</v>
      </c>
      <c r="E47" s="221"/>
      <c r="F47" s="221"/>
      <c r="G47" s="221"/>
      <c r="H47" s="221"/>
    </row>
    <row r="48" spans="2:36" x14ac:dyDescent="0.2">
      <c r="C48" s="86" t="s">
        <v>31</v>
      </c>
      <c r="D48" s="222"/>
      <c r="E48" s="222"/>
      <c r="F48" s="222"/>
      <c r="G48" s="222"/>
      <c r="H48" s="222"/>
      <c r="I48" s="33"/>
      <c r="J48" s="195"/>
      <c r="K48" s="195"/>
      <c r="L48" s="195"/>
      <c r="M48" s="33"/>
      <c r="N48" s="194" t="s">
        <v>74</v>
      </c>
      <c r="O48" s="194"/>
      <c r="P48" s="194"/>
      <c r="Q48" s="194"/>
      <c r="S48" s="33" t="s">
        <v>36</v>
      </c>
      <c r="W48" s="223" t="s">
        <v>68</v>
      </c>
      <c r="X48" s="223"/>
      <c r="Y48" s="223"/>
    </row>
    <row r="49" spans="3:34" ht="14.25" x14ac:dyDescent="0.2">
      <c r="D49" s="191" t="s">
        <v>32</v>
      </c>
      <c r="E49" s="191"/>
      <c r="F49" s="191"/>
      <c r="G49" s="191"/>
      <c r="H49" s="191"/>
      <c r="J49" s="189" t="s">
        <v>33</v>
      </c>
      <c r="K49" s="189"/>
      <c r="L49" s="189"/>
      <c r="N49" s="191" t="s">
        <v>34</v>
      </c>
      <c r="O49" s="190"/>
      <c r="P49" s="190"/>
      <c r="Q49" s="190"/>
      <c r="S49" s="33" t="s">
        <v>37</v>
      </c>
      <c r="T49" s="33"/>
      <c r="U49" s="33"/>
      <c r="V49" s="87"/>
      <c r="W49" s="194"/>
      <c r="X49" s="194"/>
      <c r="Y49" s="194"/>
      <c r="Z49" s="34"/>
      <c r="AA49" s="195"/>
      <c r="AB49" s="195"/>
      <c r="AC49" s="87"/>
      <c r="AD49" s="194" t="s">
        <v>75</v>
      </c>
      <c r="AE49" s="194"/>
      <c r="AF49" s="194"/>
      <c r="AG49" s="196">
        <f>N50</f>
        <v>42430</v>
      </c>
      <c r="AH49" s="196"/>
    </row>
    <row r="50" spans="3:34" ht="14.25" customHeight="1" x14ac:dyDescent="0.2">
      <c r="N50" s="188">
        <f>WORKDAY(EOMONTH(DATE('Выбери месяц'!$I$8,VLOOKUP('Выбери месяц'!$H$8,всяки!$A$1:$B$12,2,0),1),0),1,всяки!$G$3:$G$18)</f>
        <v>42430</v>
      </c>
      <c r="O50" s="188"/>
      <c r="P50" s="188"/>
      <c r="Q50" s="188"/>
      <c r="S50" s="88"/>
      <c r="T50" s="88"/>
      <c r="U50" s="88"/>
      <c r="V50" s="189" t="s">
        <v>32</v>
      </c>
      <c r="W50" s="190"/>
      <c r="X50" s="190"/>
      <c r="Y50" s="190"/>
      <c r="AA50" s="191" t="s">
        <v>33</v>
      </c>
      <c r="AB50" s="190"/>
      <c r="AD50" s="189" t="s">
        <v>34</v>
      </c>
      <c r="AE50" s="189"/>
      <c r="AF50" s="189"/>
    </row>
    <row r="51" spans="3:34" ht="19.5" customHeight="1" x14ac:dyDescent="0.2">
      <c r="S51" s="193" t="s">
        <v>35</v>
      </c>
      <c r="T51" s="193"/>
      <c r="U51" s="193"/>
      <c r="V51" s="193"/>
      <c r="W51" s="194" t="s">
        <v>69</v>
      </c>
      <c r="X51" s="194"/>
      <c r="Y51" s="194"/>
      <c r="Z51" s="34"/>
      <c r="AA51" s="195"/>
      <c r="AB51" s="195"/>
      <c r="AC51" s="33"/>
      <c r="AD51" s="194" t="s">
        <v>76</v>
      </c>
      <c r="AE51" s="194"/>
      <c r="AF51" s="194"/>
      <c r="AG51" s="196">
        <f>N50</f>
        <v>42430</v>
      </c>
      <c r="AH51" s="196"/>
    </row>
    <row r="52" spans="3:34" ht="14.25" x14ac:dyDescent="0.2">
      <c r="V52" s="189" t="s">
        <v>32</v>
      </c>
      <c r="W52" s="190"/>
      <c r="X52" s="190"/>
      <c r="Y52" s="190"/>
      <c r="AA52" s="191" t="s">
        <v>33</v>
      </c>
      <c r="AB52" s="190"/>
      <c r="AD52" s="189" t="s">
        <v>34</v>
      </c>
      <c r="AE52" s="189"/>
      <c r="AF52" s="189"/>
    </row>
    <row r="53" spans="3:34" x14ac:dyDescent="0.2">
      <c r="C53" s="55"/>
      <c r="D53" s="55"/>
    </row>
    <row r="55" spans="3:34" x14ac:dyDescent="0.2">
      <c r="E55" s="48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</row>
    <row r="56" spans="3:34" x14ac:dyDescent="0.2">
      <c r="E56" s="48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</row>
    <row r="57" spans="3:34" x14ac:dyDescent="0.2">
      <c r="E57" s="48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55"/>
      <c r="Z57" s="56"/>
      <c r="AA57" s="55"/>
      <c r="AB57" s="55"/>
      <c r="AC57" s="55"/>
      <c r="AD57" s="55"/>
      <c r="AE57" s="55"/>
      <c r="AF57" s="55"/>
      <c r="AG57" s="55"/>
      <c r="AH57" s="57"/>
    </row>
    <row r="58" spans="3:34" x14ac:dyDescent="0.2">
      <c r="E58" s="48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55"/>
      <c r="Z58" s="56"/>
      <c r="AA58" s="55"/>
      <c r="AB58" s="55"/>
      <c r="AC58" s="55"/>
      <c r="AD58" s="55"/>
      <c r="AE58" s="55"/>
      <c r="AF58" s="55"/>
      <c r="AG58" s="55"/>
      <c r="AH58" s="57"/>
    </row>
    <row r="59" spans="3:34" x14ac:dyDescent="0.2">
      <c r="E59" s="48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55"/>
      <c r="Z59" s="56"/>
      <c r="AA59" s="55"/>
      <c r="AB59" s="55"/>
      <c r="AC59" s="55"/>
      <c r="AD59" s="55"/>
      <c r="AE59" s="55"/>
      <c r="AF59" s="55"/>
      <c r="AG59" s="55"/>
      <c r="AH59" s="57"/>
    </row>
    <row r="60" spans="3:34" x14ac:dyDescent="0.2">
      <c r="E60" s="48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  <c r="Y60" s="55"/>
      <c r="Z60" s="56"/>
      <c r="AA60" s="55"/>
      <c r="AB60" s="55"/>
      <c r="AC60" s="55"/>
      <c r="AD60" s="55"/>
      <c r="AE60" s="55"/>
      <c r="AF60" s="55"/>
      <c r="AG60" s="55"/>
      <c r="AH60" s="57"/>
    </row>
    <row r="61" spans="3:34" x14ac:dyDescent="0.2">
      <c r="E61" s="58"/>
    </row>
    <row r="62" spans="3:34" x14ac:dyDescent="0.2">
      <c r="E62" s="48"/>
      <c r="F62" s="55"/>
      <c r="R62" s="48"/>
    </row>
    <row r="63" spans="3:34" x14ac:dyDescent="0.2">
      <c r="E63" s="48"/>
      <c r="F63" s="55"/>
      <c r="R63" s="49"/>
    </row>
    <row r="64" spans="3:34" x14ac:dyDescent="0.2">
      <c r="E64" s="48"/>
      <c r="F64" s="55"/>
      <c r="R64" s="50"/>
    </row>
    <row r="65" spans="5:19" x14ac:dyDescent="0.2">
      <c r="R65" s="51"/>
    </row>
    <row r="66" spans="5:19" x14ac:dyDescent="0.2">
      <c r="R66" s="52"/>
    </row>
    <row r="67" spans="5:19" x14ac:dyDescent="0.2">
      <c r="R67" s="53"/>
      <c r="S67" s="54"/>
    </row>
    <row r="69" spans="5:19" ht="16.5" customHeight="1" x14ac:dyDescent="0.2">
      <c r="E69" s="55"/>
      <c r="F69" s="55"/>
      <c r="G69" s="55"/>
      <c r="H69" s="55"/>
      <c r="I69" s="55"/>
      <c r="J69" s="55"/>
    </row>
    <row r="70" spans="5:19" ht="18" customHeight="1" x14ac:dyDescent="0.2">
      <c r="E70" s="55"/>
      <c r="F70" s="55"/>
    </row>
  </sheetData>
  <dataConsolidate/>
  <mergeCells count="157">
    <mergeCell ref="F55:AH55"/>
    <mergeCell ref="F56:AH56"/>
    <mergeCell ref="S51:V51"/>
    <mergeCell ref="W51:Y51"/>
    <mergeCell ref="AA51:AB51"/>
    <mergeCell ref="AD51:AF51"/>
    <mergeCell ref="AG51:AH51"/>
    <mergeCell ref="V52:Y52"/>
    <mergeCell ref="AA52:AB52"/>
    <mergeCell ref="AD52:AF52"/>
    <mergeCell ref="N50:Q50"/>
    <mergeCell ref="V50:Y50"/>
    <mergeCell ref="AA50:AB50"/>
    <mergeCell ref="AD50:AF50"/>
    <mergeCell ref="AF36:AG36"/>
    <mergeCell ref="AF37:AG37"/>
    <mergeCell ref="D47:H48"/>
    <mergeCell ref="J48:L48"/>
    <mergeCell ref="N48:Q48"/>
    <mergeCell ref="W48:Y49"/>
    <mergeCell ref="D49:H49"/>
    <mergeCell ref="J49:L49"/>
    <mergeCell ref="N49:Q49"/>
    <mergeCell ref="AA49:AB49"/>
    <mergeCell ref="AF38:AG38"/>
    <mergeCell ref="AF39:AG39"/>
    <mergeCell ref="AF40:AG40"/>
    <mergeCell ref="AF41:AG41"/>
    <mergeCell ref="D38:D41"/>
    <mergeCell ref="E38:E41"/>
    <mergeCell ref="W38:W39"/>
    <mergeCell ref="W40:W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9:AF49"/>
    <mergeCell ref="AG49:AH49"/>
    <mergeCell ref="B38:B41"/>
    <mergeCell ref="C38:C41"/>
    <mergeCell ref="B42:B45"/>
    <mergeCell ref="C42:C45"/>
    <mergeCell ref="D42:D45"/>
    <mergeCell ref="E42:E45"/>
    <mergeCell ref="W42:W43"/>
    <mergeCell ref="AF42:AG42"/>
    <mergeCell ref="AF43:AG43"/>
    <mergeCell ref="W44:W45"/>
    <mergeCell ref="AF44:AG44"/>
    <mergeCell ref="AF45:AG45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46:U46 F22:U29">
    <cfRule type="cellIs" dxfId="74" priority="27" operator="equal">
      <formula>"ДО"</formula>
    </cfRule>
    <cfRule type="cellIs" dxfId="73" priority="28" operator="equal">
      <formula>"К"</formula>
    </cfRule>
    <cfRule type="cellIs" dxfId="72" priority="29" operator="equal">
      <formula>"ОД"</formula>
    </cfRule>
    <cfRule type="cellIs" dxfId="71" priority="30" operator="equal">
      <formula>"ОТ"</formula>
    </cfRule>
    <cfRule type="cellIs" dxfId="70" priority="31" operator="equal">
      <formula>"Б"</formula>
    </cfRule>
    <cfRule type="cellIs" dxfId="69" priority="32" operator="equal">
      <formula>"В"</formula>
    </cfRule>
  </conditionalFormatting>
  <conditionalFormatting sqref="F17:U20">
    <cfRule type="expression" dxfId="68" priority="25">
      <formula>OR(WEEKDAY(F17,2)&gt;5,ISNUMBER(MATCH(F17,празд,0)))</formula>
    </cfRule>
    <cfRule type="expression" dxfId="67" priority="26">
      <formula>ISNUMBER(MATCH(F17,допнер,0))</formula>
    </cfRule>
  </conditionalFormatting>
  <conditionalFormatting sqref="F30:U33">
    <cfRule type="cellIs" dxfId="66" priority="19" operator="equal">
      <formula>"ДО"</formula>
    </cfRule>
    <cfRule type="cellIs" dxfId="65" priority="20" operator="equal">
      <formula>"К"</formula>
    </cfRule>
    <cfRule type="cellIs" dxfId="64" priority="21" operator="equal">
      <formula>"ОД"</formula>
    </cfRule>
    <cfRule type="cellIs" dxfId="63" priority="22" operator="equal">
      <formula>"ОТ"</formula>
    </cfRule>
    <cfRule type="cellIs" dxfId="62" priority="23" operator="equal">
      <formula>"Б"</formula>
    </cfRule>
    <cfRule type="cellIs" dxfId="61" priority="24" operator="equal">
      <formula>"В"</formula>
    </cfRule>
  </conditionalFormatting>
  <conditionalFormatting sqref="F34:U37">
    <cfRule type="cellIs" dxfId="60" priority="13" operator="equal">
      <formula>"ДО"</formula>
    </cfRule>
    <cfRule type="cellIs" dxfId="59" priority="14" operator="equal">
      <formula>"К"</formula>
    </cfRule>
    <cfRule type="cellIs" dxfId="58" priority="15" operator="equal">
      <formula>"ОД"</formula>
    </cfRule>
    <cfRule type="cellIs" dxfId="57" priority="16" operator="equal">
      <formula>"ОТ"</formula>
    </cfRule>
    <cfRule type="cellIs" dxfId="56" priority="17" operator="equal">
      <formula>"Б"</formula>
    </cfRule>
    <cfRule type="cellIs" dxfId="55" priority="18" operator="equal">
      <formula>"В"</formula>
    </cfRule>
  </conditionalFormatting>
  <conditionalFormatting sqref="F38:U41">
    <cfRule type="cellIs" dxfId="54" priority="7" operator="equal">
      <formula>"ДО"</formula>
    </cfRule>
    <cfRule type="cellIs" dxfId="53" priority="8" operator="equal">
      <formula>"К"</formula>
    </cfRule>
    <cfRule type="cellIs" dxfId="52" priority="9" operator="equal">
      <formula>"ОД"</formula>
    </cfRule>
    <cfRule type="cellIs" dxfId="51" priority="10" operator="equal">
      <formula>"ОТ"</formula>
    </cfRule>
    <cfRule type="cellIs" dxfId="50" priority="11" operator="equal">
      <formula>"Б"</formula>
    </cfRule>
    <cfRule type="cellIs" dxfId="49" priority="12" operator="equal">
      <formula>"В"</formula>
    </cfRule>
  </conditionalFormatting>
  <conditionalFormatting sqref="F42:U45">
    <cfRule type="cellIs" dxfId="48" priority="1" operator="equal">
      <formula>"ДО"</formula>
    </cfRule>
    <cfRule type="cellIs" dxfId="47" priority="2" operator="equal">
      <formula>"К"</formula>
    </cfRule>
    <cfRule type="cellIs" dxfId="46" priority="3" operator="equal">
      <formula>"ОД"</formula>
    </cfRule>
    <cfRule type="cellIs" dxfId="45" priority="4" operator="equal">
      <formula>"ОТ"</formula>
    </cfRule>
    <cfRule type="cellIs" dxfId="44" priority="5" operator="equal">
      <formula>"Б"</formula>
    </cfRule>
    <cfRule type="cellIs" dxfId="4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B1:AK62"/>
  <sheetViews>
    <sheetView topLeftCell="A7" zoomScale="85" zoomScaleNormal="85" zoomScaleSheetLayoutView="85" workbookViewId="0">
      <selection activeCell="E7" sqref="E7:Z7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5">
        <v>301008</v>
      </c>
      <c r="AG5" s="296"/>
      <c r="AH5" s="297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8">
        <v>11356728</v>
      </c>
      <c r="AG6" s="299"/>
      <c r="AH6" s="300"/>
    </row>
    <row r="7" spans="2:35" s="4" customFormat="1" ht="15.75" x14ac:dyDescent="0.2">
      <c r="B7" s="5"/>
      <c r="C7" s="159" t="s">
        <v>5</v>
      </c>
      <c r="D7" s="6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10" t="s">
        <v>71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3" t="s">
        <v>29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04" t="s">
        <v>7</v>
      </c>
      <c r="X12" s="304"/>
      <c r="Y12" s="304"/>
      <c r="Z12" s="307" t="s">
        <v>8</v>
      </c>
      <c r="AA12" s="307"/>
      <c r="AB12" s="145"/>
      <c r="AC12" s="302" t="s">
        <v>9</v>
      </c>
      <c r="AD12" s="302"/>
      <c r="AE12" s="302"/>
      <c r="AF12" s="302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05"/>
      <c r="X13" s="305"/>
      <c r="Y13" s="305"/>
      <c r="Z13" s="308"/>
      <c r="AA13" s="308"/>
      <c r="AB13" s="145"/>
      <c r="AC13" s="303" t="s">
        <v>10</v>
      </c>
      <c r="AD13" s="303"/>
      <c r="AE13" s="303" t="s">
        <v>11</v>
      </c>
      <c r="AF13" s="303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1"/>
      <c r="X14" s="311"/>
      <c r="Y14" s="311"/>
      <c r="Z14" s="309">
        <f>AE14</f>
        <v>42429</v>
      </c>
      <c r="AA14" s="309"/>
      <c r="AB14" s="143"/>
      <c r="AC14" s="309">
        <f>DATE('Выбери месяц'!$I$8,VLOOKUP('Выбери месяц'!$H$8,всяки!$A$1:$B$12,2,0),1)</f>
        <v>42401</v>
      </c>
      <c r="AD14" s="309"/>
      <c r="AE14" s="312">
        <f>EOMONTH(AC14,0)</f>
        <v>42429</v>
      </c>
      <c r="AF14" s="312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06"/>
      <c r="X15" s="306"/>
      <c r="Y15" s="306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5" t="s">
        <v>30</v>
      </c>
      <c r="D16" s="266" t="s">
        <v>13</v>
      </c>
      <c r="E16" s="269" t="s">
        <v>67</v>
      </c>
      <c r="F16" s="274" t="s">
        <v>14</v>
      </c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6"/>
      <c r="V16" s="274" t="s">
        <v>15</v>
      </c>
      <c r="W16" s="288"/>
      <c r="X16" s="289" t="s">
        <v>16</v>
      </c>
      <c r="Y16" s="290"/>
      <c r="Z16" s="290"/>
      <c r="AA16" s="290"/>
      <c r="AB16" s="275"/>
      <c r="AC16" s="276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83"/>
      <c r="C17" s="286"/>
      <c r="D17" s="267"/>
      <c r="E17" s="270"/>
      <c r="F17" s="277">
        <f>DATE('Выбери месяц'!$I$8,VLOOKUP('Выбери месяц'!$H$8,всяки!$A$1:$B$12,2,0),1)</f>
        <v>42401</v>
      </c>
      <c r="G17" s="272">
        <f>DATE('Выбери месяц'!$I$8,VLOOKUP('Выбери месяц'!$H$8,всяки!$A$1:$B$12,2,0),1+COLUMN(A:A))</f>
        <v>42402</v>
      </c>
      <c r="H17" s="272">
        <f>DATE('Выбери месяц'!$I$8,VLOOKUP('Выбери месяц'!$H$8,всяки!$A$1:$B$12,2,0),1+COLUMN(B:B))</f>
        <v>42403</v>
      </c>
      <c r="I17" s="272">
        <f>DATE('Выбери месяц'!$I$8,VLOOKUP('Выбери месяц'!$H$8,всяки!$A$1:$B$12,2,0),1+COLUMN(C:C))</f>
        <v>42404</v>
      </c>
      <c r="J17" s="272">
        <f>DATE('Выбери месяц'!$I$8,VLOOKUP('Выбери месяц'!$H$8,всяки!$A$1:$B$12,2,0),1+COLUMN(D:D))</f>
        <v>42405</v>
      </c>
      <c r="K17" s="272">
        <f>DATE('Выбери месяц'!$I$8,VLOOKUP('Выбери месяц'!$H$8,всяки!$A$1:$B$12,2,0),1+COLUMN(E:E))</f>
        <v>42406</v>
      </c>
      <c r="L17" s="272">
        <f>DATE('Выбери месяц'!$I$8,VLOOKUP('Выбери месяц'!$H$8,всяки!$A$1:$B$12,2,0),1+COLUMN(F:F))</f>
        <v>42407</v>
      </c>
      <c r="M17" s="272">
        <f>DATE('Выбери месяц'!$I$8,VLOOKUP('Выбери месяц'!$H$8,всяки!$A$1:$B$12,2,0),1+COLUMN(G:G))</f>
        <v>42408</v>
      </c>
      <c r="N17" s="272">
        <f>DATE('Выбери месяц'!$I$8,VLOOKUP('Выбери месяц'!$H$8,всяки!$A$1:$B$12,2,0),1+COLUMN(H:H))</f>
        <v>42409</v>
      </c>
      <c r="O17" s="272">
        <f>DATE('Выбери месяц'!$I$8,VLOOKUP('Выбери месяц'!$H$8,всяки!$A$1:$B$12,2,0),1+COLUMN(I:I))</f>
        <v>42410</v>
      </c>
      <c r="P17" s="272">
        <f>DATE('Выбери месяц'!$I$8,VLOOKUP('Выбери месяц'!$H$8,всяки!$A$1:$B$12,2,0),1+COLUMN(J:J))</f>
        <v>42411</v>
      </c>
      <c r="Q17" s="272">
        <f>DATE('Выбери месяц'!$I$8,VLOOKUP('Выбери месяц'!$H$8,всяки!$A$1:$B$12,2,0),1+COLUMN(K:K))</f>
        <v>42412</v>
      </c>
      <c r="R17" s="272">
        <f>DATE('Выбери месяц'!$I$8,VLOOKUP('Выбери месяц'!$H$8,всяки!$A$1:$B$12,2,0),1+COLUMN(L:L))</f>
        <v>42413</v>
      </c>
      <c r="S17" s="272">
        <f>DATE('Выбери месяц'!$I$8,VLOOKUP('Выбери месяц'!$H$8,всяки!$A$1:$B$12,2,0),1+COLUMN(M:M))</f>
        <v>42414</v>
      </c>
      <c r="T17" s="272">
        <f>DATE('Выбери месяц'!$I$8,VLOOKUP('Выбери месяц'!$H$8,всяки!$A$1:$B$12,2,0),1+COLUMN(N:N))</f>
        <v>42415</v>
      </c>
      <c r="U17" s="236" t="s">
        <v>38</v>
      </c>
      <c r="V17" s="264" t="s">
        <v>18</v>
      </c>
      <c r="W17" s="241" t="s">
        <v>19</v>
      </c>
      <c r="X17" s="242" t="s">
        <v>20</v>
      </c>
      <c r="Y17" s="243"/>
      <c r="Z17" s="243"/>
      <c r="AA17" s="243"/>
      <c r="AB17" s="243"/>
      <c r="AC17" s="241"/>
      <c r="AD17" s="244" t="s">
        <v>21</v>
      </c>
      <c r="AE17" s="247" t="s">
        <v>70</v>
      </c>
      <c r="AF17" s="250" t="s">
        <v>21</v>
      </c>
      <c r="AG17" s="251"/>
      <c r="AH17" s="260" t="s">
        <v>70</v>
      </c>
    </row>
    <row r="18" spans="2:37" ht="17.25" customHeight="1" x14ac:dyDescent="0.2">
      <c r="B18" s="283"/>
      <c r="C18" s="286"/>
      <c r="D18" s="267"/>
      <c r="E18" s="270"/>
      <c r="F18" s="278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36"/>
      <c r="V18" s="265"/>
      <c r="W18" s="241"/>
      <c r="X18" s="242" t="s">
        <v>23</v>
      </c>
      <c r="Y18" s="243"/>
      <c r="Z18" s="243"/>
      <c r="AA18" s="243"/>
      <c r="AB18" s="243"/>
      <c r="AC18" s="241"/>
      <c r="AD18" s="245"/>
      <c r="AE18" s="248"/>
      <c r="AF18" s="252"/>
      <c r="AG18" s="253"/>
      <c r="AH18" s="261"/>
    </row>
    <row r="19" spans="2:37" ht="19.5" customHeight="1" x14ac:dyDescent="0.2">
      <c r="B19" s="283"/>
      <c r="C19" s="286"/>
      <c r="D19" s="267"/>
      <c r="E19" s="270"/>
      <c r="F19" s="277">
        <f>DATE('Выбери месяц'!$I$8,VLOOKUP('Выбери месяц'!$H$8,всяки!$A$1:$B$12,2,0),16)</f>
        <v>42416</v>
      </c>
      <c r="G19" s="272">
        <f>DATE('Выбери месяц'!$I$8,VLOOKUP('Выбери месяц'!$H$8,всяки!$A$1:$B$12,2,0),16+COLUMN(A:A))</f>
        <v>42417</v>
      </c>
      <c r="H19" s="272">
        <f>DATE('Выбери месяц'!$I$8,VLOOKUP('Выбери месяц'!$H$8,всяки!$A$1:$B$12,2,0),16+COLUMN(B:B))</f>
        <v>42418</v>
      </c>
      <c r="I19" s="272">
        <f>DATE('Выбери месяц'!$I$8,VLOOKUP('Выбери месяц'!$H$8,всяки!$A$1:$B$12,2,0),16+COLUMN(C:C))</f>
        <v>42419</v>
      </c>
      <c r="J19" s="272">
        <f>DATE('Выбери месяц'!$I$8,VLOOKUP('Выбери месяц'!$H$8,всяки!$A$1:$B$12,2,0),16+COLUMN(D:D))</f>
        <v>42420</v>
      </c>
      <c r="K19" s="272">
        <f>DATE('Выбери месяц'!$I$8,VLOOKUP('Выбери месяц'!$H$8,всяки!$A$1:$B$12,2,0),16+COLUMN(E:E))</f>
        <v>42421</v>
      </c>
      <c r="L19" s="272">
        <f>DATE('Выбери месяц'!$I$8,VLOOKUP('Выбери месяц'!$H$8,всяки!$A$1:$B$12,2,0),16+COLUMN(F:F))</f>
        <v>42422</v>
      </c>
      <c r="M19" s="272">
        <f>DATE('Выбери месяц'!$I$8,VLOOKUP('Выбери месяц'!$H$8,всяки!$A$1:$B$12,2,0),16+COLUMN(G:G))</f>
        <v>42423</v>
      </c>
      <c r="N19" s="272">
        <f>DATE('Выбери месяц'!$I$8,VLOOKUP('Выбери месяц'!$H$8,всяки!$A$1:$B$12,2,0),16+COLUMN(H:H))</f>
        <v>42424</v>
      </c>
      <c r="O19" s="272">
        <f>DATE('Выбери месяц'!$I$8,VLOOKUP('Выбери месяц'!$H$8,всяки!$A$1:$B$12,2,0),16+COLUMN(I:I))</f>
        <v>42425</v>
      </c>
      <c r="P19" s="272">
        <f>DATE('Выбери месяц'!$I$8,VLOOKUP('Выбери месяц'!$H$8,всяки!$A$1:$B$12,2,0),16+COLUMN(J:J))</f>
        <v>42426</v>
      </c>
      <c r="Q19" s="272">
        <f>DATE('Выбери месяц'!$I$8,VLOOKUP('Выбери месяц'!$H$8,всяки!$A$1:$B$12,2,0),16+COLUMN(K:K))</f>
        <v>42427</v>
      </c>
      <c r="R19" s="272">
        <f>DATE('Выбери месяц'!$I$8,VLOOKUP('Выбери месяц'!$H$8,всяки!$A$1:$B$12,2,0),16+COLUMN(L:L))</f>
        <v>42428</v>
      </c>
      <c r="S19" s="272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72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8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62" t="s">
        <v>22</v>
      </c>
      <c r="W19" s="263"/>
      <c r="X19" s="239" t="s">
        <v>24</v>
      </c>
      <c r="Y19" s="256" t="s">
        <v>25</v>
      </c>
      <c r="Z19" s="247" t="s">
        <v>26</v>
      </c>
      <c r="AA19" s="258" t="s">
        <v>24</v>
      </c>
      <c r="AB19" s="256" t="s">
        <v>25</v>
      </c>
      <c r="AC19" s="260" t="s">
        <v>26</v>
      </c>
      <c r="AD19" s="245"/>
      <c r="AE19" s="248"/>
      <c r="AF19" s="252"/>
      <c r="AG19" s="253"/>
      <c r="AH19" s="261"/>
    </row>
    <row r="20" spans="2:37" ht="19.5" customHeight="1" x14ac:dyDescent="0.2">
      <c r="B20" s="284"/>
      <c r="C20" s="287"/>
      <c r="D20" s="268"/>
      <c r="E20" s="271"/>
      <c r="F20" s="278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82"/>
      <c r="V20" s="262" t="s">
        <v>27</v>
      </c>
      <c r="W20" s="263"/>
      <c r="X20" s="240"/>
      <c r="Y20" s="257"/>
      <c r="Z20" s="248"/>
      <c r="AA20" s="259"/>
      <c r="AB20" s="257"/>
      <c r="AC20" s="261"/>
      <c r="AD20" s="246"/>
      <c r="AE20" s="249"/>
      <c r="AF20" s="254"/>
      <c r="AG20" s="255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33">
        <v>4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5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37">
        <v>12</v>
      </c>
      <c r="AG21" s="238"/>
      <c r="AH21" s="142">
        <v>13</v>
      </c>
      <c r="AI21" s="89"/>
      <c r="AJ21" s="90"/>
      <c r="AK21" s="90"/>
    </row>
    <row r="22" spans="2:37" ht="18" customHeight="1" thickTop="1" x14ac:dyDescent="0.2">
      <c r="B22" s="211" t="str">
        <f>IF(D22&gt;0,COUNTIF($D$22:D22,"&gt;0"),"")</f>
        <v/>
      </c>
      <c r="C22" s="214">
        <f>IFERROR(INDEX(INDEX(Структура!$A$1:$H$30,0,MATCH('Сектор ТО'!$F$8,Структура!$A$1:$G$1,0)+1),TRUNC(ROW(A4)/4)+1,0),"")</f>
        <v>0</v>
      </c>
      <c r="D22" s="216">
        <f>IFERROR(HLOOKUP('Сектор ТО'!$F$8,Структура!$A$1:$H$30,TRUNC(ROW(A4)/4)+1,0),"")</f>
        <v>0</v>
      </c>
      <c r="E22" s="279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29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3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07" t="str">
        <f>IF(SUMPRODUCT(--ISNUMBER(SEARCH("К",F22:U25)))&gt;0,"К","")</f>
        <v/>
      </c>
      <c r="AG22" s="208"/>
      <c r="AH22" s="187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2"/>
      <c r="C23" s="215"/>
      <c r="D23" s="217"/>
      <c r="E23" s="280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10"/>
      <c r="X23" s="128"/>
      <c r="Y23" s="8"/>
      <c r="Z23" s="9"/>
      <c r="AA23" s="8"/>
      <c r="AB23" s="8"/>
      <c r="AC23" s="129"/>
      <c r="AD23" s="168" t="str">
        <f>IF(SUMPRODUCT(--ISNUMBER(SEARCH("ОТ",F22:U25)))&gt;0,"ОТ","")</f>
        <v/>
      </c>
      <c r="AE23" s="173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199"/>
      <c r="AG23" s="200"/>
      <c r="AH23" s="182"/>
      <c r="AI23" s="91"/>
      <c r="AJ23" s="91"/>
    </row>
    <row r="24" spans="2:37" ht="18" customHeight="1" x14ac:dyDescent="0.2">
      <c r="B24" s="212"/>
      <c r="C24" s="215"/>
      <c r="D24" s="217"/>
      <c r="E24" s="280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01">
        <f>SUM(V25,V23)</f>
        <v>159</v>
      </c>
      <c r="X24" s="128"/>
      <c r="Y24" s="8"/>
      <c r="Z24" s="9"/>
      <c r="AA24" s="8"/>
      <c r="AB24" s="8"/>
      <c r="AC24" s="129"/>
      <c r="AD24" s="168" t="str">
        <f>IF(SUMPRODUCT(--ISNUMBER(SEARCH("б",F22:U25)))&gt;0,"Б","")</f>
        <v/>
      </c>
      <c r="AE24" s="173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03"/>
      <c r="AG24" s="204"/>
      <c r="AH24" s="170"/>
      <c r="AI24" s="91"/>
      <c r="AJ24" s="91"/>
    </row>
    <row r="25" spans="2:37" ht="18" customHeight="1" thickBot="1" x14ac:dyDescent="0.25">
      <c r="B25" s="213"/>
      <c r="C25" s="215"/>
      <c r="D25" s="217"/>
      <c r="E25" s="280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30"/>
      <c r="X25" s="130"/>
      <c r="Y25" s="116"/>
      <c r="Z25" s="117"/>
      <c r="AA25" s="116"/>
      <c r="AB25" s="116"/>
      <c r="AC25" s="131"/>
      <c r="AD25" s="168" t="str">
        <f>IF(SUMPRODUCT(--ISNUMBER(SEARCH("ОД",F22:U25)))&gt;0,"ОД","")</f>
        <v/>
      </c>
      <c r="AE25" s="183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31"/>
      <c r="AG25" s="232"/>
      <c r="AH25" s="171"/>
      <c r="AI25" s="91"/>
      <c r="AJ25" s="91"/>
    </row>
    <row r="26" spans="2:37" ht="18" customHeight="1" thickTop="1" x14ac:dyDescent="0.2">
      <c r="B26" s="211" t="str">
        <f>IF(D26&gt;0,COUNTIF($D$22:D26,"&gt;0"),"")</f>
        <v/>
      </c>
      <c r="C26" s="214">
        <f>IFERROR(INDEX(INDEX(Структура!$A$1:$H$30,0,MATCH('Сектор ТО'!$F$8,Структура!$A$1:$G$1,0)+1),TRUNC(ROW(A8)/4)+1,0),"")</f>
        <v>0</v>
      </c>
      <c r="D26" s="216">
        <f>IFERROR(HLOOKUP('Сектор ТО'!$F$8,Структура!$A$1:$H$30,TRUNC(ROW(A8)/4)+1,0),"")</f>
        <v>0</v>
      </c>
      <c r="E26" s="218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09">
        <f>SUM(V28,V26)</f>
        <v>20</v>
      </c>
      <c r="X26" s="132"/>
      <c r="Y26" s="121"/>
      <c r="Z26" s="122"/>
      <c r="AA26" s="122"/>
      <c r="AB26" s="121"/>
      <c r="AC26" s="133"/>
      <c r="AD26" s="167" t="str">
        <f>IF(SUMPRODUCT(--ISNUMBER(SEARCH("НН",F26:U29)))&gt;0,"НН","")</f>
        <v/>
      </c>
      <c r="AE26" s="172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197" t="str">
        <f>IF(SUMPRODUCT(--ISNUMBER(SEARCH("К",F26:U29)))&gt;0,"К","")</f>
        <v/>
      </c>
      <c r="AG26" s="198"/>
      <c r="AH26" s="187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91"/>
      <c r="AJ26" s="91"/>
    </row>
    <row r="27" spans="2:37" ht="18" customHeight="1" x14ac:dyDescent="0.2">
      <c r="B27" s="212"/>
      <c r="C27" s="215"/>
      <c r="D27" s="217"/>
      <c r="E27" s="21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10"/>
      <c r="X27" s="128"/>
      <c r="Y27" s="8"/>
      <c r="Z27" s="9"/>
      <c r="AA27" s="8"/>
      <c r="AB27" s="8"/>
      <c r="AC27" s="129"/>
      <c r="AD27" s="168" t="str">
        <f>IF(SUMPRODUCT(--ISNUMBER(SEARCH("ОТ",F26:U29)))&gt;0,"ОТ","")</f>
        <v/>
      </c>
      <c r="AE27" s="173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199"/>
      <c r="AG27" s="200"/>
      <c r="AH27" s="182"/>
      <c r="AI27" s="91"/>
      <c r="AJ27" s="91"/>
    </row>
    <row r="28" spans="2:37" ht="18" customHeight="1" x14ac:dyDescent="0.2">
      <c r="B28" s="212"/>
      <c r="C28" s="215"/>
      <c r="D28" s="217"/>
      <c r="E28" s="21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201">
        <f>SUM(V29,V27)</f>
        <v>159</v>
      </c>
      <c r="X28" s="128"/>
      <c r="Y28" s="8"/>
      <c r="Z28" s="9"/>
      <c r="AA28" s="8"/>
      <c r="AB28" s="8"/>
      <c r="AC28" s="129"/>
      <c r="AD28" s="168" t="str">
        <f>IF(SUMPRODUCT(--ISNUMBER(SEARCH("б",F26:U29)))&gt;0,"Б","")</f>
        <v/>
      </c>
      <c r="AE28" s="173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03"/>
      <c r="AG28" s="204"/>
      <c r="AH28" s="170"/>
      <c r="AI28" s="91"/>
      <c r="AJ28" s="91"/>
    </row>
    <row r="29" spans="2:37" ht="18" customHeight="1" thickBot="1" x14ac:dyDescent="0.25">
      <c r="B29" s="213"/>
      <c r="C29" s="215"/>
      <c r="D29" s="217"/>
      <c r="E29" s="22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202"/>
      <c r="X29" s="134"/>
      <c r="Y29" s="99"/>
      <c r="Z29" s="100"/>
      <c r="AA29" s="99"/>
      <c r="AB29" s="99"/>
      <c r="AC29" s="135"/>
      <c r="AD29" s="168" t="str">
        <f>IF(SUMPRODUCT(--ISNUMBER(SEARCH("ОД",F26:U29)))&gt;0,"ОД","")</f>
        <v/>
      </c>
      <c r="AE29" s="183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205"/>
      <c r="AG29" s="206"/>
      <c r="AH29" s="171"/>
    </row>
    <row r="30" spans="2:37" ht="18" customHeight="1" thickTop="1" x14ac:dyDescent="0.2">
      <c r="B30" s="211" t="str">
        <f>IF(D30&gt;0,COUNTIF($D$22:D30,"&gt;0"),"")</f>
        <v/>
      </c>
      <c r="C30" s="214">
        <f>IFERROR(INDEX(INDEX(Структура!$A$1:$H$30,0,MATCH('Сектор ТО'!$F$8,Структура!$A$1:$G$1,0)+1),TRUNC(ROW(A12)/4)+1,0),"")</f>
        <v>0</v>
      </c>
      <c r="D30" s="216">
        <f>IFERROR(HLOOKUP('Сектор ТО'!$F$8,Структура!$A$1:$H$30,TRUNC(ROW(A12)/4)+1,0),"")</f>
        <v>0</v>
      </c>
      <c r="E30" s="21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09">
        <f>SUM(V32,V30)</f>
        <v>20</v>
      </c>
      <c r="X30" s="132"/>
      <c r="Y30" s="121"/>
      <c r="Z30" s="122"/>
      <c r="AA30" s="122"/>
      <c r="AB30" s="121"/>
      <c r="AC30" s="133"/>
      <c r="AD30" s="167" t="str">
        <f>IF(SUMPRODUCT(--ISNUMBER(SEARCH("НН",F30:U33)))&gt;0,"НН","")</f>
        <v/>
      </c>
      <c r="AE30" s="172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197" t="str">
        <f>IF(SUMPRODUCT(--ISNUMBER(SEARCH("К",F30:U33)))&gt;0,"К","")</f>
        <v/>
      </c>
      <c r="AG30" s="198"/>
      <c r="AH30" s="181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86"/>
      <c r="AJ30" s="91"/>
    </row>
    <row r="31" spans="2:37" ht="18" customHeight="1" x14ac:dyDescent="0.2">
      <c r="B31" s="212"/>
      <c r="C31" s="215"/>
      <c r="D31" s="217"/>
      <c r="E31" s="21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10"/>
      <c r="X31" s="128"/>
      <c r="Y31" s="8"/>
      <c r="Z31" s="9"/>
      <c r="AA31" s="8"/>
      <c r="AB31" s="8"/>
      <c r="AC31" s="129"/>
      <c r="AD31" s="168" t="str">
        <f>IF(SUMPRODUCT(--ISNUMBER(SEARCH("ОТ",F30:U33)))&gt;0,"ОТ","")</f>
        <v/>
      </c>
      <c r="AE31" s="173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199"/>
      <c r="AG31" s="200"/>
      <c r="AH31" s="182"/>
      <c r="AI31" s="91"/>
      <c r="AJ31" s="91"/>
    </row>
    <row r="32" spans="2:37" ht="18" customHeight="1" x14ac:dyDescent="0.2">
      <c r="B32" s="212"/>
      <c r="C32" s="215"/>
      <c r="D32" s="217"/>
      <c r="E32" s="21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01">
        <f>SUM(V33,V31)</f>
        <v>159</v>
      </c>
      <c r="X32" s="128"/>
      <c r="Y32" s="8"/>
      <c r="Z32" s="9"/>
      <c r="AA32" s="8"/>
      <c r="AB32" s="8"/>
      <c r="AC32" s="129"/>
      <c r="AD32" s="168" t="str">
        <f>IF(SUMPRODUCT(--ISNUMBER(SEARCH("б",F30:U33)))&gt;0,"Б","")</f>
        <v/>
      </c>
      <c r="AE32" s="173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03"/>
      <c r="AG32" s="204"/>
      <c r="AH32" s="170"/>
      <c r="AI32" s="91"/>
      <c r="AJ32" s="91"/>
    </row>
    <row r="33" spans="2:36" ht="18" customHeight="1" thickBot="1" x14ac:dyDescent="0.25">
      <c r="B33" s="213"/>
      <c r="C33" s="215"/>
      <c r="D33" s="217"/>
      <c r="E33" s="224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202"/>
      <c r="X33" s="134"/>
      <c r="Y33" s="99"/>
      <c r="Z33" s="100"/>
      <c r="AA33" s="99"/>
      <c r="AB33" s="99"/>
      <c r="AC33" s="135"/>
      <c r="AD33" s="177" t="str">
        <f>IF(SUMPRODUCT(--ISNUMBER(SEARCH("ОД",F30:U33)))&gt;0,"ОД","")</f>
        <v/>
      </c>
      <c r="AE33" s="183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205"/>
      <c r="AG33" s="206"/>
      <c r="AH33" s="171"/>
    </row>
    <row r="34" spans="2:36" ht="18" customHeight="1" thickTop="1" x14ac:dyDescent="0.2">
      <c r="B34" s="211" t="str">
        <f>IF(D34&gt;0,COUNTIF($D$22:D34,"&gt;0"),"")</f>
        <v/>
      </c>
      <c r="C34" s="214">
        <f>IFERROR(INDEX(INDEX(Структура!$A$1:$H$30,0,MATCH('Сектор ТО'!$F$8,Структура!$A$1:$G$1,0)+1),TRUNC(ROW(A16)/4)+1,0),"")</f>
        <v>0</v>
      </c>
      <c r="D34" s="216">
        <f>IFERROR(HLOOKUP('Сектор ТО'!$F$8,Структура!$A$1:$H$30,TRUNC(ROW(A16)/4)+1,0),"")</f>
        <v>0</v>
      </c>
      <c r="E34" s="228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29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2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07" t="str">
        <f>IF(SUMPRODUCT(--ISNUMBER(SEARCH("К",F34:U37)))&gt;0,"К","")</f>
        <v/>
      </c>
      <c r="AG34" s="208"/>
      <c r="AH34" s="187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91"/>
      <c r="AJ34" s="91"/>
    </row>
    <row r="35" spans="2:36" ht="18" customHeight="1" x14ac:dyDescent="0.2">
      <c r="B35" s="212"/>
      <c r="C35" s="215"/>
      <c r="D35" s="217"/>
      <c r="E35" s="21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10"/>
      <c r="X35" s="128"/>
      <c r="Y35" s="8"/>
      <c r="Z35" s="9"/>
      <c r="AA35" s="8"/>
      <c r="AB35" s="8"/>
      <c r="AC35" s="129"/>
      <c r="AD35" s="168" t="str">
        <f>IF(SUMPRODUCT(--ISNUMBER(SEARCH("ОТ",F34:U37)))&gt;0,"ОТ","")</f>
        <v/>
      </c>
      <c r="AE35" s="173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199"/>
      <c r="AG35" s="200"/>
      <c r="AH35" s="182"/>
      <c r="AI35" s="91"/>
      <c r="AJ35" s="91"/>
    </row>
    <row r="36" spans="2:36" ht="18" customHeight="1" x14ac:dyDescent="0.2">
      <c r="B36" s="212"/>
      <c r="C36" s="215"/>
      <c r="D36" s="217"/>
      <c r="E36" s="21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01">
        <f>SUM(V37,V35)</f>
        <v>159</v>
      </c>
      <c r="X36" s="128"/>
      <c r="Y36" s="8"/>
      <c r="Z36" s="9"/>
      <c r="AA36" s="8"/>
      <c r="AB36" s="8"/>
      <c r="AC36" s="129"/>
      <c r="AD36" s="168" t="str">
        <f>IF(SUMPRODUCT(--ISNUMBER(SEARCH("б",F34:U37)))&gt;0,"Б","")</f>
        <v/>
      </c>
      <c r="AE36" s="173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03"/>
      <c r="AG36" s="204"/>
      <c r="AH36" s="170"/>
      <c r="AI36" s="91"/>
      <c r="AJ36" s="91"/>
    </row>
    <row r="37" spans="2:36" ht="22.5" customHeight="1" thickBot="1" x14ac:dyDescent="0.25">
      <c r="B37" s="225"/>
      <c r="C37" s="226"/>
      <c r="D37" s="227"/>
      <c r="E37" s="22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202"/>
      <c r="X37" s="134"/>
      <c r="Y37" s="99"/>
      <c r="Z37" s="100"/>
      <c r="AA37" s="99"/>
      <c r="AB37" s="99"/>
      <c r="AC37" s="135"/>
      <c r="AD37" s="177" t="str">
        <f>IF(SUMPRODUCT(--ISNUMBER(SEARCH("ОД",F34:U37)))&gt;0,"ОД","")</f>
        <v/>
      </c>
      <c r="AE37" s="183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205"/>
      <c r="AG37" s="206"/>
      <c r="AH37" s="171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185"/>
      <c r="AF38" s="84"/>
      <c r="AG38" s="84"/>
      <c r="AH38" s="84"/>
    </row>
    <row r="39" spans="2:36" ht="12.75" customHeight="1" x14ac:dyDescent="0.2">
      <c r="D39" s="221" t="s">
        <v>73</v>
      </c>
      <c r="E39" s="221"/>
      <c r="F39" s="221"/>
      <c r="G39" s="221"/>
      <c r="H39" s="221"/>
    </row>
    <row r="40" spans="2:36" x14ac:dyDescent="0.2">
      <c r="C40" s="86" t="s">
        <v>31</v>
      </c>
      <c r="D40" s="222"/>
      <c r="E40" s="222"/>
      <c r="F40" s="222"/>
      <c r="G40" s="222"/>
      <c r="H40" s="222"/>
      <c r="I40" s="33"/>
      <c r="J40" s="195"/>
      <c r="K40" s="195"/>
      <c r="L40" s="195"/>
      <c r="M40" s="33"/>
      <c r="N40" s="194" t="s">
        <v>74</v>
      </c>
      <c r="O40" s="194"/>
      <c r="P40" s="194"/>
      <c r="Q40" s="194"/>
      <c r="S40" s="33" t="s">
        <v>36</v>
      </c>
      <c r="W40" s="223" t="s">
        <v>68</v>
      </c>
      <c r="X40" s="223"/>
      <c r="Y40" s="223"/>
    </row>
    <row r="41" spans="2:36" ht="14.25" x14ac:dyDescent="0.2">
      <c r="D41" s="191" t="s">
        <v>32</v>
      </c>
      <c r="E41" s="191"/>
      <c r="F41" s="191"/>
      <c r="G41" s="191"/>
      <c r="H41" s="191"/>
      <c r="J41" s="189" t="s">
        <v>33</v>
      </c>
      <c r="K41" s="189"/>
      <c r="L41" s="189"/>
      <c r="N41" s="191" t="s">
        <v>34</v>
      </c>
      <c r="O41" s="190"/>
      <c r="P41" s="190"/>
      <c r="Q41" s="190"/>
      <c r="S41" s="33" t="s">
        <v>37</v>
      </c>
      <c r="T41" s="33"/>
      <c r="U41" s="33"/>
      <c r="V41" s="87"/>
      <c r="W41" s="194"/>
      <c r="X41" s="194"/>
      <c r="Y41" s="194"/>
      <c r="Z41" s="34"/>
      <c r="AA41" s="195"/>
      <c r="AB41" s="195"/>
      <c r="AC41" s="87"/>
      <c r="AD41" s="194" t="s">
        <v>75</v>
      </c>
      <c r="AE41" s="194"/>
      <c r="AF41" s="194"/>
      <c r="AG41" s="196">
        <f>N42</f>
        <v>42430</v>
      </c>
      <c r="AH41" s="196"/>
    </row>
    <row r="42" spans="2:36" ht="14.25" customHeight="1" x14ac:dyDescent="0.2">
      <c r="N42" s="188">
        <f>WORKDAY(EOMONTH(DATE('Выбери месяц'!$I$8,VLOOKUP('Выбери месяц'!$H$8,всяки!$A$1:$B$12,2,0),1),0),1,всяки!$G$3:$G$18)</f>
        <v>42430</v>
      </c>
      <c r="O42" s="188"/>
      <c r="P42" s="188"/>
      <c r="Q42" s="188"/>
      <c r="S42" s="88"/>
      <c r="T42" s="88"/>
      <c r="U42" s="88"/>
      <c r="V42" s="189" t="s">
        <v>32</v>
      </c>
      <c r="W42" s="190"/>
      <c r="X42" s="190"/>
      <c r="Y42" s="190"/>
      <c r="AA42" s="191" t="s">
        <v>33</v>
      </c>
      <c r="AB42" s="190"/>
      <c r="AD42" s="189" t="s">
        <v>34</v>
      </c>
      <c r="AE42" s="189"/>
      <c r="AF42" s="189"/>
    </row>
    <row r="43" spans="2:36" ht="19.5" customHeight="1" x14ac:dyDescent="0.2">
      <c r="S43" s="193" t="s">
        <v>35</v>
      </c>
      <c r="T43" s="193"/>
      <c r="U43" s="193"/>
      <c r="V43" s="193"/>
      <c r="W43" s="194" t="s">
        <v>69</v>
      </c>
      <c r="X43" s="194"/>
      <c r="Y43" s="194"/>
      <c r="Z43" s="34"/>
      <c r="AA43" s="195"/>
      <c r="AB43" s="195"/>
      <c r="AC43" s="33"/>
      <c r="AD43" s="194" t="s">
        <v>76</v>
      </c>
      <c r="AE43" s="194"/>
      <c r="AF43" s="194"/>
      <c r="AG43" s="196">
        <f>N42</f>
        <v>42430</v>
      </c>
      <c r="AH43" s="196"/>
    </row>
    <row r="44" spans="2:36" ht="14.25" x14ac:dyDescent="0.2">
      <c r="V44" s="189" t="s">
        <v>32</v>
      </c>
      <c r="W44" s="190"/>
      <c r="X44" s="190"/>
      <c r="Y44" s="190"/>
      <c r="AA44" s="191" t="s">
        <v>33</v>
      </c>
      <c r="AB44" s="190"/>
      <c r="AD44" s="189" t="s">
        <v>34</v>
      </c>
      <c r="AE44" s="189"/>
      <c r="AF44" s="189"/>
    </row>
    <row r="45" spans="2:36" x14ac:dyDescent="0.2">
      <c r="C45" s="55"/>
      <c r="D45" s="55"/>
    </row>
    <row r="47" spans="2:36" x14ac:dyDescent="0.2">
      <c r="E47" s="48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</row>
    <row r="48" spans="2:36" x14ac:dyDescent="0.2">
      <c r="E48" s="48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42" priority="15" operator="equal">
      <formula>"ДО"</formula>
    </cfRule>
    <cfRule type="cellIs" dxfId="41" priority="16" operator="equal">
      <formula>"К"</formula>
    </cfRule>
    <cfRule type="cellIs" dxfId="40" priority="17" operator="equal">
      <formula>"ОД"</formula>
    </cfRule>
    <cfRule type="cellIs" dxfId="39" priority="18" operator="equal">
      <formula>"ОТ"</formula>
    </cfRule>
    <cfRule type="cellIs" dxfId="38" priority="19" operator="equal">
      <formula>"Б"</formula>
    </cfRule>
    <cfRule type="cellIs" dxfId="37" priority="20" operator="equal">
      <formula>"В"</formula>
    </cfRule>
  </conditionalFormatting>
  <conditionalFormatting sqref="F17:U20">
    <cfRule type="expression" dxfId="36" priority="13">
      <formula>OR(WEEKDAY(F17,2)&gt;5,ISNUMBER(MATCH(F17,празд,0)))</formula>
    </cfRule>
    <cfRule type="expression" dxfId="35" priority="14">
      <formula>ISNUMBER(MATCH(F17,допнер,0))</formula>
    </cfRule>
  </conditionalFormatting>
  <conditionalFormatting sqref="F30:U33">
    <cfRule type="cellIs" dxfId="34" priority="7" operator="equal">
      <formula>"ДО"</formula>
    </cfRule>
    <cfRule type="cellIs" dxfId="33" priority="8" operator="equal">
      <formula>"К"</formula>
    </cfRule>
    <cfRule type="cellIs" dxfId="32" priority="9" operator="equal">
      <formula>"ОД"</formula>
    </cfRule>
    <cfRule type="cellIs" dxfId="31" priority="10" operator="equal">
      <formula>"ОТ"</formula>
    </cfRule>
    <cfRule type="cellIs" dxfId="30" priority="11" operator="equal">
      <formula>"Б"</formula>
    </cfRule>
    <cfRule type="cellIs" dxfId="29" priority="12" operator="equal">
      <formula>"В"</formula>
    </cfRule>
  </conditionalFormatting>
  <conditionalFormatting sqref="F34:U37">
    <cfRule type="cellIs" dxfId="28" priority="1" operator="equal">
      <formula>"ДО"</formula>
    </cfRule>
    <cfRule type="cellIs" dxfId="27" priority="2" operator="equal">
      <formula>"К"</formula>
    </cfRule>
    <cfRule type="cellIs" dxfId="26" priority="3" operator="equal">
      <formula>"ОД"</formula>
    </cfRule>
    <cfRule type="cellIs" dxfId="25" priority="4" operator="equal">
      <formula>"ОТ"</formula>
    </cfRule>
    <cfRule type="cellIs" dxfId="24" priority="5" operator="equal">
      <formula>"Б"</formula>
    </cfRule>
    <cfRule type="cellIs" dxfId="2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B1:AK62"/>
  <sheetViews>
    <sheetView topLeftCell="D2" zoomScale="85" zoomScaleNormal="85" zoomScaleSheetLayoutView="85" workbookViewId="0">
      <selection activeCell="E7" sqref="E7:Z7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5">
        <v>301008</v>
      </c>
      <c r="AG5" s="296"/>
      <c r="AH5" s="297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8">
        <v>11356728</v>
      </c>
      <c r="AG6" s="299"/>
      <c r="AH6" s="300"/>
    </row>
    <row r="7" spans="2:35" s="4" customFormat="1" ht="15.75" x14ac:dyDescent="0.2">
      <c r="B7" s="5"/>
      <c r="C7" s="159" t="s">
        <v>5</v>
      </c>
      <c r="D7" s="6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10" t="s">
        <v>72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3" t="s">
        <v>29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04" t="s">
        <v>7</v>
      </c>
      <c r="X12" s="304"/>
      <c r="Y12" s="304"/>
      <c r="Z12" s="307" t="s">
        <v>8</v>
      </c>
      <c r="AA12" s="307"/>
      <c r="AB12" s="145"/>
      <c r="AC12" s="302" t="s">
        <v>9</v>
      </c>
      <c r="AD12" s="302"/>
      <c r="AE12" s="302"/>
      <c r="AF12" s="302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05"/>
      <c r="X13" s="305"/>
      <c r="Y13" s="305"/>
      <c r="Z13" s="308"/>
      <c r="AA13" s="308"/>
      <c r="AB13" s="145"/>
      <c r="AC13" s="303" t="s">
        <v>10</v>
      </c>
      <c r="AD13" s="303"/>
      <c r="AE13" s="303" t="s">
        <v>11</v>
      </c>
      <c r="AF13" s="303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1"/>
      <c r="X14" s="311"/>
      <c r="Y14" s="311"/>
      <c r="Z14" s="309">
        <f>AE14</f>
        <v>42429</v>
      </c>
      <c r="AA14" s="309"/>
      <c r="AB14" s="143"/>
      <c r="AC14" s="309">
        <f>DATE('Выбери месяц'!$I$8,VLOOKUP('Выбери месяц'!$H$8,всяки!$A$1:$B$12,2,0),1)</f>
        <v>42401</v>
      </c>
      <c r="AD14" s="309"/>
      <c r="AE14" s="312">
        <f>EOMONTH(AC14,0)</f>
        <v>42429</v>
      </c>
      <c r="AF14" s="312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06"/>
      <c r="X15" s="306"/>
      <c r="Y15" s="306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5" t="s">
        <v>30</v>
      </c>
      <c r="D16" s="266" t="s">
        <v>13</v>
      </c>
      <c r="E16" s="269" t="s">
        <v>67</v>
      </c>
      <c r="F16" s="274" t="s">
        <v>14</v>
      </c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6"/>
      <c r="V16" s="274" t="s">
        <v>15</v>
      </c>
      <c r="W16" s="288"/>
      <c r="X16" s="289" t="s">
        <v>16</v>
      </c>
      <c r="Y16" s="290"/>
      <c r="Z16" s="290"/>
      <c r="AA16" s="290"/>
      <c r="AB16" s="275"/>
      <c r="AC16" s="276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83"/>
      <c r="C17" s="286"/>
      <c r="D17" s="267"/>
      <c r="E17" s="270"/>
      <c r="F17" s="277">
        <f>DATE('Выбери месяц'!$I$8,VLOOKUP('Выбери месяц'!$H$8,всяки!$A$1:$B$12,2,0),1)</f>
        <v>42401</v>
      </c>
      <c r="G17" s="272">
        <f>DATE('Выбери месяц'!$I$8,VLOOKUP('Выбери месяц'!$H$8,всяки!$A$1:$B$12,2,0),1+COLUMN(A:A))</f>
        <v>42402</v>
      </c>
      <c r="H17" s="272">
        <f>DATE('Выбери месяц'!$I$8,VLOOKUP('Выбери месяц'!$H$8,всяки!$A$1:$B$12,2,0),1+COLUMN(B:B))</f>
        <v>42403</v>
      </c>
      <c r="I17" s="272">
        <f>DATE('Выбери месяц'!$I$8,VLOOKUP('Выбери месяц'!$H$8,всяки!$A$1:$B$12,2,0),1+COLUMN(C:C))</f>
        <v>42404</v>
      </c>
      <c r="J17" s="272">
        <f>DATE('Выбери месяц'!$I$8,VLOOKUP('Выбери месяц'!$H$8,всяки!$A$1:$B$12,2,0),1+COLUMN(D:D))</f>
        <v>42405</v>
      </c>
      <c r="K17" s="272">
        <f>DATE('Выбери месяц'!$I$8,VLOOKUP('Выбери месяц'!$H$8,всяки!$A$1:$B$12,2,0),1+COLUMN(E:E))</f>
        <v>42406</v>
      </c>
      <c r="L17" s="272">
        <f>DATE('Выбери месяц'!$I$8,VLOOKUP('Выбери месяц'!$H$8,всяки!$A$1:$B$12,2,0),1+COLUMN(F:F))</f>
        <v>42407</v>
      </c>
      <c r="M17" s="272">
        <f>DATE('Выбери месяц'!$I$8,VLOOKUP('Выбери месяц'!$H$8,всяки!$A$1:$B$12,2,0),1+COLUMN(G:G))</f>
        <v>42408</v>
      </c>
      <c r="N17" s="272">
        <f>DATE('Выбери месяц'!$I$8,VLOOKUP('Выбери месяц'!$H$8,всяки!$A$1:$B$12,2,0),1+COLUMN(H:H))</f>
        <v>42409</v>
      </c>
      <c r="O17" s="272">
        <f>DATE('Выбери месяц'!$I$8,VLOOKUP('Выбери месяц'!$H$8,всяки!$A$1:$B$12,2,0),1+COLUMN(I:I))</f>
        <v>42410</v>
      </c>
      <c r="P17" s="272">
        <f>DATE('Выбери месяц'!$I$8,VLOOKUP('Выбери месяц'!$H$8,всяки!$A$1:$B$12,2,0),1+COLUMN(J:J))</f>
        <v>42411</v>
      </c>
      <c r="Q17" s="272">
        <f>DATE('Выбери месяц'!$I$8,VLOOKUP('Выбери месяц'!$H$8,всяки!$A$1:$B$12,2,0),1+COLUMN(K:K))</f>
        <v>42412</v>
      </c>
      <c r="R17" s="272">
        <f>DATE('Выбери месяц'!$I$8,VLOOKUP('Выбери месяц'!$H$8,всяки!$A$1:$B$12,2,0),1+COLUMN(L:L))</f>
        <v>42413</v>
      </c>
      <c r="S17" s="272">
        <f>DATE('Выбери месяц'!$I$8,VLOOKUP('Выбери месяц'!$H$8,всяки!$A$1:$B$12,2,0),1+COLUMN(M:M))</f>
        <v>42414</v>
      </c>
      <c r="T17" s="272">
        <f>DATE('Выбери месяц'!$I$8,VLOOKUP('Выбери месяц'!$H$8,всяки!$A$1:$B$12,2,0),1+COLUMN(N:N))</f>
        <v>42415</v>
      </c>
      <c r="U17" s="236" t="s">
        <v>38</v>
      </c>
      <c r="V17" s="264" t="s">
        <v>18</v>
      </c>
      <c r="W17" s="241" t="s">
        <v>19</v>
      </c>
      <c r="X17" s="242" t="s">
        <v>20</v>
      </c>
      <c r="Y17" s="243"/>
      <c r="Z17" s="243"/>
      <c r="AA17" s="243"/>
      <c r="AB17" s="243"/>
      <c r="AC17" s="241"/>
      <c r="AD17" s="244" t="s">
        <v>21</v>
      </c>
      <c r="AE17" s="247" t="s">
        <v>70</v>
      </c>
      <c r="AF17" s="250" t="s">
        <v>21</v>
      </c>
      <c r="AG17" s="251"/>
      <c r="AH17" s="260" t="s">
        <v>70</v>
      </c>
    </row>
    <row r="18" spans="2:37" ht="17.25" customHeight="1" x14ac:dyDescent="0.2">
      <c r="B18" s="283"/>
      <c r="C18" s="286"/>
      <c r="D18" s="267"/>
      <c r="E18" s="270"/>
      <c r="F18" s="278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36"/>
      <c r="V18" s="265"/>
      <c r="W18" s="241"/>
      <c r="X18" s="242" t="s">
        <v>23</v>
      </c>
      <c r="Y18" s="243"/>
      <c r="Z18" s="243"/>
      <c r="AA18" s="243"/>
      <c r="AB18" s="243"/>
      <c r="AC18" s="241"/>
      <c r="AD18" s="245"/>
      <c r="AE18" s="248"/>
      <c r="AF18" s="252"/>
      <c r="AG18" s="253"/>
      <c r="AH18" s="261"/>
    </row>
    <row r="19" spans="2:37" ht="19.5" customHeight="1" x14ac:dyDescent="0.2">
      <c r="B19" s="283"/>
      <c r="C19" s="286"/>
      <c r="D19" s="267"/>
      <c r="E19" s="270"/>
      <c r="F19" s="277">
        <f>DATE('Выбери месяц'!$I$8,VLOOKUP('Выбери месяц'!$H$8,всяки!$A$1:$B$12,2,0),16)</f>
        <v>42416</v>
      </c>
      <c r="G19" s="272">
        <f>DATE('Выбери месяц'!$I$8,VLOOKUP('Выбери месяц'!$H$8,всяки!$A$1:$B$12,2,0),16+COLUMN(A:A))</f>
        <v>42417</v>
      </c>
      <c r="H19" s="272">
        <f>DATE('Выбери месяц'!$I$8,VLOOKUP('Выбери месяц'!$H$8,всяки!$A$1:$B$12,2,0),16+COLUMN(B:B))</f>
        <v>42418</v>
      </c>
      <c r="I19" s="272">
        <f>DATE('Выбери месяц'!$I$8,VLOOKUP('Выбери месяц'!$H$8,всяки!$A$1:$B$12,2,0),16+COLUMN(C:C))</f>
        <v>42419</v>
      </c>
      <c r="J19" s="272">
        <f>DATE('Выбери месяц'!$I$8,VLOOKUP('Выбери месяц'!$H$8,всяки!$A$1:$B$12,2,0),16+COLUMN(D:D))</f>
        <v>42420</v>
      </c>
      <c r="K19" s="272">
        <f>DATE('Выбери месяц'!$I$8,VLOOKUP('Выбери месяц'!$H$8,всяки!$A$1:$B$12,2,0),16+COLUMN(E:E))</f>
        <v>42421</v>
      </c>
      <c r="L19" s="272">
        <f>DATE('Выбери месяц'!$I$8,VLOOKUP('Выбери месяц'!$H$8,всяки!$A$1:$B$12,2,0),16+COLUMN(F:F))</f>
        <v>42422</v>
      </c>
      <c r="M19" s="272">
        <f>DATE('Выбери месяц'!$I$8,VLOOKUP('Выбери месяц'!$H$8,всяки!$A$1:$B$12,2,0),16+COLUMN(G:G))</f>
        <v>42423</v>
      </c>
      <c r="N19" s="272">
        <f>DATE('Выбери месяц'!$I$8,VLOOKUP('Выбери месяц'!$H$8,всяки!$A$1:$B$12,2,0),16+COLUMN(H:H))</f>
        <v>42424</v>
      </c>
      <c r="O19" s="272">
        <f>DATE('Выбери месяц'!$I$8,VLOOKUP('Выбери месяц'!$H$8,всяки!$A$1:$B$12,2,0),16+COLUMN(I:I))</f>
        <v>42425</v>
      </c>
      <c r="P19" s="272">
        <f>DATE('Выбери месяц'!$I$8,VLOOKUP('Выбери месяц'!$H$8,всяки!$A$1:$B$12,2,0),16+COLUMN(J:J))</f>
        <v>42426</v>
      </c>
      <c r="Q19" s="272">
        <f>DATE('Выбери месяц'!$I$8,VLOOKUP('Выбери месяц'!$H$8,всяки!$A$1:$B$12,2,0),16+COLUMN(K:K))</f>
        <v>42427</v>
      </c>
      <c r="R19" s="272">
        <f>DATE('Выбери месяц'!$I$8,VLOOKUP('Выбери месяц'!$H$8,всяки!$A$1:$B$12,2,0),16+COLUMN(L:L))</f>
        <v>42428</v>
      </c>
      <c r="S19" s="272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72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8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62" t="s">
        <v>22</v>
      </c>
      <c r="W19" s="263"/>
      <c r="X19" s="239" t="s">
        <v>24</v>
      </c>
      <c r="Y19" s="256" t="s">
        <v>25</v>
      </c>
      <c r="Z19" s="247" t="s">
        <v>26</v>
      </c>
      <c r="AA19" s="258" t="s">
        <v>24</v>
      </c>
      <c r="AB19" s="256" t="s">
        <v>25</v>
      </c>
      <c r="AC19" s="260" t="s">
        <v>26</v>
      </c>
      <c r="AD19" s="245"/>
      <c r="AE19" s="248"/>
      <c r="AF19" s="252"/>
      <c r="AG19" s="253"/>
      <c r="AH19" s="261"/>
    </row>
    <row r="20" spans="2:37" ht="19.5" customHeight="1" x14ac:dyDescent="0.2">
      <c r="B20" s="284"/>
      <c r="C20" s="287"/>
      <c r="D20" s="268"/>
      <c r="E20" s="271"/>
      <c r="F20" s="278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82"/>
      <c r="V20" s="262" t="s">
        <v>27</v>
      </c>
      <c r="W20" s="263"/>
      <c r="X20" s="240"/>
      <c r="Y20" s="257"/>
      <c r="Z20" s="248"/>
      <c r="AA20" s="259"/>
      <c r="AB20" s="257"/>
      <c r="AC20" s="261"/>
      <c r="AD20" s="246"/>
      <c r="AE20" s="249"/>
      <c r="AF20" s="254"/>
      <c r="AG20" s="255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33">
        <v>4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5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37">
        <v>12</v>
      </c>
      <c r="AG21" s="238"/>
      <c r="AH21" s="142">
        <v>13</v>
      </c>
      <c r="AI21" s="89"/>
      <c r="AJ21" s="90"/>
      <c r="AK21" s="90"/>
    </row>
    <row r="22" spans="2:37" ht="18" customHeight="1" thickTop="1" x14ac:dyDescent="0.2">
      <c r="B22" s="211" t="str">
        <f>IF(D22&gt;0,COUNTIF($D$22:D22,"&gt;0"),"")</f>
        <v/>
      </c>
      <c r="C22" s="214">
        <f>IFERROR(INDEX(INDEX(Структура!$A$1:$H$30,0,MATCH('Сектор АХО'!$F$8,Структура!$A$1:$G$1,0)+1),TRUNC(ROW(A4)/4)+1,0),"")</f>
        <v>0</v>
      </c>
      <c r="D22" s="216">
        <f>IFERROR(HLOOKUP('Сектор АХО'!$F$8,Структура!$A$1:$H$30,TRUNC(ROW(A4)/4)+1,0),"")</f>
        <v>0</v>
      </c>
      <c r="E22" s="279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315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3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07" t="str">
        <f>IF(SUMPRODUCT(--ISNUMBER(SEARCH("К",F22:U25)))&gt;0,"К","")</f>
        <v/>
      </c>
      <c r="AG22" s="208"/>
      <c r="AH22" s="187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2"/>
      <c r="C23" s="215"/>
      <c r="D23" s="217"/>
      <c r="E23" s="280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316"/>
      <c r="X23" s="128"/>
      <c r="Y23" s="8"/>
      <c r="Z23" s="9"/>
      <c r="AA23" s="8"/>
      <c r="AB23" s="8"/>
      <c r="AC23" s="129"/>
      <c r="AD23" s="168" t="str">
        <f>IF(SUMPRODUCT(--ISNUMBER(SEARCH("ОТ",F22:U25)))&gt;0,"ОТ","")</f>
        <v/>
      </c>
      <c r="AE23" s="173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199"/>
      <c r="AG23" s="200"/>
      <c r="AH23" s="182"/>
      <c r="AI23" s="91"/>
      <c r="AJ23" s="91"/>
    </row>
    <row r="24" spans="2:37" ht="18" customHeight="1" x14ac:dyDescent="0.2">
      <c r="B24" s="212"/>
      <c r="C24" s="215"/>
      <c r="D24" s="217"/>
      <c r="E24" s="280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317">
        <f>SUM(V25,V23)</f>
        <v>159</v>
      </c>
      <c r="X24" s="128"/>
      <c r="Y24" s="8"/>
      <c r="Z24" s="9"/>
      <c r="AA24" s="8"/>
      <c r="AB24" s="8"/>
      <c r="AC24" s="129"/>
      <c r="AD24" s="168" t="str">
        <f>IF(SUMPRODUCT(--ISNUMBER(SEARCH("б",F22:U25)))&gt;0,"Б","")</f>
        <v/>
      </c>
      <c r="AE24" s="173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03"/>
      <c r="AG24" s="204"/>
      <c r="AH24" s="170"/>
      <c r="AI24" s="91"/>
      <c r="AJ24" s="91"/>
    </row>
    <row r="25" spans="2:37" ht="18" customHeight="1" thickBot="1" x14ac:dyDescent="0.25">
      <c r="B25" s="213"/>
      <c r="C25" s="215"/>
      <c r="D25" s="217"/>
      <c r="E25" s="280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318"/>
      <c r="X25" s="130"/>
      <c r="Y25" s="116"/>
      <c r="Z25" s="117"/>
      <c r="AA25" s="116"/>
      <c r="AB25" s="116"/>
      <c r="AC25" s="131"/>
      <c r="AD25" s="168" t="str">
        <f>IF(SUMPRODUCT(--ISNUMBER(SEARCH("ОД",F22:U25)))&gt;0,"ОД","")</f>
        <v/>
      </c>
      <c r="AE25" s="183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31"/>
      <c r="AG25" s="232"/>
      <c r="AH25" s="171"/>
      <c r="AI25" s="91"/>
      <c r="AJ25" s="91"/>
    </row>
    <row r="26" spans="2:37" ht="18" customHeight="1" thickTop="1" x14ac:dyDescent="0.2">
      <c r="B26" s="211" t="str">
        <f>IF(D26&gt;0,COUNTIF($D$22:D26,"&gt;0"),"")</f>
        <v/>
      </c>
      <c r="C26" s="214">
        <f>IFERROR(INDEX(INDEX(Структура!$A$1:$H$30,0,MATCH('Сектор АХО'!$F$8,Структура!$A$1:$G$1,0)+1),TRUNC(ROW(A8)/4)+1,0),"")</f>
        <v>0</v>
      </c>
      <c r="D26" s="216">
        <f>IFERROR(HLOOKUP('Сектор АХО'!$F$8,Структура!$A$1:$H$30,TRUNC(ROW(A8)/4)+1,0),"")</f>
        <v>0</v>
      </c>
      <c r="E26" s="218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319">
        <f>SUM(V28,V26)</f>
        <v>20</v>
      </c>
      <c r="X26" s="132"/>
      <c r="Y26" s="121"/>
      <c r="Z26" s="122"/>
      <c r="AA26" s="122"/>
      <c r="AB26" s="121"/>
      <c r="AC26" s="133"/>
      <c r="AD26" s="167" t="str">
        <f>IF(SUMPRODUCT(--ISNUMBER(SEARCH("НН",F26:U29)))&gt;0,"НН","")</f>
        <v/>
      </c>
      <c r="AE26" s="172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197" t="str">
        <f>IF(SUMPRODUCT(--ISNUMBER(SEARCH("К",F26:U29)))&gt;0,"К","")</f>
        <v/>
      </c>
      <c r="AG26" s="198"/>
      <c r="AH26" s="187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91"/>
      <c r="AJ26" s="91"/>
    </row>
    <row r="27" spans="2:37" ht="18" customHeight="1" x14ac:dyDescent="0.2">
      <c r="B27" s="212"/>
      <c r="C27" s="215"/>
      <c r="D27" s="217"/>
      <c r="E27" s="21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316"/>
      <c r="X27" s="128"/>
      <c r="Y27" s="8"/>
      <c r="Z27" s="9"/>
      <c r="AA27" s="8"/>
      <c r="AB27" s="8"/>
      <c r="AC27" s="129"/>
      <c r="AD27" s="168" t="str">
        <f>IF(SUMPRODUCT(--ISNUMBER(SEARCH("ОТ",F26:U29)))&gt;0,"ОТ","")</f>
        <v/>
      </c>
      <c r="AE27" s="173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199"/>
      <c r="AG27" s="200"/>
      <c r="AH27" s="182"/>
      <c r="AI27" s="91"/>
      <c r="AJ27" s="91"/>
    </row>
    <row r="28" spans="2:37" ht="18" customHeight="1" x14ac:dyDescent="0.2">
      <c r="B28" s="212"/>
      <c r="C28" s="215"/>
      <c r="D28" s="217"/>
      <c r="E28" s="21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317">
        <f>SUM(V29,V27)</f>
        <v>159</v>
      </c>
      <c r="X28" s="128"/>
      <c r="Y28" s="8"/>
      <c r="Z28" s="9"/>
      <c r="AA28" s="8"/>
      <c r="AB28" s="8"/>
      <c r="AC28" s="129"/>
      <c r="AD28" s="168" t="str">
        <f>IF(SUMPRODUCT(--ISNUMBER(SEARCH("б",F26:U29)))&gt;0,"Б","")</f>
        <v/>
      </c>
      <c r="AE28" s="173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03"/>
      <c r="AG28" s="204"/>
      <c r="AH28" s="170"/>
      <c r="AI28" s="91"/>
      <c r="AJ28" s="91"/>
    </row>
    <row r="29" spans="2:37" ht="18" customHeight="1" thickBot="1" x14ac:dyDescent="0.25">
      <c r="B29" s="213"/>
      <c r="C29" s="215"/>
      <c r="D29" s="217"/>
      <c r="E29" s="22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320"/>
      <c r="X29" s="134"/>
      <c r="Y29" s="99"/>
      <c r="Z29" s="100"/>
      <c r="AA29" s="99"/>
      <c r="AB29" s="99"/>
      <c r="AC29" s="135"/>
      <c r="AD29" s="168" t="str">
        <f>IF(SUMPRODUCT(--ISNUMBER(SEARCH("ОД",F26:U29)))&gt;0,"ОД","")</f>
        <v/>
      </c>
      <c r="AE29" s="183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205"/>
      <c r="AG29" s="206"/>
      <c r="AH29" s="171"/>
    </row>
    <row r="30" spans="2:37" ht="18" customHeight="1" thickTop="1" x14ac:dyDescent="0.2">
      <c r="B30" s="211" t="str">
        <f>IF(D30&gt;0,COUNTIF($D$22:D30,"&gt;0"),"")</f>
        <v/>
      </c>
      <c r="C30" s="214">
        <f>IFERROR(INDEX(INDEX(Структура!$A$1:$H$30,0,MATCH('Сектор АХО'!$F$8,Структура!$A$1:$G$1,0)+1),TRUNC(ROW(A12)/4)+1,0),"")</f>
        <v>0</v>
      </c>
      <c r="D30" s="216">
        <f>IFERROR(HLOOKUP('Сектор АХО'!$F$8,Структура!$A$1:$H$30,TRUNC(ROW(A12)/4)+1,0),"")</f>
        <v>0</v>
      </c>
      <c r="E30" s="21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19">
        <f>SUM(V32,V30)</f>
        <v>20</v>
      </c>
      <c r="X30" s="132"/>
      <c r="Y30" s="121"/>
      <c r="Z30" s="122"/>
      <c r="AA30" s="122"/>
      <c r="AB30" s="121"/>
      <c r="AC30" s="133"/>
      <c r="AD30" s="167" t="str">
        <f>IF(SUMPRODUCT(--ISNUMBER(SEARCH("НН",F30:U33)))&gt;0,"НН","")</f>
        <v/>
      </c>
      <c r="AE30" s="172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197" t="str">
        <f>IF(SUMPRODUCT(--ISNUMBER(SEARCH("К",F30:U33)))&gt;0,"К","")</f>
        <v/>
      </c>
      <c r="AG30" s="198"/>
      <c r="AH30" s="181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86"/>
      <c r="AJ30" s="91"/>
    </row>
    <row r="31" spans="2:37" ht="18" customHeight="1" x14ac:dyDescent="0.2">
      <c r="B31" s="212"/>
      <c r="C31" s="215"/>
      <c r="D31" s="217"/>
      <c r="E31" s="21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316"/>
      <c r="X31" s="128"/>
      <c r="Y31" s="8"/>
      <c r="Z31" s="9"/>
      <c r="AA31" s="8"/>
      <c r="AB31" s="8"/>
      <c r="AC31" s="129"/>
      <c r="AD31" s="168" t="str">
        <f>IF(SUMPRODUCT(--ISNUMBER(SEARCH("ОТ",F30:U33)))&gt;0,"ОТ","")</f>
        <v/>
      </c>
      <c r="AE31" s="173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199"/>
      <c r="AG31" s="200"/>
      <c r="AH31" s="182"/>
      <c r="AI31" s="91"/>
      <c r="AJ31" s="91"/>
    </row>
    <row r="32" spans="2:37" ht="18" customHeight="1" x14ac:dyDescent="0.2">
      <c r="B32" s="212"/>
      <c r="C32" s="215"/>
      <c r="D32" s="217"/>
      <c r="E32" s="21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317">
        <f>SUM(V33,V31)</f>
        <v>159</v>
      </c>
      <c r="X32" s="128"/>
      <c r="Y32" s="8"/>
      <c r="Z32" s="9"/>
      <c r="AA32" s="8"/>
      <c r="AB32" s="8"/>
      <c r="AC32" s="129"/>
      <c r="AD32" s="168" t="str">
        <f>IF(SUMPRODUCT(--ISNUMBER(SEARCH("б",F30:U33)))&gt;0,"Б","")</f>
        <v/>
      </c>
      <c r="AE32" s="173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03"/>
      <c r="AG32" s="204"/>
      <c r="AH32" s="170"/>
      <c r="AI32" s="91"/>
      <c r="AJ32" s="91"/>
    </row>
    <row r="33" spans="2:36" ht="18" customHeight="1" thickBot="1" x14ac:dyDescent="0.25">
      <c r="B33" s="213"/>
      <c r="C33" s="215"/>
      <c r="D33" s="217"/>
      <c r="E33" s="224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320"/>
      <c r="X33" s="134"/>
      <c r="Y33" s="99"/>
      <c r="Z33" s="100"/>
      <c r="AA33" s="99"/>
      <c r="AB33" s="99"/>
      <c r="AC33" s="135"/>
      <c r="AD33" s="177" t="str">
        <f>IF(SUMPRODUCT(--ISNUMBER(SEARCH("ОД",F30:U33)))&gt;0,"ОД","")</f>
        <v/>
      </c>
      <c r="AE33" s="183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205"/>
      <c r="AG33" s="206"/>
      <c r="AH33" s="171"/>
    </row>
    <row r="34" spans="2:36" ht="18" customHeight="1" thickTop="1" x14ac:dyDescent="0.2">
      <c r="B34" s="211" t="str">
        <f>IF(D34&gt;0,COUNTIF($D$22:D34,"&gt;0"),"")</f>
        <v/>
      </c>
      <c r="C34" s="214">
        <f>IFERROR(INDEX(INDEX(Структура!$A$1:$H$30,0,MATCH('Сектор АХО'!$F$8,Структура!$A$1:$G$1,0)+1),TRUNC(ROW(A16)/4)+1,0),"")</f>
        <v>0</v>
      </c>
      <c r="D34" s="216">
        <f>IFERROR(HLOOKUP('Сектор АХО'!$F$8,Структура!$A$1:$H$30,TRUNC(ROW(A16)/4)+1,0),"")</f>
        <v>0</v>
      </c>
      <c r="E34" s="228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315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2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07" t="str">
        <f>IF(SUMPRODUCT(--ISNUMBER(SEARCH("К",F34:U37)))&gt;0,"К","")</f>
        <v/>
      </c>
      <c r="AG34" s="208"/>
      <c r="AH34" s="187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91"/>
      <c r="AJ34" s="91"/>
    </row>
    <row r="35" spans="2:36" ht="18" customHeight="1" x14ac:dyDescent="0.2">
      <c r="B35" s="212"/>
      <c r="C35" s="215"/>
      <c r="D35" s="217"/>
      <c r="E35" s="21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316"/>
      <c r="X35" s="128"/>
      <c r="Y35" s="8"/>
      <c r="Z35" s="9"/>
      <c r="AA35" s="8"/>
      <c r="AB35" s="8"/>
      <c r="AC35" s="129"/>
      <c r="AD35" s="168" t="str">
        <f>IF(SUMPRODUCT(--ISNUMBER(SEARCH("ОТ",F34:U37)))&gt;0,"ОТ","")</f>
        <v/>
      </c>
      <c r="AE35" s="173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199"/>
      <c r="AG35" s="200"/>
      <c r="AH35" s="182"/>
      <c r="AI35" s="91"/>
      <c r="AJ35" s="91"/>
    </row>
    <row r="36" spans="2:36" ht="18" customHeight="1" x14ac:dyDescent="0.2">
      <c r="B36" s="212"/>
      <c r="C36" s="215"/>
      <c r="D36" s="217"/>
      <c r="E36" s="21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317">
        <f>SUM(V37,V35)</f>
        <v>159</v>
      </c>
      <c r="X36" s="128"/>
      <c r="Y36" s="8"/>
      <c r="Z36" s="9"/>
      <c r="AA36" s="8"/>
      <c r="AB36" s="8"/>
      <c r="AC36" s="129"/>
      <c r="AD36" s="168" t="str">
        <f>IF(SUMPRODUCT(--ISNUMBER(SEARCH("б",F34:U37)))&gt;0,"Б","")</f>
        <v/>
      </c>
      <c r="AE36" s="173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03"/>
      <c r="AG36" s="204"/>
      <c r="AH36" s="170"/>
      <c r="AI36" s="91"/>
      <c r="AJ36" s="91"/>
    </row>
    <row r="37" spans="2:36" ht="22.5" customHeight="1" thickBot="1" x14ac:dyDescent="0.25">
      <c r="B37" s="225"/>
      <c r="C37" s="226"/>
      <c r="D37" s="227"/>
      <c r="E37" s="22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320"/>
      <c r="X37" s="134"/>
      <c r="Y37" s="99"/>
      <c r="Z37" s="100"/>
      <c r="AA37" s="99"/>
      <c r="AB37" s="99"/>
      <c r="AC37" s="135"/>
      <c r="AD37" s="177" t="str">
        <f>IF(SUMPRODUCT(--ISNUMBER(SEARCH("ОД",F34:U37)))&gt;0,"ОД","")</f>
        <v/>
      </c>
      <c r="AE37" s="174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205"/>
      <c r="AG37" s="206"/>
      <c r="AH37" s="171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21" t="s">
        <v>73</v>
      </c>
      <c r="E39" s="221"/>
      <c r="F39" s="221"/>
      <c r="G39" s="221"/>
      <c r="H39" s="221"/>
    </row>
    <row r="40" spans="2:36" x14ac:dyDescent="0.2">
      <c r="C40" s="86" t="s">
        <v>31</v>
      </c>
      <c r="D40" s="222"/>
      <c r="E40" s="222"/>
      <c r="F40" s="222"/>
      <c r="G40" s="222"/>
      <c r="H40" s="222"/>
      <c r="I40" s="33"/>
      <c r="J40" s="195"/>
      <c r="K40" s="195"/>
      <c r="L40" s="195"/>
      <c r="M40" s="33"/>
      <c r="N40" s="194" t="s">
        <v>74</v>
      </c>
      <c r="O40" s="194"/>
      <c r="P40" s="194"/>
      <c r="Q40" s="194"/>
      <c r="S40" s="33" t="s">
        <v>36</v>
      </c>
      <c r="W40" s="223" t="s">
        <v>68</v>
      </c>
      <c r="X40" s="223"/>
      <c r="Y40" s="223"/>
    </row>
    <row r="41" spans="2:36" ht="14.25" x14ac:dyDescent="0.2">
      <c r="D41" s="191" t="s">
        <v>32</v>
      </c>
      <c r="E41" s="191"/>
      <c r="F41" s="191"/>
      <c r="G41" s="191"/>
      <c r="H41" s="191"/>
      <c r="J41" s="189" t="s">
        <v>33</v>
      </c>
      <c r="K41" s="189"/>
      <c r="L41" s="189"/>
      <c r="N41" s="191" t="s">
        <v>34</v>
      </c>
      <c r="O41" s="190"/>
      <c r="P41" s="190"/>
      <c r="Q41" s="190"/>
      <c r="S41" s="33" t="s">
        <v>37</v>
      </c>
      <c r="T41" s="33"/>
      <c r="U41" s="33"/>
      <c r="V41" s="87"/>
      <c r="W41" s="194"/>
      <c r="X41" s="194"/>
      <c r="Y41" s="194"/>
      <c r="Z41" s="34"/>
      <c r="AA41" s="195"/>
      <c r="AB41" s="195"/>
      <c r="AC41" s="87"/>
      <c r="AD41" s="194" t="s">
        <v>75</v>
      </c>
      <c r="AE41" s="194"/>
      <c r="AF41" s="194"/>
      <c r="AG41" s="196">
        <f>N42</f>
        <v>42430</v>
      </c>
      <c r="AH41" s="196"/>
    </row>
    <row r="42" spans="2:36" ht="14.25" customHeight="1" x14ac:dyDescent="0.2">
      <c r="N42" s="188">
        <f>WORKDAY(EOMONTH(DATE('Выбери месяц'!$I$8,VLOOKUP('Выбери месяц'!$H$8,всяки!$A$1:$B$12,2,0),1),0),1,всяки!$G$3:$G$18)</f>
        <v>42430</v>
      </c>
      <c r="O42" s="188"/>
      <c r="P42" s="188"/>
      <c r="Q42" s="188"/>
      <c r="S42" s="88"/>
      <c r="T42" s="88"/>
      <c r="U42" s="88"/>
      <c r="V42" s="189" t="s">
        <v>32</v>
      </c>
      <c r="W42" s="190"/>
      <c r="X42" s="190"/>
      <c r="Y42" s="190"/>
      <c r="AA42" s="191" t="s">
        <v>33</v>
      </c>
      <c r="AB42" s="190"/>
      <c r="AD42" s="189" t="s">
        <v>34</v>
      </c>
      <c r="AE42" s="189"/>
      <c r="AF42" s="189"/>
    </row>
    <row r="43" spans="2:36" ht="19.5" customHeight="1" x14ac:dyDescent="0.2">
      <c r="S43" s="193" t="s">
        <v>35</v>
      </c>
      <c r="T43" s="193"/>
      <c r="U43" s="193"/>
      <c r="V43" s="193"/>
      <c r="W43" s="194" t="s">
        <v>69</v>
      </c>
      <c r="X43" s="194"/>
      <c r="Y43" s="194"/>
      <c r="Z43" s="34"/>
      <c r="AA43" s="195"/>
      <c r="AB43" s="195"/>
      <c r="AC43" s="33"/>
      <c r="AD43" s="194" t="s">
        <v>76</v>
      </c>
      <c r="AE43" s="194"/>
      <c r="AF43" s="194"/>
      <c r="AG43" s="196">
        <f>N42</f>
        <v>42430</v>
      </c>
      <c r="AH43" s="196"/>
    </row>
    <row r="44" spans="2:36" ht="14.25" x14ac:dyDescent="0.2">
      <c r="V44" s="189" t="s">
        <v>32</v>
      </c>
      <c r="W44" s="190"/>
      <c r="X44" s="190"/>
      <c r="Y44" s="190"/>
      <c r="AA44" s="191" t="s">
        <v>33</v>
      </c>
      <c r="AB44" s="190"/>
      <c r="AD44" s="189" t="s">
        <v>34</v>
      </c>
      <c r="AE44" s="189"/>
      <c r="AF44" s="189"/>
    </row>
    <row r="45" spans="2:36" x14ac:dyDescent="0.2">
      <c r="C45" s="55"/>
      <c r="D45" s="55"/>
    </row>
    <row r="47" spans="2:36" x14ac:dyDescent="0.2">
      <c r="E47" s="48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</row>
    <row r="48" spans="2:36" x14ac:dyDescent="0.2">
      <c r="E48" s="48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topLeftCell="A7" workbookViewId="0">
      <selection activeCell="F29" sqref="F29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59" t="s">
        <v>40</v>
      </c>
      <c r="B1" s="59">
        <v>1</v>
      </c>
      <c r="C1" s="59">
        <v>2010</v>
      </c>
      <c r="E1" s="59" t="s">
        <v>41</v>
      </c>
      <c r="F1" s="59" t="s">
        <v>42</v>
      </c>
      <c r="G1" s="59" t="s">
        <v>43</v>
      </c>
      <c r="H1" s="59" t="s">
        <v>44</v>
      </c>
      <c r="I1" s="60" t="s">
        <v>45</v>
      </c>
    </row>
    <row r="2" spans="1:9" ht="13.5" x14ac:dyDescent="0.25">
      <c r="A2" s="59" t="s">
        <v>46</v>
      </c>
      <c r="B2" s="59">
        <v>2</v>
      </c>
      <c r="C2" s="59">
        <v>2011</v>
      </c>
      <c r="E2" s="61"/>
      <c r="F2" s="62"/>
      <c r="G2" s="62"/>
      <c r="H2" s="62"/>
      <c r="I2" s="63"/>
    </row>
    <row r="3" spans="1:9" ht="15.75" x14ac:dyDescent="0.2">
      <c r="A3" s="59" t="s">
        <v>47</v>
      </c>
      <c r="B3" s="59">
        <v>3</v>
      </c>
      <c r="C3" s="59">
        <v>2012</v>
      </c>
      <c r="E3" s="64" t="s">
        <v>48</v>
      </c>
      <c r="F3" s="65"/>
      <c r="G3" s="66">
        <v>42370</v>
      </c>
      <c r="H3" s="67">
        <v>42422</v>
      </c>
      <c r="I3" s="179">
        <v>42420</v>
      </c>
    </row>
    <row r="4" spans="1:9" ht="15.75" x14ac:dyDescent="0.2">
      <c r="A4" s="59" t="s">
        <v>49</v>
      </c>
      <c r="B4" s="59">
        <v>4</v>
      </c>
      <c r="C4" s="59">
        <v>2013</v>
      </c>
      <c r="E4" s="64" t="s">
        <v>48</v>
      </c>
      <c r="F4" s="65"/>
      <c r="G4" s="66">
        <v>42371</v>
      </c>
      <c r="H4" s="67">
        <v>42436</v>
      </c>
      <c r="I4" s="68"/>
    </row>
    <row r="5" spans="1:9" ht="15.75" x14ac:dyDescent="0.2">
      <c r="A5" s="59" t="s">
        <v>50</v>
      </c>
      <c r="B5" s="59">
        <v>5</v>
      </c>
      <c r="C5" s="59">
        <v>2014</v>
      </c>
      <c r="E5" s="64" t="s">
        <v>48</v>
      </c>
      <c r="F5" s="65"/>
      <c r="G5" s="66">
        <v>42372</v>
      </c>
      <c r="H5" s="67">
        <v>42493</v>
      </c>
      <c r="I5" s="68"/>
    </row>
    <row r="6" spans="1:9" ht="15.75" x14ac:dyDescent="0.25">
      <c r="A6" s="59" t="s">
        <v>51</v>
      </c>
      <c r="B6" s="59">
        <v>6</v>
      </c>
      <c r="C6" s="59">
        <v>2015</v>
      </c>
      <c r="E6" s="64" t="s">
        <v>48</v>
      </c>
      <c r="F6" s="65"/>
      <c r="G6" s="66">
        <v>42373</v>
      </c>
      <c r="H6" s="77"/>
      <c r="I6" s="68"/>
    </row>
    <row r="7" spans="1:9" ht="15.75" x14ac:dyDescent="0.2">
      <c r="A7" s="59" t="s">
        <v>52</v>
      </c>
      <c r="B7" s="59">
        <v>7</v>
      </c>
      <c r="C7" s="59">
        <v>2016</v>
      </c>
      <c r="E7" s="64" t="s">
        <v>48</v>
      </c>
      <c r="F7" s="65"/>
      <c r="G7" s="66">
        <v>42374</v>
      </c>
      <c r="H7" s="64"/>
      <c r="I7" s="69"/>
    </row>
    <row r="8" spans="1:9" ht="15.75" x14ac:dyDescent="0.2">
      <c r="A8" s="59" t="s">
        <v>53</v>
      </c>
      <c r="B8" s="59">
        <v>8</v>
      </c>
      <c r="C8" s="59">
        <v>2017</v>
      </c>
      <c r="E8" s="64" t="s">
        <v>48</v>
      </c>
      <c r="F8" s="65"/>
      <c r="G8" s="66">
        <v>42375</v>
      </c>
      <c r="H8" s="64"/>
      <c r="I8" s="70"/>
    </row>
    <row r="9" spans="1:9" ht="15.75" x14ac:dyDescent="0.2">
      <c r="A9" s="59" t="s">
        <v>54</v>
      </c>
      <c r="B9" s="59">
        <v>9</v>
      </c>
      <c r="C9" s="59">
        <v>2018</v>
      </c>
      <c r="E9" s="64" t="s">
        <v>55</v>
      </c>
      <c r="F9" s="65"/>
      <c r="G9" s="66">
        <v>42376</v>
      </c>
      <c r="H9" s="67"/>
      <c r="I9" s="70"/>
    </row>
    <row r="10" spans="1:9" ht="15.75" x14ac:dyDescent="0.2">
      <c r="A10" s="59" t="s">
        <v>56</v>
      </c>
      <c r="B10" s="59">
        <v>10</v>
      </c>
      <c r="C10" s="59">
        <v>2019</v>
      </c>
      <c r="E10" s="64" t="s">
        <v>48</v>
      </c>
      <c r="F10" s="65"/>
      <c r="G10" s="66">
        <v>42377</v>
      </c>
      <c r="H10" s="64"/>
      <c r="I10" s="71"/>
    </row>
    <row r="11" spans="1:9" ht="15.75" x14ac:dyDescent="0.2">
      <c r="A11" s="59" t="s">
        <v>57</v>
      </c>
      <c r="B11" s="59">
        <v>11</v>
      </c>
      <c r="C11" s="59">
        <v>2020</v>
      </c>
      <c r="E11" s="64"/>
      <c r="F11" s="65"/>
      <c r="G11" s="66"/>
      <c r="H11" s="64"/>
      <c r="I11" s="71"/>
    </row>
    <row r="12" spans="1:9" ht="15.75" x14ac:dyDescent="0.2">
      <c r="A12" s="59" t="s">
        <v>58</v>
      </c>
      <c r="B12" s="59">
        <v>12</v>
      </c>
      <c r="C12" s="59">
        <v>2021</v>
      </c>
      <c r="E12" s="64" t="s">
        <v>59</v>
      </c>
      <c r="F12" s="65">
        <v>42420</v>
      </c>
      <c r="G12" s="66">
        <v>42423</v>
      </c>
      <c r="H12" s="64"/>
      <c r="I12" s="71"/>
    </row>
    <row r="13" spans="1:9" ht="15.75" x14ac:dyDescent="0.2">
      <c r="E13" s="64" t="s">
        <v>60</v>
      </c>
      <c r="F13" s="65"/>
      <c r="G13" s="66">
        <v>42437</v>
      </c>
      <c r="H13" s="64"/>
      <c r="I13" s="71"/>
    </row>
    <row r="14" spans="1:9" ht="15.75" x14ac:dyDescent="0.2">
      <c r="E14" s="64" t="s">
        <v>61</v>
      </c>
      <c r="F14" s="65"/>
      <c r="G14" s="66">
        <v>42491</v>
      </c>
      <c r="H14" s="64"/>
      <c r="I14" s="71"/>
    </row>
    <row r="15" spans="1:9" ht="15.75" x14ac:dyDescent="0.2">
      <c r="E15" s="64" t="s">
        <v>62</v>
      </c>
      <c r="F15" s="65"/>
      <c r="G15" s="66">
        <v>42499</v>
      </c>
      <c r="H15" s="64"/>
      <c r="I15" s="72"/>
    </row>
    <row r="16" spans="1:9" ht="15.75" x14ac:dyDescent="0.2">
      <c r="E16" s="64" t="s">
        <v>63</v>
      </c>
      <c r="F16" s="65"/>
      <c r="G16" s="66">
        <v>42533</v>
      </c>
      <c r="H16" s="64"/>
      <c r="I16" s="72"/>
    </row>
    <row r="17" spans="5:9" ht="15.75" x14ac:dyDescent="0.2">
      <c r="E17" s="64" t="s">
        <v>64</v>
      </c>
      <c r="F17" s="65">
        <f t="shared" ref="F17" si="0">G17-1</f>
        <v>42677</v>
      </c>
      <c r="G17" s="66">
        <v>42678</v>
      </c>
      <c r="H17" s="64"/>
      <c r="I17" s="72"/>
    </row>
    <row r="18" spans="5:9" ht="15.75" x14ac:dyDescent="0.25">
      <c r="E18" s="73"/>
      <c r="F18" s="65"/>
      <c r="G18" s="66">
        <v>42736</v>
      </c>
      <c r="H18" s="74"/>
      <c r="I18" s="72"/>
    </row>
    <row r="19" spans="5:9" ht="13.5" x14ac:dyDescent="0.25">
      <c r="E19" s="73"/>
      <c r="F19" s="73"/>
      <c r="G19" s="73"/>
      <c r="H19" s="76"/>
      <c r="I19" s="75"/>
    </row>
    <row r="20" spans="5:9" ht="13.5" x14ac:dyDescent="0.25">
      <c r="E20" s="73"/>
      <c r="F20" s="73"/>
      <c r="G20" s="73"/>
      <c r="H20" s="74"/>
      <c r="I20" s="72"/>
    </row>
    <row r="21" spans="5:9" ht="13.5" x14ac:dyDescent="0.25">
      <c r="E21" s="73"/>
      <c r="F21" s="73"/>
      <c r="G21" s="73"/>
      <c r="H21" s="74"/>
      <c r="I21" s="72"/>
    </row>
    <row r="22" spans="5:9" ht="13.5" x14ac:dyDescent="0.25">
      <c r="E22" s="73"/>
      <c r="F22" s="73"/>
      <c r="G22" s="73"/>
      <c r="H22" s="74"/>
      <c r="I22" s="72"/>
    </row>
    <row r="23" spans="5:9" ht="13.5" x14ac:dyDescent="0.25">
      <c r="E23" s="73"/>
      <c r="F23" s="73"/>
      <c r="G23" s="73"/>
      <c r="H23" s="74"/>
      <c r="I23" s="72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8"/>
  <sheetViews>
    <sheetView zoomScale="85" zoomScaleNormal="85" workbookViewId="0">
      <selection activeCell="A2" sqref="A2:H7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1" t="s">
        <v>77</v>
      </c>
      <c r="B1" s="321"/>
      <c r="C1" s="322" t="s">
        <v>78</v>
      </c>
      <c r="D1" s="323"/>
      <c r="E1" s="326" t="s">
        <v>71</v>
      </c>
      <c r="F1" s="327"/>
      <c r="G1" s="324" t="s">
        <v>72</v>
      </c>
      <c r="H1" s="325"/>
    </row>
    <row r="2" spans="1:8" ht="68.25" customHeight="1" x14ac:dyDescent="0.2">
      <c r="A2" s="154"/>
      <c r="B2" s="94"/>
      <c r="C2" s="155"/>
      <c r="D2" s="155"/>
      <c r="E2" s="155"/>
      <c r="F2" s="156"/>
      <c r="G2" s="155"/>
      <c r="H2" s="155"/>
    </row>
    <row r="3" spans="1:8" ht="15.75" x14ac:dyDescent="0.2">
      <c r="A3" s="154"/>
      <c r="B3" s="94"/>
      <c r="C3" s="155"/>
      <c r="D3" s="155"/>
      <c r="E3" s="157"/>
      <c r="F3" s="156"/>
      <c r="G3" s="155"/>
      <c r="H3" s="155"/>
    </row>
    <row r="4" spans="1:8" ht="102" customHeight="1" x14ac:dyDescent="0.2">
      <c r="A4" s="154"/>
      <c r="B4" s="94"/>
      <c r="C4" s="155"/>
      <c r="D4" s="155"/>
      <c r="E4" s="157"/>
      <c r="F4" s="156"/>
      <c r="G4" s="155"/>
      <c r="H4" s="155"/>
    </row>
    <row r="5" spans="1:8" ht="93" customHeight="1" x14ac:dyDescent="0.2">
      <c r="A5" s="154"/>
      <c r="B5" s="95"/>
      <c r="C5" s="155"/>
      <c r="D5" s="155"/>
      <c r="E5" s="158"/>
      <c r="F5" s="158"/>
      <c r="G5" s="155"/>
      <c r="H5" s="155"/>
    </row>
    <row r="6" spans="1:8" s="148" customFormat="1" ht="44.25" customHeight="1" x14ac:dyDescent="0.2">
      <c r="A6" s="178"/>
      <c r="B6" s="178"/>
      <c r="C6" s="155"/>
      <c r="D6" s="155"/>
      <c r="E6" s="178"/>
      <c r="F6" s="178"/>
      <c r="G6" s="178"/>
      <c r="H6" s="178"/>
    </row>
    <row r="7" spans="1:8" s="148" customFormat="1" ht="18.75" x14ac:dyDescent="0.2">
      <c r="A7" s="162"/>
      <c r="B7" s="162"/>
      <c r="C7" s="155"/>
      <c r="D7" s="155"/>
      <c r="E7" s="162"/>
      <c r="F7" s="162"/>
      <c r="G7" s="162"/>
      <c r="H7" s="162"/>
    </row>
    <row r="8" spans="1:8" s="148" customFormat="1" ht="18.75" x14ac:dyDescent="0.2">
      <c r="A8" s="162"/>
      <c r="B8" s="162"/>
      <c r="C8" s="162"/>
      <c r="D8" s="162"/>
      <c r="E8" s="162"/>
      <c r="F8" s="162"/>
      <c r="G8" s="162"/>
      <c r="H8" s="162"/>
    </row>
    <row r="9" spans="1:8" s="148" customFormat="1" ht="13.5" customHeight="1" x14ac:dyDescent="0.2">
      <c r="B9" s="163"/>
      <c r="C9" s="163"/>
      <c r="D9" s="163"/>
      <c r="E9" s="163"/>
      <c r="F9" s="163"/>
      <c r="G9" s="163"/>
      <c r="H9" s="163"/>
    </row>
    <row r="10" spans="1:8" s="148" customFormat="1" ht="19.5" customHeight="1" x14ac:dyDescent="0.2">
      <c r="A10" s="163"/>
      <c r="B10" s="163"/>
      <c r="C10" s="163"/>
      <c r="D10" s="163"/>
      <c r="E10" s="163"/>
      <c r="F10" s="163"/>
      <c r="G10" s="163"/>
      <c r="H10" s="163"/>
    </row>
    <row r="11" spans="1:8" s="148" customFormat="1" ht="18.75" x14ac:dyDescent="0.2">
      <c r="A11" s="163"/>
      <c r="B11" s="163"/>
      <c r="C11" s="163"/>
      <c r="D11" s="163"/>
      <c r="E11" s="163"/>
      <c r="F11" s="163"/>
      <c r="G11" s="163"/>
      <c r="H11" s="163"/>
    </row>
    <row r="12" spans="1:8" s="148" customFormat="1" ht="18.75" x14ac:dyDescent="0.2">
      <c r="A12" s="163"/>
      <c r="B12" s="163"/>
      <c r="C12" s="163"/>
      <c r="D12" s="163"/>
      <c r="E12" s="163"/>
      <c r="F12" s="163"/>
      <c r="G12" s="163"/>
      <c r="H12" s="163"/>
    </row>
    <row r="13" spans="1:8" s="148" customFormat="1" ht="18.75" x14ac:dyDescent="0.2">
      <c r="A13" s="163"/>
      <c r="B13" s="163"/>
      <c r="C13" s="163"/>
      <c r="D13" s="163"/>
      <c r="E13" s="163"/>
      <c r="F13" s="163"/>
      <c r="G13" s="163"/>
      <c r="H13" s="163"/>
    </row>
    <row r="14" spans="1:8" s="148" customFormat="1" ht="19.5" customHeight="1" x14ac:dyDescent="0.2">
      <c r="A14" s="163"/>
      <c r="B14" s="163"/>
      <c r="C14" s="163"/>
      <c r="D14" s="163"/>
      <c r="E14" s="163"/>
      <c r="F14" s="163"/>
      <c r="G14" s="163"/>
      <c r="H14" s="163"/>
    </row>
    <row r="15" spans="1:8" s="148" customFormat="1" ht="18.75" x14ac:dyDescent="0.2">
      <c r="A15" s="163"/>
      <c r="B15" s="163"/>
      <c r="C15" s="163"/>
      <c r="D15" s="163"/>
      <c r="E15" s="163"/>
      <c r="F15" s="163"/>
      <c r="G15" s="163"/>
      <c r="H15" s="163"/>
    </row>
    <row r="16" spans="1:8" s="148" customFormat="1" ht="18.75" x14ac:dyDescent="0.2">
      <c r="A16" s="163"/>
      <c r="B16" s="163"/>
      <c r="C16" s="163"/>
      <c r="D16" s="163"/>
      <c r="E16" s="163"/>
      <c r="F16" s="163"/>
      <c r="G16" s="163"/>
      <c r="H16" s="163"/>
    </row>
    <row r="17" spans="1:8" s="148" customFormat="1" ht="18.75" x14ac:dyDescent="0.2">
      <c r="A17" s="163"/>
      <c r="B17" s="163"/>
      <c r="C17" s="163"/>
      <c r="D17" s="163"/>
      <c r="E17" s="163"/>
      <c r="F17" s="163"/>
      <c r="G17" s="163"/>
      <c r="H17" s="163"/>
    </row>
    <row r="18" spans="1:8" s="148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2015-10-05T11:19:59Z</cp:lastPrinted>
  <dcterms:created xsi:type="dcterms:W3CDTF">2009-01-14T08:47:39Z</dcterms:created>
  <dcterms:modified xsi:type="dcterms:W3CDTF">2016-03-14T12:46:52Z</dcterms:modified>
</cp:coreProperties>
</file>