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19380" windowHeight="11520" activeTab="1"/>
  </bookViews>
  <sheets>
    <sheet name="исходник" sheetId="1" r:id="rId1"/>
    <sheet name="итог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D8" i="2" s="1"/>
  <c r="A8" i="2"/>
  <c r="B8" i="2"/>
  <c r="B11" i="2" l="1"/>
  <c r="C12" i="2"/>
  <c r="C7" i="2"/>
  <c r="B7" i="2"/>
  <c r="B12" i="2" s="1"/>
  <c r="A12" i="2"/>
  <c r="A7" i="2"/>
  <c r="H3" i="1"/>
  <c r="H4" i="1"/>
  <c r="H5" i="1"/>
  <c r="H6" i="1"/>
  <c r="H7" i="1"/>
  <c r="H8" i="1"/>
  <c r="H2" i="1"/>
  <c r="F3" i="1"/>
  <c r="F4" i="1"/>
  <c r="F5" i="1"/>
  <c r="F6" i="1"/>
  <c r="F7" i="1"/>
  <c r="F8" i="1"/>
  <c r="F2" i="1"/>
  <c r="B2" i="2" l="1"/>
  <c r="D12" i="2"/>
  <c r="D7" i="2"/>
</calcChain>
</file>

<file path=xl/sharedStrings.xml><?xml version="1.0" encoding="utf-8"?>
<sst xmlns="http://schemas.openxmlformats.org/spreadsheetml/2006/main" count="34" uniqueCount="24">
  <si>
    <t>№ с/ф</t>
  </si>
  <si>
    <t>покупатель</t>
  </si>
  <si>
    <t>поставщик</t>
  </si>
  <si>
    <t>стоимость закупки</t>
  </si>
  <si>
    <t>стоимость продажи</t>
  </si>
  <si>
    <t>4\1</t>
  </si>
  <si>
    <t>4\2</t>
  </si>
  <si>
    <t>Поставщик 1</t>
  </si>
  <si>
    <t>Поставщик 2</t>
  </si>
  <si>
    <t>Покупатель А</t>
  </si>
  <si>
    <t>Покупатель Б</t>
  </si>
  <si>
    <t>Покупатель В</t>
  </si>
  <si>
    <t>Покупатель Г</t>
  </si>
  <si>
    <t>№ С/Ф</t>
  </si>
  <si>
    <t>ЗАКУПКА</t>
  </si>
  <si>
    <t>Поставщик</t>
  </si>
  <si>
    <t>цена</t>
  </si>
  <si>
    <t>Сумма</t>
  </si>
  <si>
    <t>РЕАЛИЗАЦИЯ</t>
  </si>
  <si>
    <t>Покупатель</t>
  </si>
  <si>
    <t>кол-во, шт</t>
  </si>
  <si>
    <t>кол-во</t>
  </si>
  <si>
    <t>цена закупки за шт</t>
  </si>
  <si>
    <t>цена продажи, за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</si>
</sst>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_-[$$-1009]* #,##0.00_-;\-[$$-1009]* #,##0.00_-;_-[$$-1009]* &quot;-&quot;??_-;_-@_-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3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3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164" fontId="3" fillId="0" borderId="0" xfId="0" applyNumberFormat="1" applyFont="1" applyBorder="1" applyAlignment="1"/>
    <xf numFmtId="0" fontId="4" fillId="0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6" fillId="0" borderId="0" xfId="0" applyFont="1"/>
    <xf numFmtId="165" fontId="7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66" fontId="5" fillId="0" borderId="4" xfId="0" applyNumberFormat="1" applyFont="1" applyBorder="1"/>
    <xf numFmtId="0" fontId="9" fillId="0" borderId="5" xfId="0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1" fillId="0" borderId="6" xfId="0" applyFont="1" applyBorder="1"/>
    <xf numFmtId="166" fontId="5" fillId="0" borderId="6" xfId="0" applyNumberFormat="1" applyFont="1" applyBorder="1"/>
    <xf numFmtId="0" fontId="1" fillId="6" borderId="7" xfId="0" applyFont="1" applyFill="1" applyBorder="1"/>
    <xf numFmtId="4" fontId="1" fillId="6" borderId="8" xfId="0" applyNumberFormat="1" applyFont="1" applyFill="1" applyBorder="1" applyAlignment="1">
      <alignment horizontal="center"/>
    </xf>
    <xf numFmtId="0" fontId="1" fillId="6" borderId="8" xfId="0" applyFont="1" applyFill="1" applyBorder="1"/>
    <xf numFmtId="166" fontId="5" fillId="6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workbookViewId="0">
      <selection activeCell="B2" sqref="B2"/>
    </sheetView>
  </sheetViews>
  <sheetFormatPr defaultRowHeight="15" x14ac:dyDescent="0.25"/>
  <cols>
    <col min="1" max="1" width="9.42578125" customWidth="1"/>
    <col min="2" max="2" width="13" customWidth="1"/>
    <col min="3" max="3" width="15.28515625" customWidth="1"/>
    <col min="4" max="4" width="11.28515625" customWidth="1"/>
    <col min="5" max="5" width="11.5703125" customWidth="1"/>
    <col min="6" max="6" width="13" customWidth="1"/>
    <col min="7" max="7" width="11.7109375" customWidth="1"/>
    <col min="8" max="8" width="13.28515625" customWidth="1"/>
  </cols>
  <sheetData>
    <row r="1" spans="1:8" x14ac:dyDescent="0.25">
      <c r="A1" t="s">
        <v>0</v>
      </c>
      <c r="B1" t="s">
        <v>2</v>
      </c>
      <c r="C1" t="s">
        <v>1</v>
      </c>
      <c r="D1" t="s">
        <v>21</v>
      </c>
      <c r="E1" t="s">
        <v>22</v>
      </c>
      <c r="F1" t="s">
        <v>3</v>
      </c>
      <c r="G1" t="s">
        <v>23</v>
      </c>
      <c r="H1" t="s">
        <v>4</v>
      </c>
    </row>
    <row r="2" spans="1:8" x14ac:dyDescent="0.25">
      <c r="A2">
        <v>1</v>
      </c>
      <c r="B2" t="s">
        <v>7</v>
      </c>
      <c r="C2" t="s">
        <v>9</v>
      </c>
      <c r="D2">
        <v>100</v>
      </c>
      <c r="E2">
        <v>21</v>
      </c>
      <c r="F2">
        <f>+D2*E2</f>
        <v>2100</v>
      </c>
      <c r="G2">
        <v>25</v>
      </c>
      <c r="H2">
        <f>+G2*D2</f>
        <v>2500</v>
      </c>
    </row>
    <row r="3" spans="1:8" x14ac:dyDescent="0.25">
      <c r="A3">
        <v>2</v>
      </c>
      <c r="B3" t="s">
        <v>7</v>
      </c>
      <c r="C3" t="s">
        <v>10</v>
      </c>
      <c r="D3">
        <v>120</v>
      </c>
      <c r="E3">
        <v>21</v>
      </c>
      <c r="F3">
        <f t="shared" ref="F3:F8" si="0">+D3*E3</f>
        <v>2520</v>
      </c>
      <c r="G3">
        <v>25.5</v>
      </c>
      <c r="H3">
        <f t="shared" ref="H3:H8" si="1">+G3*D3</f>
        <v>3060</v>
      </c>
    </row>
    <row r="4" spans="1:8" x14ac:dyDescent="0.25">
      <c r="A4">
        <v>3</v>
      </c>
      <c r="B4" t="s">
        <v>7</v>
      </c>
      <c r="C4" t="s">
        <v>11</v>
      </c>
      <c r="D4">
        <v>200</v>
      </c>
      <c r="E4">
        <v>21</v>
      </c>
      <c r="F4">
        <f t="shared" si="0"/>
        <v>4200</v>
      </c>
      <c r="G4">
        <v>25</v>
      </c>
      <c r="H4">
        <f t="shared" si="1"/>
        <v>5000</v>
      </c>
    </row>
    <row r="5" spans="1:8" x14ac:dyDescent="0.25">
      <c r="A5" s="1" t="s">
        <v>5</v>
      </c>
      <c r="B5" t="s">
        <v>8</v>
      </c>
      <c r="C5" t="s">
        <v>9</v>
      </c>
      <c r="D5">
        <v>90</v>
      </c>
      <c r="E5">
        <v>22</v>
      </c>
      <c r="F5">
        <f t="shared" si="0"/>
        <v>1980</v>
      </c>
      <c r="G5">
        <v>25</v>
      </c>
      <c r="H5">
        <f t="shared" si="1"/>
        <v>2250</v>
      </c>
    </row>
    <row r="6" spans="1:8" x14ac:dyDescent="0.25">
      <c r="A6" s="2" t="s">
        <v>6</v>
      </c>
      <c r="B6" t="s">
        <v>8</v>
      </c>
      <c r="C6" t="s">
        <v>9</v>
      </c>
      <c r="D6">
        <v>50</v>
      </c>
      <c r="E6">
        <v>22</v>
      </c>
      <c r="F6">
        <f t="shared" si="0"/>
        <v>1100</v>
      </c>
      <c r="G6">
        <v>25</v>
      </c>
      <c r="H6">
        <f t="shared" si="1"/>
        <v>1250</v>
      </c>
    </row>
    <row r="7" spans="1:8" x14ac:dyDescent="0.25">
      <c r="A7" s="2">
        <v>5</v>
      </c>
      <c r="B7" t="s">
        <v>8</v>
      </c>
      <c r="C7" t="s">
        <v>10</v>
      </c>
      <c r="D7">
        <v>130</v>
      </c>
      <c r="E7">
        <v>22</v>
      </c>
      <c r="F7">
        <f t="shared" si="0"/>
        <v>2860</v>
      </c>
      <c r="G7">
        <v>22.2</v>
      </c>
      <c r="H7">
        <f t="shared" si="1"/>
        <v>2886</v>
      </c>
    </row>
    <row r="8" spans="1:8" x14ac:dyDescent="0.25">
      <c r="A8" s="2">
        <v>6</v>
      </c>
      <c r="B8" t="s">
        <v>7</v>
      </c>
      <c r="C8" t="s">
        <v>12</v>
      </c>
      <c r="D8">
        <v>100</v>
      </c>
      <c r="E8">
        <v>21</v>
      </c>
      <c r="F8">
        <f t="shared" si="0"/>
        <v>2100</v>
      </c>
      <c r="G8">
        <v>26</v>
      </c>
      <c r="H8">
        <f t="shared" si="1"/>
        <v>2600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3"/>
  <sheetViews>
    <sheetView tabSelected="1" workbookViewId="0">
      <selection activeCell="B8" sqref="B8"/>
    </sheetView>
  </sheetViews>
  <sheetFormatPr defaultRowHeight="15" x14ac:dyDescent="0.25"/>
  <cols>
    <col min="1" max="1" width="16.7109375" customWidth="1"/>
    <col min="2" max="2" width="12.140625" customWidth="1"/>
    <col min="3" max="3" width="11.140625" customWidth="1"/>
    <col min="4" max="4" width="20.5703125" customWidth="1"/>
  </cols>
  <sheetData>
    <row r="1" spans="1:4" x14ac:dyDescent="0.25">
      <c r="A1" s="3" t="s">
        <v>13</v>
      </c>
      <c r="B1" s="3"/>
      <c r="C1" s="3"/>
      <c r="D1" s="3"/>
    </row>
    <row r="2" spans="1:4" x14ac:dyDescent="0.25">
      <c r="A2" s="5">
        <v>4</v>
      </c>
      <c r="B2" s="21" t="e">
        <f>CONCATENATE("Сделка ",A7,"-Медиана-",A12," ",B7," шт")</f>
        <v>#N/A</v>
      </c>
      <c r="C2" s="21"/>
      <c r="D2" s="21"/>
    </row>
    <row r="3" spans="1:4" x14ac:dyDescent="0.25">
      <c r="A3" s="3"/>
      <c r="B3" s="6"/>
      <c r="C3" s="7"/>
      <c r="D3" s="7"/>
    </row>
    <row r="4" spans="1:4" ht="15.75" thickBot="1" x14ac:dyDescent="0.3">
      <c r="A4" s="3"/>
      <c r="B4" s="3"/>
      <c r="C4" s="8"/>
      <c r="D4" s="9"/>
    </row>
    <row r="5" spans="1:4" ht="15.75" thickBot="1" x14ac:dyDescent="0.3">
      <c r="A5" s="10" t="s">
        <v>14</v>
      </c>
      <c r="B5" s="3"/>
      <c r="C5" s="3"/>
      <c r="D5" s="18"/>
    </row>
    <row r="6" spans="1:4" ht="15.75" customHeight="1" thickBot="1" x14ac:dyDescent="0.3">
      <c r="A6" s="11" t="s">
        <v>15</v>
      </c>
      <c r="B6" s="11" t="s">
        <v>20</v>
      </c>
      <c r="C6" s="11" t="s">
        <v>16</v>
      </c>
      <c r="D6" s="11" t="s">
        <v>17</v>
      </c>
    </row>
    <row r="7" spans="1:4" ht="15.75" thickBot="1" x14ac:dyDescent="0.3">
      <c r="A7" s="22" t="e">
        <f>VLOOKUP($A$2,исходник!$A$1:$H$8,2,FALSE)</f>
        <v>#N/A</v>
      </c>
      <c r="B7" s="22" t="e">
        <f>VLOOKUP($A$2,исходник!$A$1:$H$8,4,FALSE)</f>
        <v>#N/A</v>
      </c>
      <c r="C7" s="22" t="e">
        <f>VLOOKUP($A$2,исходник!$A$1:$H$8,5,FALSE)</f>
        <v>#N/A</v>
      </c>
      <c r="D7" s="23" t="e">
        <f>B7*C7</f>
        <v>#N/A</v>
      </c>
    </row>
    <row r="8" spans="1:4" ht="15.75" thickBot="1" x14ac:dyDescent="0.3">
      <c r="A8" s="24" t="str">
        <f>IFERROR(VLOOKUP($A$2,исходник!$A$1:$H$8,2,FALSE),
VLOOKUP($A$2&amp;"*",исходник!$A$1:$H$8,2,FALSE))</f>
        <v>Поставщик 2</v>
      </c>
      <c r="B8" s="25">
        <f>SUMIF(исходник!A2:A20,A2,исходник!D2:D20)+
SUMIF(исходник!A2:A20,A2&amp;"\*",исходник!D2:D20)</f>
        <v>140</v>
      </c>
      <c r="C8" s="26">
        <f>IFERROR(VLOOKUP($A$2,исходник!$A$1:$H$8,5,FALSE),
VLOOKUP($A$2&amp;"*",исходник!$A$1:$H$8,5,FALSE))</f>
        <v>22</v>
      </c>
      <c r="D8" s="27">
        <f>B8*C8</f>
        <v>3080</v>
      </c>
    </row>
    <row r="9" spans="1:4" ht="15.75" thickBot="1" x14ac:dyDescent="0.3">
      <c r="A9" s="3"/>
      <c r="B9" s="4"/>
      <c r="C9" s="3"/>
      <c r="D9" s="14"/>
    </row>
    <row r="10" spans="1:4" ht="15.75" thickBot="1" x14ac:dyDescent="0.3">
      <c r="A10" s="15" t="s">
        <v>18</v>
      </c>
      <c r="B10" s="4"/>
      <c r="C10" s="3"/>
      <c r="D10" s="3"/>
    </row>
    <row r="11" spans="1:4" ht="15.75" customHeight="1" x14ac:dyDescent="0.25">
      <c r="A11" s="17" t="s">
        <v>19</v>
      </c>
      <c r="B11" s="17" t="str">
        <f>+B6</f>
        <v>кол-во, шт</v>
      </c>
      <c r="C11" s="17" t="s">
        <v>16</v>
      </c>
      <c r="D11" s="17" t="s">
        <v>17</v>
      </c>
    </row>
    <row r="12" spans="1:4" x14ac:dyDescent="0.25">
      <c r="A12" s="12" t="e">
        <f>VLOOKUP($A$2,исходник!$A$1:$H$8,3,FALSE)</f>
        <v>#N/A</v>
      </c>
      <c r="B12" s="16" t="e">
        <f>B7</f>
        <v>#N/A</v>
      </c>
      <c r="C12" s="12" t="e">
        <f>VLOOKUP($A$2,исходник!$A$1:$H$8,7,FALSE)</f>
        <v>#N/A</v>
      </c>
      <c r="D12" s="19" t="e">
        <f>B12*C12</f>
        <v>#N/A</v>
      </c>
    </row>
    <row r="13" spans="1:4" x14ac:dyDescent="0.25">
      <c r="A13" s="20"/>
      <c r="B13" s="20"/>
      <c r="C13" s="3"/>
      <c r="D13" s="13"/>
    </row>
  </sheetData>
  <dataConsolidate/>
  <mergeCells count="2">
    <mergeCell ref="A13:B1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Ярослав</cp:lastModifiedBy>
  <dcterms:created xsi:type="dcterms:W3CDTF">2016-03-21T07:57:07Z</dcterms:created>
  <dcterms:modified xsi:type="dcterms:W3CDTF">2016-03-21T09:53:38Z</dcterms:modified>
</cp:coreProperties>
</file>