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8175"/>
  </bookViews>
  <sheets>
    <sheet name="Лист1" sheetId="1" r:id="rId1"/>
    <sheet name="Расход" sheetId="5" r:id="rId2"/>
    <sheet name="Приход" sheetId="6" r:id="rId3"/>
    <sheet name="Заказы" sheetId="3" r:id="rId4"/>
    <sheet name="Справочник" sheetId="2" r:id="rId5"/>
    <sheet name="Sheet1" sheetId="7" r:id="rId6"/>
  </sheets>
  <calcPr calcId="124519"/>
</workbook>
</file>

<file path=xl/calcChain.xml><?xml version="1.0" encoding="utf-8"?>
<calcChain xmlns="http://schemas.openxmlformats.org/spreadsheetml/2006/main">
  <c r="G16" i="1"/>
  <c r="G15"/>
  <c r="G14"/>
  <c r="G13"/>
  <c r="G12"/>
  <c r="G11"/>
  <c r="G10"/>
  <c r="G9"/>
  <c r="G8"/>
  <c r="G7"/>
  <c r="G6"/>
  <c r="G5"/>
  <c r="G4"/>
  <c r="G3"/>
  <c r="G2"/>
  <c r="C37" i="5" l="1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G5" i="3" l="1"/>
  <c r="G6"/>
  <c r="G7"/>
  <c r="G8"/>
  <c r="G9"/>
  <c r="G10"/>
  <c r="G11"/>
  <c r="G12"/>
  <c r="G13"/>
  <c r="C7" i="6" l="1"/>
  <c r="C6"/>
  <c r="C5"/>
  <c r="C4"/>
  <c r="C3"/>
  <c r="C2"/>
  <c r="C3" i="5" l="1"/>
  <c r="C4"/>
  <c r="C5"/>
  <c r="C6"/>
  <c r="C7"/>
  <c r="C2" l="1"/>
  <c r="D4" i="2" l="1"/>
  <c r="E4" l="1"/>
  <c r="B4" l="1"/>
  <c r="C4" l="1"/>
</calcChain>
</file>

<file path=xl/sharedStrings.xml><?xml version="1.0" encoding="utf-8"?>
<sst xmlns="http://schemas.openxmlformats.org/spreadsheetml/2006/main" count="100" uniqueCount="87">
  <si>
    <t>Наименование</t>
  </si>
  <si>
    <t>Кол-во</t>
  </si>
  <si>
    <t>Штирх код</t>
  </si>
  <si>
    <t>Цена</t>
  </si>
  <si>
    <t>Травматин 10 мл</t>
  </si>
  <si>
    <t>1950076001083</t>
  </si>
  <si>
    <t>Травма Гель 75 мл</t>
  </si>
  <si>
    <t>1950076001021</t>
  </si>
  <si>
    <t>Код</t>
  </si>
  <si>
    <t>1816</t>
  </si>
  <si>
    <t>2948</t>
  </si>
  <si>
    <t>1586</t>
  </si>
  <si>
    <t>1587</t>
  </si>
  <si>
    <t>5904109019923</t>
  </si>
  <si>
    <t>4660007920013</t>
  </si>
  <si>
    <t>4660007920020</t>
  </si>
  <si>
    <t>4603586007812</t>
  </si>
  <si>
    <t>3800021100539</t>
  </si>
  <si>
    <t>Заказ</t>
  </si>
  <si>
    <t>Ветелакт 20 мл</t>
  </si>
  <si>
    <t>Татьяна, Василий</t>
  </si>
  <si>
    <t>+77017374603, +77017374602</t>
  </si>
  <si>
    <t xml:space="preserve">Локсиком </t>
  </si>
  <si>
    <t>5600 (3300 товар+1300 достав. +1000)</t>
  </si>
  <si>
    <t>2816</t>
  </si>
  <si>
    <t>3398</t>
  </si>
  <si>
    <t>0046</t>
  </si>
  <si>
    <t>0031</t>
  </si>
  <si>
    <t>0112</t>
  </si>
  <si>
    <t>0277</t>
  </si>
  <si>
    <t>0297</t>
  </si>
  <si>
    <t>Зоомиколь аэрозоль 90 г</t>
  </si>
  <si>
    <t>3265</t>
  </si>
  <si>
    <t>Анандин плюс капли ушные 5 мл</t>
  </si>
  <si>
    <t>Анандин капли ушные 5 мл</t>
  </si>
  <si>
    <t>Веракол фл 20 мл перорал р-р</t>
  </si>
  <si>
    <t>0111</t>
  </si>
  <si>
    <t>0918</t>
  </si>
  <si>
    <t>Ренал Эдвансед кош. 40 г</t>
  </si>
  <si>
    <t>1629</t>
  </si>
  <si>
    <t>3537</t>
  </si>
  <si>
    <t>Vetoquinol Отифри лосьон д/ушей 60 мл</t>
  </si>
  <si>
    <t>3514</t>
  </si>
  <si>
    <t>1597</t>
  </si>
  <si>
    <t>Поштуч.</t>
  </si>
  <si>
    <t>2811</t>
  </si>
  <si>
    <t xml:space="preserve">Ирина </t>
  </si>
  <si>
    <t>800 тенге должна, 1000 предоплата</t>
  </si>
  <si>
    <t>Ковертал 2 шт по 10 мл</t>
  </si>
  <si>
    <t>Vetoquinol Ипакитине 50 г</t>
  </si>
  <si>
    <t>1119</t>
  </si>
  <si>
    <t>1700</t>
  </si>
  <si>
    <t>Код товара</t>
  </si>
  <si>
    <t>Доступно</t>
  </si>
  <si>
    <t>Поштучно</t>
  </si>
  <si>
    <t>Стоп зуд сусп. д/кош. 10 мл</t>
  </si>
  <si>
    <t>Кафорсен 10 мл</t>
  </si>
  <si>
    <t>2934</t>
  </si>
  <si>
    <t>3602</t>
  </si>
  <si>
    <t>1123</t>
  </si>
  <si>
    <t>2137</t>
  </si>
  <si>
    <t>3328</t>
  </si>
  <si>
    <t>1737</t>
  </si>
  <si>
    <t>1739</t>
  </si>
  <si>
    <t>2244</t>
  </si>
  <si>
    <t>3072</t>
  </si>
  <si>
    <t>0197</t>
  </si>
  <si>
    <t>Товар</t>
  </si>
  <si>
    <t>Кол-во.</t>
  </si>
  <si>
    <t>1738</t>
  </si>
  <si>
    <t>Лобелон 10 мл</t>
  </si>
  <si>
    <t>3779</t>
  </si>
  <si>
    <t>Максидин инъекц. уп.5 фл. 5 мл</t>
  </si>
  <si>
    <t>Страйд 150 г</t>
  </si>
  <si>
    <t>1 шт</t>
  </si>
  <si>
    <t>Николай (Бассет Хаунд)</t>
  </si>
  <si>
    <t>+77026985652, +77086944768</t>
  </si>
  <si>
    <t>Предопл.</t>
  </si>
  <si>
    <t>Стоимость</t>
  </si>
  <si>
    <t>Контакты</t>
  </si>
  <si>
    <t>Заказчик</t>
  </si>
  <si>
    <t>0319</t>
  </si>
  <si>
    <t>Ивермек 50 мл</t>
  </si>
  <si>
    <t>Женя</t>
  </si>
  <si>
    <t>+77025018178</t>
  </si>
  <si>
    <t>Дата заказа</t>
  </si>
  <si>
    <t>Остаток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</si>
</sst>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0.0"/>
    <numFmt numFmtId="166" formatCode="_-* #,##0.0\ [$KZT]_-;\-* #,##0.0\ [$KZT]_-;_-* &quot;-&quot;??\ [$KZT]_-;_-@_-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 Narrow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Arial Narrow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49" fontId="0" fillId="0" borderId="0" xfId="0" applyNumberFormat="1"/>
    <xf numFmtId="14" fontId="3" fillId="0" borderId="0" xfId="0" applyNumberFormat="1" applyFont="1"/>
    <xf numFmtId="0" fontId="4" fillId="0" borderId="0" xfId="0" applyFont="1"/>
    <xf numFmtId="0" fontId="4" fillId="0" borderId="1" xfId="0" applyFont="1" applyBorder="1"/>
    <xf numFmtId="164" fontId="4" fillId="0" borderId="1" xfId="1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0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right"/>
    </xf>
    <xf numFmtId="165" fontId="4" fillId="0" borderId="1" xfId="0" applyNumberFormat="1" applyFont="1" applyBorder="1" applyAlignment="1">
      <alignment horizontal="right" wrapText="1"/>
    </xf>
    <xf numFmtId="165" fontId="4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center"/>
    </xf>
    <xf numFmtId="49" fontId="4" fillId="0" borderId="7" xfId="0" applyNumberFormat="1" applyFont="1" applyBorder="1" applyAlignment="1">
      <alignment horizontal="right"/>
    </xf>
    <xf numFmtId="0" fontId="4" fillId="0" borderId="7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165" fontId="2" fillId="0" borderId="4" xfId="0" applyNumberFormat="1" applyFont="1" applyBorder="1" applyAlignment="1">
      <alignment horizontal="left"/>
    </xf>
    <xf numFmtId="0" fontId="2" fillId="0" borderId="4" xfId="0" applyNumberFormat="1" applyFont="1" applyFill="1" applyBorder="1" applyAlignment="1">
      <alignment horizontal="left"/>
    </xf>
    <xf numFmtId="0" fontId="4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6" fillId="0" borderId="1" xfId="0" applyNumberFormat="1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right"/>
    </xf>
    <xf numFmtId="49" fontId="5" fillId="0" borderId="1" xfId="0" applyNumberFormat="1" applyFont="1" applyBorder="1" applyAlignment="1">
      <alignment horizontal="right" vertical="top"/>
    </xf>
    <xf numFmtId="0" fontId="8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7" fillId="0" borderId="0" xfId="0" applyFont="1"/>
    <xf numFmtId="49" fontId="9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0" fontId="9" fillId="0" borderId="0" xfId="0" applyFont="1"/>
    <xf numFmtId="1" fontId="4" fillId="0" borderId="1" xfId="0" applyNumberFormat="1" applyFont="1" applyBorder="1" applyAlignment="1">
      <alignment horizontal="right"/>
    </xf>
    <xf numFmtId="0" fontId="10" fillId="2" borderId="3" xfId="0" applyFont="1" applyFill="1" applyBorder="1"/>
    <xf numFmtId="0" fontId="10" fillId="2" borderId="4" xfId="0" applyFont="1" applyFill="1" applyBorder="1"/>
    <xf numFmtId="0" fontId="10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/>
    </xf>
    <xf numFmtId="164" fontId="11" fillId="0" borderId="1" xfId="1" applyNumberFormat="1" applyFont="1" applyBorder="1" applyAlignment="1">
      <alignment horizontal="right" wrapText="1"/>
    </xf>
    <xf numFmtId="49" fontId="11" fillId="0" borderId="1" xfId="0" applyNumberFormat="1" applyFont="1" applyBorder="1" applyAlignment="1">
      <alignment horizontal="right"/>
    </xf>
    <xf numFmtId="165" fontId="11" fillId="0" borderId="1" xfId="0" applyNumberFormat="1" applyFont="1" applyBorder="1" applyAlignment="1">
      <alignment horizontal="right"/>
    </xf>
    <xf numFmtId="0" fontId="11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/>
    </xf>
    <xf numFmtId="0" fontId="4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top"/>
    </xf>
    <xf numFmtId="0" fontId="4" fillId="3" borderId="2" xfId="0" applyFont="1" applyFill="1" applyBorder="1" applyAlignment="1"/>
    <xf numFmtId="0" fontId="11" fillId="3" borderId="2" xfId="0" applyFont="1" applyFill="1" applyBorder="1" applyAlignment="1"/>
    <xf numFmtId="0" fontId="4" fillId="3" borderId="2" xfId="0" applyFont="1" applyFill="1" applyBorder="1"/>
    <xf numFmtId="0" fontId="4" fillId="3" borderId="1" xfId="0" applyFont="1" applyFill="1" applyBorder="1" applyAlignment="1">
      <alignment horizontal="left"/>
    </xf>
    <xf numFmtId="0" fontId="0" fillId="0" borderId="1" xfId="0" applyBorder="1"/>
    <xf numFmtId="49" fontId="0" fillId="0" borderId="1" xfId="0" applyNumberFormat="1" applyBorder="1"/>
    <xf numFmtId="0" fontId="0" fillId="0" borderId="2" xfId="0" applyBorder="1"/>
    <xf numFmtId="0" fontId="7" fillId="0" borderId="3" xfId="0" applyFont="1" applyBorder="1"/>
    <xf numFmtId="0" fontId="7" fillId="0" borderId="4" xfId="0" applyFont="1" applyBorder="1"/>
    <xf numFmtId="49" fontId="7" fillId="0" borderId="4" xfId="0" applyNumberFormat="1" applyFont="1" applyBorder="1"/>
    <xf numFmtId="0" fontId="7" fillId="0" borderId="5" xfId="0" applyFont="1" applyBorder="1"/>
    <xf numFmtId="0" fontId="0" fillId="0" borderId="6" xfId="0" applyBorder="1"/>
    <xf numFmtId="0" fontId="0" fillId="0" borderId="7" xfId="0" applyBorder="1"/>
    <xf numFmtId="49" fontId="0" fillId="0" borderId="7" xfId="0" applyNumberFormat="1" applyBorder="1"/>
    <xf numFmtId="0" fontId="4" fillId="0" borderId="0" xfId="0" applyFont="1" applyBorder="1"/>
    <xf numFmtId="164" fontId="12" fillId="0" borderId="1" xfId="1" applyNumberFormat="1" applyFont="1" applyBorder="1" applyAlignment="1">
      <alignment horizontal="right" wrapText="1"/>
    </xf>
    <xf numFmtId="49" fontId="12" fillId="0" borderId="1" xfId="0" applyNumberFormat="1" applyFont="1" applyBorder="1" applyAlignment="1">
      <alignment horizontal="right"/>
    </xf>
    <xf numFmtId="165" fontId="12" fillId="0" borderId="1" xfId="0" applyNumberFormat="1" applyFont="1" applyBorder="1" applyAlignment="1">
      <alignment horizontal="right"/>
    </xf>
    <xf numFmtId="0" fontId="12" fillId="0" borderId="1" xfId="0" applyNumberFormat="1" applyFont="1" applyBorder="1" applyAlignment="1">
      <alignment horizontal="center"/>
    </xf>
    <xf numFmtId="0" fontId="0" fillId="0" borderId="1" xfId="0" applyNumberFormat="1" applyBorder="1"/>
    <xf numFmtId="14" fontId="0" fillId="0" borderId="1" xfId="0" applyNumberFormat="1" applyBorder="1"/>
    <xf numFmtId="0" fontId="4" fillId="3" borderId="6" xfId="0" applyFont="1" applyFill="1" applyBorder="1" applyAlignment="1"/>
    <xf numFmtId="0" fontId="10" fillId="2" borderId="4" xfId="0" applyNumberFormat="1" applyFont="1" applyFill="1" applyBorder="1" applyAlignment="1">
      <alignment horizontal="right"/>
    </xf>
    <xf numFmtId="0" fontId="4" fillId="0" borderId="1" xfId="0" applyNumberFormat="1" applyFont="1" applyBorder="1" applyAlignment="1">
      <alignment horizontal="right"/>
    </xf>
    <xf numFmtId="0" fontId="0" fillId="0" borderId="0" xfId="0" applyNumberFormat="1" applyAlignment="1">
      <alignment horizontal="right"/>
    </xf>
    <xf numFmtId="0" fontId="12" fillId="3" borderId="2" xfId="0" applyFont="1" applyFill="1" applyBorder="1" applyAlignment="1"/>
    <xf numFmtId="49" fontId="0" fillId="4" borderId="1" xfId="0" applyNumberFormat="1" applyFill="1" applyBorder="1"/>
  </cellXfs>
  <cellStyles count="2">
    <cellStyle name="Comma" xfId="1" builtinId="3"/>
    <cellStyle name="Normal" xfId="0" builtinId="0"/>
  </cellStyles>
  <dxfs count="6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30" formatCode="@"/>
      <alignment horizontal="right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7CE"/>
        </patternFill>
      </fill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30" formatCode="@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30" formatCode="@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left" vertical="bottom" textRotation="0" wrapText="0" indent="0" relativeIndent="0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30" formatCode="@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30" formatCode="@"/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left" vertical="bottom" textRotation="0" wrapText="0" indent="0" relativeIndent="0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30" formatCode="@"/>
      <alignment horizontal="center" vertical="bottom" textRotation="0" wrapText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165" formatCode="0.0"/>
      <alignment horizontal="right" vertical="bottom" textRotation="0" wrapText="0" indent="0" relativeIndent="0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164" formatCode="_-* #,##0_р_._-;\-* #,##0_р_._-;_-* &quot;-&quot;??_р_._-;_-@_-"/>
      <alignment horizontal="right" vertical="bottom" textRotation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textRotation="0" wrapText="0" indent="0" relativeIndent="255" justifyLastLine="0" shrinkToFit="0" mergeCell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30" formatCode="@"/>
      <alignment horizontal="right" vertical="bottom" textRotation="0" wrapText="0" indent="0" relativeIndent="255" justifyLastLine="0" shrinkToFit="0" mergeCell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G16" totalsRowShown="0" headerRowBorderDxfId="64" tableBorderDxfId="63" totalsRowBorderDxfId="62">
  <autoFilter ref="A1:G16"/>
  <sortState ref="A2:G19">
    <sortCondition ref="B1:B508"/>
  </sortState>
  <tableColumns count="7">
    <tableColumn id="6" name="Код" dataDxfId="61"/>
    <tableColumn id="1" name="Наименование" dataDxfId="60"/>
    <tableColumn id="2" name="Кол-во" dataDxfId="59"/>
    <tableColumn id="3" name="Цена" dataDxfId="58"/>
    <tableColumn id="4" name="Штирх код" dataDxfId="26"/>
    <tableColumn id="5" name="Поштуч." dataDxfId="57"/>
    <tableColumn id="7" name="Заказ" dataDxfId="56">
      <calculatedColumnFormula>6-C2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3" name="Table34" displayName="Table34" ref="A1:C37" totalsRowShown="0" headerRowDxfId="55" dataDxfId="53" headerRowBorderDxfId="54" tableBorderDxfId="52" totalsRowBorderDxfId="51">
  <autoFilter ref="A1:C37"/>
  <tableColumns count="3">
    <tableColumn id="1" name="Код" dataDxfId="50"/>
    <tableColumn id="3" name="Кол-во." dataDxfId="49"/>
    <tableColumn id="2" name="Товар" dataDxfId="48">
      <calculatedColumnFormula>VLOOKUP(A:A,Table1[#All],2,0)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6" name="Table347" displayName="Table347" ref="A1:C7" totalsRowShown="0" headerRowDxfId="47" dataDxfId="45" headerRowBorderDxfId="46" tableBorderDxfId="44" totalsRowBorderDxfId="43">
  <autoFilter ref="A1:C7"/>
  <tableColumns count="3">
    <tableColumn id="1" name="Код" dataDxfId="42"/>
    <tableColumn id="3" name="Кол-во." dataDxfId="41"/>
    <tableColumn id="2" name="Товар" dataDxfId="40">
      <calculatedColumnFormula>VLOOKUP(A:A,Table1[#All],2,0)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2" name="Table2" displayName="Table2" ref="A4:H13" totalsRowShown="0" headerRowDxfId="39" headerRowBorderDxfId="38" tableBorderDxfId="37" totalsRowBorderDxfId="36">
  <tableColumns count="8">
    <tableColumn id="1" name="Наименование" dataDxfId="35"/>
    <tableColumn id="2" name="Кол-во" dataDxfId="34"/>
    <tableColumn id="3" name="Заказчик" dataDxfId="33"/>
    <tableColumn id="4" name="Контакты" dataDxfId="32"/>
    <tableColumn id="5" name="Предопл." dataDxfId="31"/>
    <tableColumn id="6" name="Стоимость" dataDxfId="30"/>
    <tableColumn id="8" name="Остаток" dataDxfId="29">
      <calculatedColumnFormula>Table2[[#This Row],[Стоимость]]-Table2[[#This Row],[Предопл.]]</calculatedColumnFormula>
    </tableColumn>
    <tableColumn id="7" name="Дата заказа" dataDxfId="28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pane ySplit="1" topLeftCell="A2" activePane="bottomLeft" state="frozen"/>
      <selection pane="bottomLeft" activeCell="G16" sqref="G16"/>
    </sheetView>
  </sheetViews>
  <sheetFormatPr defaultRowHeight="16.5"/>
  <cols>
    <col min="1" max="1" width="8.5703125" style="8" bestFit="1" customWidth="1"/>
    <col min="2" max="2" width="70" style="3" bestFit="1" customWidth="1"/>
    <col min="3" max="3" width="9.42578125" style="3" customWidth="1"/>
    <col min="4" max="4" width="11.140625" style="20" customWidth="1"/>
    <col min="5" max="5" width="18.28515625" style="8" hidden="1" customWidth="1"/>
    <col min="6" max="6" width="10.7109375" style="12" customWidth="1"/>
    <col min="7" max="7" width="9.140625" customWidth="1"/>
    <col min="8" max="8" width="10.5703125" style="3" customWidth="1"/>
    <col min="9" max="16384" width="9.140625" style="3"/>
  </cols>
  <sheetData>
    <row r="1" spans="1:7">
      <c r="A1" s="17" t="s">
        <v>8</v>
      </c>
      <c r="B1" s="13" t="s">
        <v>0</v>
      </c>
      <c r="C1" s="16" t="s">
        <v>1</v>
      </c>
      <c r="D1" s="16" t="s">
        <v>3</v>
      </c>
      <c r="E1" s="17" t="s">
        <v>2</v>
      </c>
      <c r="F1" s="18" t="s">
        <v>44</v>
      </c>
      <c r="G1" s="19" t="s">
        <v>18</v>
      </c>
    </row>
    <row r="2" spans="1:7">
      <c r="A2" s="14" t="s">
        <v>39</v>
      </c>
      <c r="B2" s="69" t="s">
        <v>38</v>
      </c>
      <c r="C2" s="62">
        <v>8</v>
      </c>
      <c r="D2" s="5">
        <v>6420</v>
      </c>
      <c r="E2" s="14"/>
      <c r="F2" s="45">
        <v>0</v>
      </c>
      <c r="G2" s="15">
        <f>2-Table1[[#This Row],[Кол-во]]</f>
        <v>-6</v>
      </c>
    </row>
    <row r="3" spans="1:7">
      <c r="A3" s="21" t="s">
        <v>50</v>
      </c>
      <c r="B3" s="48" t="s">
        <v>49</v>
      </c>
      <c r="C3" s="62">
        <v>2</v>
      </c>
      <c r="D3" s="5">
        <v>2640</v>
      </c>
      <c r="E3" s="21"/>
      <c r="F3" s="22">
        <v>0</v>
      </c>
      <c r="G3" s="23">
        <f>2-Table1[[#This Row],[Кол-во]]</f>
        <v>0</v>
      </c>
    </row>
    <row r="4" spans="1:7">
      <c r="A4" s="7" t="s">
        <v>61</v>
      </c>
      <c r="B4" s="46" t="s">
        <v>6</v>
      </c>
      <c r="C4" s="62">
        <v>1</v>
      </c>
      <c r="D4" s="5">
        <v>1500</v>
      </c>
      <c r="E4" s="6" t="s">
        <v>7</v>
      </c>
      <c r="F4" s="11">
        <v>0</v>
      </c>
      <c r="G4" s="9">
        <f>1-Table1[[#This Row],[Кол-во]]</f>
        <v>0</v>
      </c>
    </row>
    <row r="5" spans="1:7">
      <c r="A5" s="7" t="s">
        <v>63</v>
      </c>
      <c r="B5" s="51" t="s">
        <v>4</v>
      </c>
      <c r="C5" s="62">
        <v>9</v>
      </c>
      <c r="D5" s="5">
        <v>1320</v>
      </c>
      <c r="E5" s="6" t="s">
        <v>5</v>
      </c>
      <c r="F5" s="11">
        <v>0</v>
      </c>
      <c r="G5" s="9">
        <f>9-Table1[[#This Row],[Кол-во]]</f>
        <v>0</v>
      </c>
    </row>
    <row r="6" spans="1:7">
      <c r="A6" s="25" t="s">
        <v>27</v>
      </c>
      <c r="B6" s="47" t="s">
        <v>34</v>
      </c>
      <c r="C6" s="62">
        <v>8</v>
      </c>
      <c r="D6" s="5">
        <v>420</v>
      </c>
      <c r="E6" s="6" t="s">
        <v>14</v>
      </c>
      <c r="F6" s="11">
        <v>0</v>
      </c>
      <c r="G6" s="9">
        <f>6-Table1[[#This Row],[Кол-во]]</f>
        <v>-2</v>
      </c>
    </row>
    <row r="7" spans="1:7">
      <c r="A7" s="6" t="s">
        <v>58</v>
      </c>
      <c r="B7" s="50" t="s">
        <v>56</v>
      </c>
      <c r="C7" s="62">
        <v>3</v>
      </c>
      <c r="D7" s="5">
        <v>980</v>
      </c>
      <c r="E7" s="7"/>
      <c r="F7" s="10">
        <v>0</v>
      </c>
      <c r="G7" s="9">
        <f>2-Table1[[#This Row],[Кол-во]]</f>
        <v>-1</v>
      </c>
    </row>
    <row r="8" spans="1:7">
      <c r="A8" s="42" t="s">
        <v>69</v>
      </c>
      <c r="B8" s="49" t="s">
        <v>70</v>
      </c>
      <c r="C8" s="62">
        <v>3</v>
      </c>
      <c r="D8" s="41">
        <v>1080</v>
      </c>
      <c r="E8" s="42"/>
      <c r="F8" s="43">
        <v>0</v>
      </c>
      <c r="G8" s="44">
        <f>3-Table1[[#This Row],[Кол-во]]</f>
        <v>0</v>
      </c>
    </row>
    <row r="9" spans="1:7">
      <c r="A9" s="42" t="s">
        <v>71</v>
      </c>
      <c r="B9" s="49" t="s">
        <v>72</v>
      </c>
      <c r="C9" s="62">
        <v>5</v>
      </c>
      <c r="D9" s="41">
        <v>800</v>
      </c>
      <c r="E9" s="42"/>
      <c r="F9" s="43">
        <v>0</v>
      </c>
      <c r="G9" s="44">
        <f>5-Table1[[#This Row],[Кол-во]]</f>
        <v>0</v>
      </c>
    </row>
    <row r="10" spans="1:7">
      <c r="A10" s="6" t="s">
        <v>57</v>
      </c>
      <c r="B10" s="50" t="s">
        <v>55</v>
      </c>
      <c r="C10" s="62">
        <v>3</v>
      </c>
      <c r="D10" s="5">
        <v>1100</v>
      </c>
      <c r="E10" s="7"/>
      <c r="F10" s="10">
        <v>0</v>
      </c>
      <c r="G10" s="9">
        <f>3-Table1[[#This Row],[Кол-во]]</f>
        <v>0</v>
      </c>
    </row>
    <row r="11" spans="1:7">
      <c r="A11" s="25" t="s">
        <v>10</v>
      </c>
      <c r="B11" s="47" t="s">
        <v>33</v>
      </c>
      <c r="C11" s="62">
        <v>7</v>
      </c>
      <c r="D11" s="5">
        <v>460</v>
      </c>
      <c r="E11" s="6" t="s">
        <v>15</v>
      </c>
      <c r="F11" s="11">
        <v>0</v>
      </c>
      <c r="G11" s="9">
        <f>6-Table1[[#This Row],[Кол-во]]</f>
        <v>-1</v>
      </c>
    </row>
    <row r="12" spans="1:7">
      <c r="A12" s="64" t="s">
        <v>81</v>
      </c>
      <c r="B12" s="73" t="s">
        <v>82</v>
      </c>
      <c r="C12" s="62">
        <v>1</v>
      </c>
      <c r="D12" s="63">
        <v>1400</v>
      </c>
      <c r="E12" s="64"/>
      <c r="F12" s="65" t="e">
        <v>#N/A</v>
      </c>
      <c r="G12" s="66">
        <f>1-Table1[[#This Row],[Кол-во]]</f>
        <v>0</v>
      </c>
    </row>
    <row r="13" spans="1:7">
      <c r="A13" s="7" t="s">
        <v>59</v>
      </c>
      <c r="B13" s="46" t="s">
        <v>41</v>
      </c>
      <c r="C13" s="62">
        <v>10</v>
      </c>
      <c r="D13" s="5">
        <v>2700</v>
      </c>
      <c r="E13" s="6" t="s">
        <v>13</v>
      </c>
      <c r="F13" s="11">
        <v>0</v>
      </c>
      <c r="G13" s="9">
        <f>9-Table1[[#This Row],[Кол-во]]</f>
        <v>-1</v>
      </c>
    </row>
    <row r="14" spans="1:7">
      <c r="A14" s="24" t="s">
        <v>36</v>
      </c>
      <c r="B14" s="47" t="s">
        <v>35</v>
      </c>
      <c r="C14" s="62">
        <v>4</v>
      </c>
      <c r="D14" s="5">
        <v>1400</v>
      </c>
      <c r="E14" s="7"/>
      <c r="F14" s="34">
        <v>0</v>
      </c>
      <c r="G14" s="9">
        <f>4-Table1[[#This Row],[Кол-во]]</f>
        <v>0</v>
      </c>
    </row>
    <row r="15" spans="1:7">
      <c r="A15" s="25" t="s">
        <v>28</v>
      </c>
      <c r="B15" s="47" t="s">
        <v>19</v>
      </c>
      <c r="C15" s="62">
        <v>2</v>
      </c>
      <c r="D15" s="5">
        <v>600</v>
      </c>
      <c r="E15" s="6" t="s">
        <v>16</v>
      </c>
      <c r="F15" s="34">
        <v>0</v>
      </c>
      <c r="G15" s="9">
        <f>2-Table1[[#This Row],[Кол-во]]</f>
        <v>0</v>
      </c>
    </row>
    <row r="16" spans="1:7">
      <c r="A16" s="7" t="s">
        <v>30</v>
      </c>
      <c r="B16" s="47" t="s">
        <v>31</v>
      </c>
      <c r="C16" s="62">
        <v>3</v>
      </c>
      <c r="D16" s="5">
        <v>2940</v>
      </c>
      <c r="E16" s="6" t="s">
        <v>17</v>
      </c>
      <c r="F16" s="11">
        <v>0</v>
      </c>
      <c r="G16" s="9">
        <f>4-Table1[[#This Row],[Кол-во]]</f>
        <v>1</v>
      </c>
    </row>
  </sheetData>
  <sortState ref="B2:I389">
    <sortCondition ref="B2:B389"/>
  </sortState>
  <dataConsolidate/>
  <conditionalFormatting sqref="G2:G16">
    <cfRule type="cellIs" dxfId="9" priority="20" operator="lessThan">
      <formula>0</formula>
    </cfRule>
  </conditionalFormatting>
  <conditionalFormatting sqref="C17:C1048576 C1">
    <cfRule type="cellIs" dxfId="8" priority="19" operator="lessThan">
      <formula>1</formula>
    </cfRule>
  </conditionalFormatting>
  <conditionalFormatting sqref="A1:A1048576">
    <cfRule type="duplicateValues" dxfId="7" priority="18"/>
  </conditionalFormatting>
  <conditionalFormatting sqref="G2:G16">
    <cfRule type="cellIs" dxfId="6" priority="12" operator="lessThan">
      <formula>1</formula>
    </cfRule>
    <cfRule type="cellIs" dxfId="5" priority="13" operator="lessThan">
      <formula>0</formula>
    </cfRule>
  </conditionalFormatting>
  <conditionalFormatting sqref="G1:G16">
    <cfRule type="cellIs" dxfId="4" priority="6" operator="lessThan">
      <formula>1</formula>
    </cfRule>
  </conditionalFormatting>
  <conditionalFormatting sqref="F2:F16">
    <cfRule type="cellIs" dxfId="3" priority="3" operator="greaterThan">
      <formula>0</formula>
    </cfRule>
  </conditionalFormatting>
  <conditionalFormatting sqref="C2:C16">
    <cfRule type="cellIs" dxfId="2" priority="2" operator="lessThan">
      <formula>1</formula>
    </cfRule>
  </conditionalFormatting>
  <conditionalFormatting sqref="A5">
    <cfRule type="duplicateValues" dxfId="1" priority="1"/>
  </conditionalFormatting>
  <conditionalFormatting sqref="A2:A16">
    <cfRule type="duplicateValues" dxfId="0" priority="255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C37"/>
  <sheetViews>
    <sheetView workbookViewId="0">
      <selection activeCell="C20" sqref="C20"/>
    </sheetView>
  </sheetViews>
  <sheetFormatPr defaultRowHeight="15"/>
  <cols>
    <col min="1" max="1" width="8.28515625" style="38" customWidth="1"/>
    <col min="2" max="2" width="11.140625" style="72" customWidth="1"/>
    <col min="3" max="3" width="57.140625" bestFit="1" customWidth="1"/>
  </cols>
  <sheetData>
    <row r="1" spans="1:3">
      <c r="A1" s="37" t="s">
        <v>8</v>
      </c>
      <c r="B1" s="70" t="s">
        <v>68</v>
      </c>
      <c r="C1" s="35" t="s">
        <v>67</v>
      </c>
    </row>
    <row r="2" spans="1:3" ht="16.5">
      <c r="A2" s="39" t="s">
        <v>25</v>
      </c>
      <c r="B2" s="71">
        <v>5</v>
      </c>
      <c r="C2" s="40" t="e">
        <f>VLOOKUP(A:A,Table1[#All],2,0)</f>
        <v>#N/A</v>
      </c>
    </row>
    <row r="3" spans="1:3" ht="16.5">
      <c r="A3" s="39" t="s">
        <v>51</v>
      </c>
      <c r="B3" s="71">
        <v>1</v>
      </c>
      <c r="C3" s="40" t="e">
        <f>VLOOKUP(A:A,Table1[#All],2,0)</f>
        <v>#N/A</v>
      </c>
    </row>
    <row r="4" spans="1:3" ht="16.5">
      <c r="A4" s="39" t="s">
        <v>40</v>
      </c>
      <c r="B4" s="71">
        <v>1</v>
      </c>
      <c r="C4" s="40" t="e">
        <f>VLOOKUP(A:A,Table1[#All],2,0)</f>
        <v>#N/A</v>
      </c>
    </row>
    <row r="5" spans="1:3" ht="16.5">
      <c r="A5" s="39" t="s">
        <v>11</v>
      </c>
      <c r="B5" s="71">
        <v>1</v>
      </c>
      <c r="C5" s="40" t="e">
        <f>VLOOKUP(A:A,Table1[#All],2,0)</f>
        <v>#N/A</v>
      </c>
    </row>
    <row r="6" spans="1:3" ht="16.5">
      <c r="A6" s="39" t="s">
        <v>32</v>
      </c>
      <c r="B6" s="71">
        <v>1</v>
      </c>
      <c r="C6" s="40" t="e">
        <f>VLOOKUP(A:A,Table1[#All],2,0)</f>
        <v>#N/A</v>
      </c>
    </row>
    <row r="7" spans="1:3" ht="16.5">
      <c r="A7" s="39" t="s">
        <v>26</v>
      </c>
      <c r="B7" s="71">
        <v>1</v>
      </c>
      <c r="C7" s="40" t="e">
        <f>VLOOKUP(A:A,Table1[#All],2,0)</f>
        <v>#N/A</v>
      </c>
    </row>
    <row r="8" spans="1:3" ht="16.5">
      <c r="A8" s="39" t="s">
        <v>65</v>
      </c>
      <c r="B8" s="71">
        <v>1</v>
      </c>
      <c r="C8" s="40" t="e">
        <f>VLOOKUP(A:A,Table1[#All],2,0)</f>
        <v>#N/A</v>
      </c>
    </row>
    <row r="9" spans="1:3" ht="16.5">
      <c r="A9" s="39" t="s">
        <v>42</v>
      </c>
      <c r="B9" s="71">
        <v>1</v>
      </c>
      <c r="C9" s="40" t="e">
        <f>VLOOKUP(A:A,Table1[#All],2,0)</f>
        <v>#N/A</v>
      </c>
    </row>
    <row r="10" spans="1:3" ht="16.5">
      <c r="A10" s="39" t="s">
        <v>43</v>
      </c>
      <c r="B10" s="71">
        <v>5</v>
      </c>
      <c r="C10" s="40" t="e">
        <f>VLOOKUP(A:A,Table1[#All],2,0)</f>
        <v>#N/A</v>
      </c>
    </row>
    <row r="11" spans="1:3" ht="16.5">
      <c r="A11" s="39" t="s">
        <v>12</v>
      </c>
      <c r="B11" s="71">
        <v>1</v>
      </c>
      <c r="C11" s="40" t="e">
        <f>VLOOKUP(A:A,Table1[#All],2,0)</f>
        <v>#N/A</v>
      </c>
    </row>
    <row r="12" spans="1:3" ht="16.5">
      <c r="A12" s="39" t="s">
        <v>37</v>
      </c>
      <c r="B12" s="71">
        <v>1</v>
      </c>
      <c r="C12" s="40" t="e">
        <f>VLOOKUP(A:A,Table1[#All],2,0)</f>
        <v>#N/A</v>
      </c>
    </row>
    <row r="13" spans="1:3" ht="16.5">
      <c r="A13" s="39" t="s">
        <v>66</v>
      </c>
      <c r="B13" s="71">
        <v>1</v>
      </c>
      <c r="C13" s="40" t="e">
        <f>VLOOKUP(A:A,Table1[#All],2,0)</f>
        <v>#N/A</v>
      </c>
    </row>
    <row r="14" spans="1:3" ht="16.5">
      <c r="A14" s="39" t="s">
        <v>62</v>
      </c>
      <c r="B14" s="71">
        <v>1</v>
      </c>
      <c r="C14" s="40" t="e">
        <f>VLOOKUP(A:A,Table1[#All],2,0)</f>
        <v>#N/A</v>
      </c>
    </row>
    <row r="15" spans="1:3" ht="16.5">
      <c r="A15" s="39" t="s">
        <v>29</v>
      </c>
      <c r="B15" s="71">
        <v>6</v>
      </c>
      <c r="C15" s="40" t="e">
        <f>VLOOKUP(A:A,Table1[#All],2,0)</f>
        <v>#N/A</v>
      </c>
    </row>
    <row r="16" spans="1:3" ht="16.5">
      <c r="A16" s="39" t="s">
        <v>59</v>
      </c>
      <c r="B16" s="71">
        <v>1</v>
      </c>
      <c r="C16" s="40" t="str">
        <f>VLOOKUP(A:A,Table1[#All],2,0)</f>
        <v>Vetoquinol Отифри лосьон д/ушей 60 мл</v>
      </c>
    </row>
    <row r="17" spans="1:3" ht="16.5">
      <c r="A17" s="39" t="s">
        <v>59</v>
      </c>
      <c r="B17" s="71">
        <v>1</v>
      </c>
      <c r="C17" s="40" t="str">
        <f>VLOOKUP(A:A,Table1[#All],2,0)</f>
        <v>Vetoquinol Отифри лосьон д/ушей 60 мл</v>
      </c>
    </row>
    <row r="18" spans="1:3" ht="16.5">
      <c r="A18" s="39" t="s">
        <v>45</v>
      </c>
      <c r="B18" s="71">
        <v>1</v>
      </c>
      <c r="C18" s="40" t="e">
        <f>VLOOKUP(A:A,Table1[#All],2,0)</f>
        <v>#N/A</v>
      </c>
    </row>
    <row r="19" spans="1:3" ht="16.5">
      <c r="A19" s="39" t="s">
        <v>24</v>
      </c>
      <c r="B19" s="71">
        <v>1</v>
      </c>
      <c r="C19" s="40" t="e">
        <f>VLOOKUP(A:A,Table1[#All],2,0)</f>
        <v>#N/A</v>
      </c>
    </row>
    <row r="20" spans="1:3" ht="16.5">
      <c r="A20" s="39" t="s">
        <v>64</v>
      </c>
      <c r="B20" s="71">
        <v>1</v>
      </c>
      <c r="C20" s="40" t="e">
        <f>VLOOKUP(A:A,Table1[#All],2,0)</f>
        <v>#N/A</v>
      </c>
    </row>
    <row r="21" spans="1:3" ht="16.5">
      <c r="A21" s="39" t="s">
        <v>9</v>
      </c>
      <c r="B21" s="71">
        <v>1</v>
      </c>
      <c r="C21" s="40" t="e">
        <f>VLOOKUP(A:A,Table1[#All],2,0)</f>
        <v>#N/A</v>
      </c>
    </row>
    <row r="22" spans="1:3" ht="16.5">
      <c r="A22" s="39" t="s">
        <v>60</v>
      </c>
      <c r="B22" s="71">
        <v>1</v>
      </c>
      <c r="C22" s="40" t="e">
        <f>VLOOKUP(A:A,Table1[#All],2,0)</f>
        <v>#N/A</v>
      </c>
    </row>
    <row r="23" spans="1:3" ht="16.5">
      <c r="A23" s="39"/>
      <c r="B23" s="71"/>
      <c r="C23" s="40" t="e">
        <f>VLOOKUP(A:A,Table1[#All],2,0)</f>
        <v>#N/A</v>
      </c>
    </row>
    <row r="24" spans="1:3" ht="16.5">
      <c r="A24" s="39"/>
      <c r="B24" s="71"/>
      <c r="C24" s="40" t="e">
        <f>VLOOKUP(A:A,Table1[#All],2,0)</f>
        <v>#N/A</v>
      </c>
    </row>
    <row r="25" spans="1:3" ht="16.5">
      <c r="A25" s="39"/>
      <c r="B25" s="71"/>
      <c r="C25" s="40" t="e">
        <f>VLOOKUP(A:A,Table1[#All],2,0)</f>
        <v>#N/A</v>
      </c>
    </row>
    <row r="26" spans="1:3" ht="16.5">
      <c r="A26" s="39"/>
      <c r="B26" s="71"/>
      <c r="C26" s="40" t="e">
        <f>VLOOKUP(A:A,Table1[#All],2,0)</f>
        <v>#N/A</v>
      </c>
    </row>
    <row r="27" spans="1:3" ht="16.5">
      <c r="A27" s="39"/>
      <c r="B27" s="71"/>
      <c r="C27" s="40" t="e">
        <f>VLOOKUP(A:A,Table1[#All],2,0)</f>
        <v>#N/A</v>
      </c>
    </row>
    <row r="28" spans="1:3" ht="16.5">
      <c r="A28" s="39"/>
      <c r="B28" s="71"/>
      <c r="C28" s="40" t="e">
        <f>VLOOKUP(A:A,Table1[#All],2,0)</f>
        <v>#N/A</v>
      </c>
    </row>
    <row r="29" spans="1:3" ht="16.5">
      <c r="A29" s="39"/>
      <c r="B29" s="71"/>
      <c r="C29" s="40" t="e">
        <f>VLOOKUP(A:A,Table1[#All],2,0)</f>
        <v>#N/A</v>
      </c>
    </row>
    <row r="30" spans="1:3" ht="16.5">
      <c r="A30" s="39"/>
      <c r="B30" s="71"/>
      <c r="C30" s="40" t="e">
        <f>VLOOKUP(A:A,Table1[#All],2,0)</f>
        <v>#N/A</v>
      </c>
    </row>
    <row r="31" spans="1:3" ht="16.5">
      <c r="A31" s="39"/>
      <c r="B31" s="71"/>
      <c r="C31" s="40" t="e">
        <f>VLOOKUP(A:A,Table1[#All],2,0)</f>
        <v>#N/A</v>
      </c>
    </row>
    <row r="32" spans="1:3" ht="16.5">
      <c r="A32" s="39"/>
      <c r="B32" s="71"/>
      <c r="C32" s="40" t="e">
        <f>VLOOKUP(A:A,Table1[#All],2,0)</f>
        <v>#N/A</v>
      </c>
    </row>
    <row r="33" spans="1:3" ht="16.5">
      <c r="A33" s="39"/>
      <c r="B33" s="71"/>
      <c r="C33" s="40" t="e">
        <f>VLOOKUP(A:A,Table1[#All],2,0)</f>
        <v>#N/A</v>
      </c>
    </row>
    <row r="34" spans="1:3" ht="16.5">
      <c r="A34" s="39"/>
      <c r="B34" s="71"/>
      <c r="C34" s="40" t="e">
        <f>VLOOKUP(A:A,Table1[#All],2,0)</f>
        <v>#N/A</v>
      </c>
    </row>
    <row r="35" spans="1:3" ht="16.5">
      <c r="A35" s="39"/>
      <c r="B35" s="71"/>
      <c r="C35" s="40" t="e">
        <f>VLOOKUP(A:A,Table1[#All],2,0)</f>
        <v>#N/A</v>
      </c>
    </row>
    <row r="36" spans="1:3" ht="16.5">
      <c r="A36" s="39"/>
      <c r="B36" s="71"/>
      <c r="C36" s="40" t="e">
        <f>VLOOKUP(A:A,Table1[#All],2,0)</f>
        <v>#N/A</v>
      </c>
    </row>
    <row r="37" spans="1:3" ht="16.5">
      <c r="A37" s="39"/>
      <c r="B37" s="71"/>
      <c r="C37" s="40" t="e">
        <f>VLOOKUP(A:A,Table1[#All],2,0)</f>
        <v>#N/A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B2" sqref="B2"/>
    </sheetView>
  </sheetViews>
  <sheetFormatPr defaultRowHeight="15"/>
  <cols>
    <col min="1" max="1" width="6.5703125" customWidth="1"/>
    <col min="2" max="2" width="9.85546875" customWidth="1"/>
    <col min="3" max="3" width="45.28515625" bestFit="1" customWidth="1"/>
    <col min="4" max="4" width="10.140625" bestFit="1" customWidth="1"/>
  </cols>
  <sheetData>
    <row r="1" spans="1:3">
      <c r="A1" s="37" t="s">
        <v>8</v>
      </c>
      <c r="B1" s="36" t="s">
        <v>68</v>
      </c>
      <c r="C1" s="35" t="s">
        <v>67</v>
      </c>
    </row>
    <row r="2" spans="1:3" ht="16.5">
      <c r="A2" s="39"/>
      <c r="B2" s="4"/>
      <c r="C2" s="40" t="e">
        <f>VLOOKUP(A:A,Table1[#All],2,0)</f>
        <v>#N/A</v>
      </c>
    </row>
    <row r="3" spans="1:3" ht="16.5">
      <c r="A3" s="39"/>
      <c r="B3" s="4"/>
      <c r="C3" s="40" t="e">
        <f>VLOOKUP(A:A,Table1[#All],2,0)</f>
        <v>#N/A</v>
      </c>
    </row>
    <row r="4" spans="1:3" ht="16.5">
      <c r="A4" s="39"/>
      <c r="B4" s="4"/>
      <c r="C4" s="40" t="e">
        <f>VLOOKUP(A:A,Table1[#All],2,0)</f>
        <v>#N/A</v>
      </c>
    </row>
    <row r="5" spans="1:3" ht="16.5">
      <c r="A5" s="39"/>
      <c r="B5" s="4"/>
      <c r="C5" s="40" t="e">
        <f>VLOOKUP(A:A,Table1[#All],2,0)</f>
        <v>#N/A</v>
      </c>
    </row>
    <row r="6" spans="1:3" ht="16.5">
      <c r="A6" s="39"/>
      <c r="B6" s="4"/>
      <c r="C6" s="40" t="e">
        <f>VLOOKUP(A:A,Table1[#All],2,0)</f>
        <v>#N/A</v>
      </c>
    </row>
    <row r="7" spans="1:3" ht="16.5">
      <c r="A7" s="39"/>
      <c r="B7" s="4"/>
      <c r="C7" s="40" t="e">
        <f>VLOOKUP(A:A,Table1[#All],2,0)</f>
        <v>#N/A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H13" sqref="H13"/>
    </sheetView>
  </sheetViews>
  <sheetFormatPr defaultRowHeight="15"/>
  <cols>
    <col min="1" max="1" width="15" bestFit="1" customWidth="1"/>
    <col min="2" max="2" width="22.42578125" bestFit="1" customWidth="1"/>
    <col min="3" max="3" width="34" style="1" bestFit="1" customWidth="1"/>
    <col min="4" max="4" width="34.7109375" style="1" bestFit="1" customWidth="1"/>
    <col min="5" max="5" width="9.85546875" bestFit="1" customWidth="1"/>
    <col min="6" max="6" width="10.7109375" bestFit="1" customWidth="1"/>
    <col min="7" max="7" width="8.140625" bestFit="1" customWidth="1"/>
    <col min="8" max="8" width="11.42578125" bestFit="1" customWidth="1"/>
  </cols>
  <sheetData>
    <row r="1" spans="1:8">
      <c r="A1" t="s">
        <v>22</v>
      </c>
      <c r="B1" t="s">
        <v>20</v>
      </c>
      <c r="C1" s="1" t="s">
        <v>21</v>
      </c>
      <c r="D1" s="1" t="s">
        <v>23</v>
      </c>
    </row>
    <row r="3" spans="1:8">
      <c r="A3" t="s">
        <v>46</v>
      </c>
      <c r="B3" t="s">
        <v>48</v>
      </c>
      <c r="C3" s="1" t="s">
        <v>47</v>
      </c>
      <c r="D3" s="1">
        <v>77051082835</v>
      </c>
    </row>
    <row r="4" spans="1:8">
      <c r="A4" s="55" t="s">
        <v>0</v>
      </c>
      <c r="B4" s="56" t="s">
        <v>1</v>
      </c>
      <c r="C4" s="57" t="s">
        <v>80</v>
      </c>
      <c r="D4" s="57" t="s">
        <v>79</v>
      </c>
      <c r="E4" s="56" t="s">
        <v>77</v>
      </c>
      <c r="F4" s="58" t="s">
        <v>78</v>
      </c>
      <c r="G4" s="58" t="s">
        <v>86</v>
      </c>
      <c r="H4" s="56" t="s">
        <v>85</v>
      </c>
    </row>
    <row r="5" spans="1:8">
      <c r="A5" s="54" t="s">
        <v>73</v>
      </c>
      <c r="B5" s="52" t="s">
        <v>74</v>
      </c>
      <c r="C5" s="74" t="s">
        <v>75</v>
      </c>
      <c r="D5" s="53" t="s">
        <v>76</v>
      </c>
      <c r="E5" s="67">
        <v>5900</v>
      </c>
      <c r="F5" s="52">
        <v>5900</v>
      </c>
      <c r="G5" s="67">
        <f>Table2[[#This Row],[Стоимость]]-Table2[[#This Row],[Предопл.]]</f>
        <v>0</v>
      </c>
      <c r="H5" s="68">
        <v>42441</v>
      </c>
    </row>
    <row r="6" spans="1:8">
      <c r="A6" s="54" t="s">
        <v>73</v>
      </c>
      <c r="B6" s="52" t="s">
        <v>74</v>
      </c>
      <c r="C6" s="74" t="s">
        <v>83</v>
      </c>
      <c r="D6" s="53" t="s">
        <v>84</v>
      </c>
      <c r="E6" s="52">
        <v>3000</v>
      </c>
      <c r="F6" s="52">
        <v>6700</v>
      </c>
      <c r="G6" s="67">
        <f>Table2[[#This Row],[Стоимость]]-Table2[[#This Row],[Предопл.]]</f>
        <v>3700</v>
      </c>
      <c r="H6" s="68">
        <v>42443</v>
      </c>
    </row>
    <row r="7" spans="1:8">
      <c r="A7" s="54"/>
      <c r="B7" s="52"/>
      <c r="C7" s="53"/>
      <c r="D7" s="53"/>
      <c r="E7" s="52"/>
      <c r="F7" s="52"/>
      <c r="G7" s="67">
        <f>Table2[[#This Row],[Стоимость]]-Table2[[#This Row],[Предопл.]]</f>
        <v>0</v>
      </c>
      <c r="H7" s="68"/>
    </row>
    <row r="8" spans="1:8">
      <c r="A8" s="54"/>
      <c r="B8" s="52"/>
      <c r="C8" s="53"/>
      <c r="D8" s="53"/>
      <c r="E8" s="52"/>
      <c r="F8" s="52"/>
      <c r="G8" s="67">
        <f>Table2[[#This Row],[Стоимость]]-Table2[[#This Row],[Предопл.]]</f>
        <v>0</v>
      </c>
      <c r="H8" s="52"/>
    </row>
    <row r="9" spans="1:8">
      <c r="A9" s="54"/>
      <c r="B9" s="52"/>
      <c r="C9" s="53"/>
      <c r="D9" s="53"/>
      <c r="E9" s="52"/>
      <c r="F9" s="52"/>
      <c r="G9" s="67">
        <f>Table2[[#This Row],[Стоимость]]-Table2[[#This Row],[Предопл.]]</f>
        <v>0</v>
      </c>
      <c r="H9" s="52"/>
    </row>
    <row r="10" spans="1:8">
      <c r="A10" s="54"/>
      <c r="B10" s="52"/>
      <c r="C10" s="53"/>
      <c r="D10" s="53"/>
      <c r="E10" s="52"/>
      <c r="F10" s="52"/>
      <c r="G10" s="67">
        <f>Table2[[#This Row],[Стоимость]]-Table2[[#This Row],[Предопл.]]</f>
        <v>0</v>
      </c>
      <c r="H10" s="52"/>
    </row>
    <row r="11" spans="1:8">
      <c r="A11" s="54"/>
      <c r="B11" s="52"/>
      <c r="C11" s="53"/>
      <c r="D11" s="53"/>
      <c r="E11" s="52"/>
      <c r="F11" s="52"/>
      <c r="G11" s="67">
        <f>Table2[[#This Row],[Стоимость]]-Table2[[#This Row],[Предопл.]]</f>
        <v>0</v>
      </c>
      <c r="H11" s="52"/>
    </row>
    <row r="12" spans="1:8">
      <c r="A12" s="54"/>
      <c r="B12" s="52"/>
      <c r="C12" s="53"/>
      <c r="D12" s="53"/>
      <c r="E12" s="52"/>
      <c r="F12" s="52"/>
      <c r="G12" s="67">
        <f>Table2[[#This Row],[Стоимость]]-Table2[[#This Row],[Предопл.]]</f>
        <v>0</v>
      </c>
      <c r="H12" s="52"/>
    </row>
    <row r="13" spans="1:8">
      <c r="A13" s="59"/>
      <c r="B13" s="60"/>
      <c r="C13" s="61"/>
      <c r="D13" s="61"/>
      <c r="E13" s="52"/>
      <c r="F13" s="52"/>
      <c r="G13" s="67">
        <f>Table2[[#This Row],[Стоимость]]-Table2[[#This Row],[Предопл.]]</f>
        <v>0</v>
      </c>
      <c r="H13" s="5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2:E18"/>
  <sheetViews>
    <sheetView workbookViewId="0">
      <selection activeCell="B4" sqref="B4"/>
    </sheetView>
  </sheetViews>
  <sheetFormatPr defaultRowHeight="15"/>
  <cols>
    <col min="1" max="1" width="11.140625" bestFit="1" customWidth="1"/>
    <col min="2" max="3" width="17.140625" customWidth="1"/>
    <col min="4" max="4" width="52.7109375" customWidth="1"/>
    <col min="5" max="5" width="9.7109375" bestFit="1" customWidth="1"/>
  </cols>
  <sheetData>
    <row r="2" spans="1:5" ht="16.5">
      <c r="A2" s="26" t="s">
        <v>52</v>
      </c>
      <c r="B2" s="31" t="s">
        <v>59</v>
      </c>
      <c r="C2" s="29" t="s">
        <v>54</v>
      </c>
      <c r="D2" s="26" t="s">
        <v>0</v>
      </c>
      <c r="E2" s="30" t="s">
        <v>53</v>
      </c>
    </row>
    <row r="3" spans="1:5" ht="16.5">
      <c r="A3" s="26"/>
      <c r="B3" s="27"/>
      <c r="C3" s="27"/>
      <c r="D3" s="3"/>
    </row>
    <row r="4" spans="1:5" ht="16.5">
      <c r="A4" s="26" t="s">
        <v>3</v>
      </c>
      <c r="B4" s="32">
        <f>VLOOKUP(B2,Table1[[Код]:[Заказ]],4,FALSE)</f>
        <v>2700</v>
      </c>
      <c r="C4" s="32">
        <f>VLOOKUP(B2,Table1[[Код]:[Заказ]],6,FALSE)</f>
        <v>0</v>
      </c>
      <c r="D4" s="33" t="str">
        <f>VLOOKUP(B2,Table1[[Код]:[Заказ]],2,FALSE)</f>
        <v>Vetoquinol Отифри лосьон д/ушей 60 мл</v>
      </c>
      <c r="E4" s="28">
        <f>VLOOKUP(B2,Table1[[Код]:[Заказ]],3,FALSE)</f>
        <v>10</v>
      </c>
    </row>
    <row r="18" spans="1:1" ht="18.75">
      <c r="A18" s="2"/>
    </row>
  </sheetData>
  <conditionalFormatting sqref="B4:E4">
    <cfRule type="cellIs" dxfId="27" priority="1" operator="equal">
      <formula>#N/A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Лист1</vt:lpstr>
      <vt:lpstr>Расход</vt:lpstr>
      <vt:lpstr>Приход</vt:lpstr>
      <vt:lpstr>Заказы</vt:lpstr>
      <vt:lpstr>Справочник</vt:lpstr>
      <vt:lpstr>Sheet1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ALTITUDE_XXI@YAHOO.COM</dc:creator>
  <cp:lastModifiedBy>Oleg</cp:lastModifiedBy>
  <dcterms:created xsi:type="dcterms:W3CDTF">2015-10-28T08:04:47Z</dcterms:created>
  <dcterms:modified xsi:type="dcterms:W3CDTF">2016-03-23T07:55:48Z</dcterms:modified>
</cp:coreProperties>
</file>