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KorotkovIN\OneDrive\Документы\Бланки\Расчёт ТОП\"/>
    </mc:Choice>
  </mc:AlternateContent>
  <bookViews>
    <workbookView xWindow="0" yWindow="0" windowWidth="20490" windowHeight="7620" tabRatio="599"/>
  </bookViews>
  <sheets>
    <sheet name="Слайд" sheetId="6" r:id="rId1"/>
    <sheet name="Отчёт за месяц" sheetId="3" r:id="rId2"/>
    <sheet name="Отчёт за год" sheetId="1" r:id="rId3"/>
    <sheet name="Коментарии по отклонениям" sheetId="2" r:id="rId4"/>
    <sheet name="База" sheetId="5" r:id="rId5"/>
    <sheet name="Support" sheetId="4" r:id="rId6"/>
  </sheets>
  <definedNames>
    <definedName name="_xlnm._FilterDatabase" localSheetId="2" hidden="1">'Отчёт за год'!$E$4:$BD$4</definedName>
    <definedName name="Направление">Support!$Q$4:$Q$8</definedName>
    <definedName name="_xlnm.Print_Area" localSheetId="3">'Коментарии по отклонениям'!$B$1:$E$39</definedName>
    <definedName name="_xlnm.Print_Area" localSheetId="2">'Отчёт за год'!$A$1:$BE$49</definedName>
    <definedName name="_xlnm.Print_Area" localSheetId="1">'Отчёт за месяц'!$B$6:$E$46</definedName>
    <definedName name="_xlnm.Print_Area" localSheetId="0">Слайд!$B$2:$AJ$21</definedName>
    <definedName name="Период">Support!$A$4:$A$15</definedName>
    <definedName name="Показатели">Support!$C$4:$C$8</definedName>
    <definedName name="Пустая_ячейка">Support!$A$1</definedName>
    <definedName name="Статус_закрытия_месяца">Support!$T$4</definedName>
    <definedName name="Статус_мероприятий">Support!$I$4:$I$7</definedName>
    <definedName name="Тип_мероприятий">Support!$F$4:$F$5</definedName>
    <definedName name="Финансовые_показатели">Support!$C$4:$C$7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5" l="1"/>
  <c r="G89" i="5"/>
  <c r="G84" i="5"/>
  <c r="G79" i="5"/>
  <c r="G74" i="5"/>
  <c r="G69" i="5"/>
  <c r="G64" i="5"/>
  <c r="G59" i="5"/>
  <c r="G54" i="5"/>
  <c r="G49" i="5"/>
  <c r="G44" i="5"/>
  <c r="G39" i="5"/>
  <c r="G34" i="5"/>
  <c r="G29" i="5"/>
  <c r="G24" i="5"/>
  <c r="G19" i="5"/>
  <c r="G14" i="5"/>
  <c r="G9" i="5"/>
  <c r="G4" i="5"/>
  <c r="F12" i="6"/>
  <c r="AG10" i="6" l="1"/>
  <c r="AE10" i="6"/>
  <c r="AA10" i="6"/>
  <c r="Y10" i="6"/>
  <c r="W10" i="6"/>
  <c r="S10" i="6"/>
  <c r="Q10" i="6"/>
  <c r="M10" i="6"/>
  <c r="K10" i="6"/>
  <c r="BA3" i="5"/>
  <c r="BB3" i="5" s="1"/>
  <c r="BC3" i="5" s="1"/>
  <c r="BD3" i="5" s="1"/>
  <c r="BE3" i="5" s="1"/>
  <c r="BF3" i="5" s="1"/>
  <c r="BG3" i="5" s="1"/>
  <c r="BH3" i="5" s="1"/>
  <c r="BI3" i="5" s="1"/>
  <c r="BJ3" i="5" s="1"/>
  <c r="BK3" i="5" s="1"/>
  <c r="AZ3" i="5"/>
  <c r="A98" i="5"/>
  <c r="A97" i="5"/>
  <c r="A96" i="5"/>
  <c r="A95" i="5"/>
  <c r="A93" i="5"/>
  <c r="A92" i="5"/>
  <c r="A91" i="5"/>
  <c r="A90" i="5"/>
  <c r="A88" i="5"/>
  <c r="A87" i="5"/>
  <c r="A86" i="5"/>
  <c r="A85" i="5"/>
  <c r="A83" i="5"/>
  <c r="A82" i="5"/>
  <c r="A81" i="5"/>
  <c r="A80" i="5"/>
  <c r="A78" i="5"/>
  <c r="A77" i="5"/>
  <c r="A76" i="5"/>
  <c r="A75" i="5"/>
  <c r="A73" i="5"/>
  <c r="A72" i="5"/>
  <c r="A71" i="5"/>
  <c r="A70" i="5"/>
  <c r="A68" i="5"/>
  <c r="A67" i="5"/>
  <c r="A66" i="5"/>
  <c r="A65" i="5"/>
  <c r="A63" i="5"/>
  <c r="A62" i="5"/>
  <c r="A61" i="5"/>
  <c r="A60" i="5"/>
  <c r="A58" i="5"/>
  <c r="A57" i="5"/>
  <c r="A56" i="5"/>
  <c r="A55" i="5"/>
  <c r="A53" i="5"/>
  <c r="A52" i="5"/>
  <c r="A51" i="5"/>
  <c r="A50" i="5"/>
  <c r="A48" i="5"/>
  <c r="A47" i="5"/>
  <c r="A46" i="5"/>
  <c r="A45" i="5"/>
  <c r="A43" i="5"/>
  <c r="A42" i="5"/>
  <c r="A41" i="5"/>
  <c r="A40" i="5"/>
  <c r="A38" i="5"/>
  <c r="A37" i="5"/>
  <c r="A36" i="5"/>
  <c r="A35" i="5"/>
  <c r="A33" i="5"/>
  <c r="A32" i="5"/>
  <c r="A31" i="5"/>
  <c r="A30" i="5"/>
  <c r="A28" i="5"/>
  <c r="A27" i="5"/>
  <c r="A26" i="5"/>
  <c r="A25" i="5"/>
  <c r="A23" i="5"/>
  <c r="A22" i="5"/>
  <c r="A21" i="5"/>
  <c r="A20" i="5"/>
  <c r="A18" i="5"/>
  <c r="A17" i="5"/>
  <c r="A16" i="5"/>
  <c r="A15" i="5"/>
  <c r="A13" i="5"/>
  <c r="A12" i="5"/>
  <c r="A11" i="5"/>
  <c r="A10" i="5"/>
  <c r="A8" i="5"/>
  <c r="A7" i="5"/>
  <c r="A6" i="5"/>
  <c r="A5" i="5"/>
  <c r="F18" i="6" l="1"/>
  <c r="F16" i="6"/>
  <c r="H98" i="5" l="1"/>
  <c r="G98" i="5" s="1"/>
  <c r="E98" i="5"/>
  <c r="F98" i="5" s="1"/>
  <c r="D98" i="5"/>
  <c r="C98" i="5"/>
  <c r="B98" i="5"/>
  <c r="H97" i="5"/>
  <c r="G97" i="5" s="1"/>
  <c r="F97" i="5"/>
  <c r="E97" i="5"/>
  <c r="D97" i="5"/>
  <c r="C97" i="5"/>
  <c r="B97" i="5"/>
  <c r="H96" i="5"/>
  <c r="G96" i="5" s="1"/>
  <c r="E96" i="5"/>
  <c r="F96" i="5" s="1"/>
  <c r="D96" i="5"/>
  <c r="C96" i="5"/>
  <c r="B96" i="5"/>
  <c r="H95" i="5"/>
  <c r="G95" i="5" s="1"/>
  <c r="F95" i="5"/>
  <c r="E95" i="5"/>
  <c r="D95" i="5"/>
  <c r="C95" i="5"/>
  <c r="B95" i="5"/>
  <c r="H93" i="5"/>
  <c r="G93" i="5" s="1"/>
  <c r="E93" i="5"/>
  <c r="F93" i="5" s="1"/>
  <c r="D93" i="5"/>
  <c r="C93" i="5"/>
  <c r="B93" i="5"/>
  <c r="H92" i="5"/>
  <c r="G92" i="5" s="1"/>
  <c r="E92" i="5"/>
  <c r="F92" i="5" s="1"/>
  <c r="D92" i="5"/>
  <c r="C92" i="5"/>
  <c r="B92" i="5"/>
  <c r="H91" i="5"/>
  <c r="G91" i="5" s="1"/>
  <c r="E91" i="5"/>
  <c r="F91" i="5" s="1"/>
  <c r="D91" i="5"/>
  <c r="C91" i="5"/>
  <c r="B91" i="5"/>
  <c r="H90" i="5"/>
  <c r="G90" i="5" s="1"/>
  <c r="F90" i="5"/>
  <c r="E90" i="5"/>
  <c r="D90" i="5"/>
  <c r="C90" i="5"/>
  <c r="B90" i="5"/>
  <c r="H88" i="5"/>
  <c r="G88" i="5" s="1"/>
  <c r="E88" i="5"/>
  <c r="F88" i="5" s="1"/>
  <c r="D88" i="5"/>
  <c r="C88" i="5"/>
  <c r="B88" i="5"/>
  <c r="H87" i="5"/>
  <c r="G87" i="5" s="1"/>
  <c r="F87" i="5"/>
  <c r="E87" i="5"/>
  <c r="D87" i="5"/>
  <c r="C87" i="5"/>
  <c r="B87" i="5"/>
  <c r="H86" i="5"/>
  <c r="G86" i="5" s="1"/>
  <c r="E86" i="5"/>
  <c r="F86" i="5" s="1"/>
  <c r="D86" i="5"/>
  <c r="C86" i="5"/>
  <c r="B86" i="5"/>
  <c r="H85" i="5"/>
  <c r="G85" i="5" s="1"/>
  <c r="F85" i="5"/>
  <c r="E85" i="5"/>
  <c r="D85" i="5"/>
  <c r="C85" i="5"/>
  <c r="B85" i="5"/>
  <c r="H83" i="5"/>
  <c r="G83" i="5" s="1"/>
  <c r="E83" i="5"/>
  <c r="F83" i="5" s="1"/>
  <c r="D83" i="5"/>
  <c r="C83" i="5"/>
  <c r="B83" i="5"/>
  <c r="H82" i="5"/>
  <c r="G82" i="5" s="1"/>
  <c r="F82" i="5"/>
  <c r="E82" i="5"/>
  <c r="D82" i="5"/>
  <c r="C82" i="5"/>
  <c r="B82" i="5"/>
  <c r="H81" i="5"/>
  <c r="G81" i="5" s="1"/>
  <c r="E81" i="5"/>
  <c r="F81" i="5" s="1"/>
  <c r="D81" i="5"/>
  <c r="C81" i="5"/>
  <c r="B81" i="5"/>
  <c r="H80" i="5"/>
  <c r="G80" i="5" s="1"/>
  <c r="F80" i="5"/>
  <c r="E80" i="5"/>
  <c r="D80" i="5"/>
  <c r="C80" i="5"/>
  <c r="B80" i="5"/>
  <c r="H78" i="5"/>
  <c r="G78" i="5" s="1"/>
  <c r="E78" i="5"/>
  <c r="F78" i="5" s="1"/>
  <c r="D78" i="5"/>
  <c r="C78" i="5"/>
  <c r="B78" i="5"/>
  <c r="H77" i="5"/>
  <c r="G77" i="5" s="1"/>
  <c r="F77" i="5"/>
  <c r="E77" i="5"/>
  <c r="D77" i="5"/>
  <c r="C77" i="5"/>
  <c r="B77" i="5"/>
  <c r="H76" i="5"/>
  <c r="G76" i="5" s="1"/>
  <c r="E76" i="5"/>
  <c r="F76" i="5" s="1"/>
  <c r="D76" i="5"/>
  <c r="C76" i="5"/>
  <c r="B76" i="5"/>
  <c r="H75" i="5"/>
  <c r="G75" i="5" s="1"/>
  <c r="F75" i="5"/>
  <c r="E75" i="5"/>
  <c r="D75" i="5"/>
  <c r="C75" i="5"/>
  <c r="B75" i="5"/>
  <c r="H73" i="5"/>
  <c r="G73" i="5" s="1"/>
  <c r="E73" i="5"/>
  <c r="F73" i="5" s="1"/>
  <c r="D73" i="5"/>
  <c r="C73" i="5"/>
  <c r="B73" i="5"/>
  <c r="H72" i="5"/>
  <c r="G72" i="5" s="1"/>
  <c r="E72" i="5"/>
  <c r="F72" i="5" s="1"/>
  <c r="D72" i="5"/>
  <c r="C72" i="5"/>
  <c r="B72" i="5"/>
  <c r="H71" i="5"/>
  <c r="G71" i="5" s="1"/>
  <c r="E71" i="5"/>
  <c r="F71" i="5" s="1"/>
  <c r="D71" i="5"/>
  <c r="C71" i="5"/>
  <c r="B71" i="5"/>
  <c r="H70" i="5"/>
  <c r="G70" i="5" s="1"/>
  <c r="F70" i="5"/>
  <c r="E70" i="5"/>
  <c r="D70" i="5"/>
  <c r="C70" i="5"/>
  <c r="B70" i="5"/>
  <c r="H68" i="5"/>
  <c r="G68" i="5" s="1"/>
  <c r="E68" i="5"/>
  <c r="F68" i="5" s="1"/>
  <c r="D68" i="5"/>
  <c r="C68" i="5"/>
  <c r="B68" i="5"/>
  <c r="H67" i="5"/>
  <c r="G67" i="5" s="1"/>
  <c r="F67" i="5"/>
  <c r="E67" i="5"/>
  <c r="D67" i="5"/>
  <c r="C67" i="5"/>
  <c r="B67" i="5"/>
  <c r="H66" i="5"/>
  <c r="G66" i="5" s="1"/>
  <c r="E66" i="5"/>
  <c r="F66" i="5" s="1"/>
  <c r="D66" i="5"/>
  <c r="C66" i="5"/>
  <c r="B66" i="5"/>
  <c r="H65" i="5"/>
  <c r="G65" i="5" s="1"/>
  <c r="F65" i="5"/>
  <c r="E65" i="5"/>
  <c r="D65" i="5"/>
  <c r="C65" i="5"/>
  <c r="B65" i="5"/>
  <c r="H63" i="5"/>
  <c r="G63" i="5" s="1"/>
  <c r="E63" i="5"/>
  <c r="F63" i="5" s="1"/>
  <c r="D63" i="5"/>
  <c r="C63" i="5"/>
  <c r="B63" i="5"/>
  <c r="H62" i="5"/>
  <c r="G62" i="5" s="1"/>
  <c r="F62" i="5"/>
  <c r="E62" i="5"/>
  <c r="D62" i="5"/>
  <c r="C62" i="5"/>
  <c r="B62" i="5"/>
  <c r="H61" i="5"/>
  <c r="G61" i="5" s="1"/>
  <c r="E61" i="5"/>
  <c r="F61" i="5" s="1"/>
  <c r="D61" i="5"/>
  <c r="C61" i="5"/>
  <c r="B61" i="5"/>
  <c r="H60" i="5"/>
  <c r="G60" i="5" s="1"/>
  <c r="F60" i="5"/>
  <c r="E60" i="5"/>
  <c r="D60" i="5"/>
  <c r="C60" i="5"/>
  <c r="B60" i="5"/>
  <c r="H58" i="5"/>
  <c r="G58" i="5" s="1"/>
  <c r="E58" i="5"/>
  <c r="F58" i="5" s="1"/>
  <c r="D58" i="5"/>
  <c r="C58" i="5"/>
  <c r="B58" i="5"/>
  <c r="H57" i="5"/>
  <c r="G57" i="5" s="1"/>
  <c r="F57" i="5"/>
  <c r="E57" i="5"/>
  <c r="D57" i="5"/>
  <c r="C57" i="5"/>
  <c r="B57" i="5"/>
  <c r="H56" i="5"/>
  <c r="G56" i="5" s="1"/>
  <c r="E56" i="5"/>
  <c r="F56" i="5" s="1"/>
  <c r="D56" i="5"/>
  <c r="C56" i="5"/>
  <c r="B56" i="5"/>
  <c r="H55" i="5"/>
  <c r="G55" i="5" s="1"/>
  <c r="F55" i="5"/>
  <c r="E55" i="5"/>
  <c r="D55" i="5"/>
  <c r="C55" i="5"/>
  <c r="B55" i="5"/>
  <c r="H53" i="5"/>
  <c r="G53" i="5" s="1"/>
  <c r="E53" i="5"/>
  <c r="F53" i="5" s="1"/>
  <c r="D53" i="5"/>
  <c r="C53" i="5"/>
  <c r="B53" i="5"/>
  <c r="H52" i="5"/>
  <c r="G52" i="5" s="1"/>
  <c r="E52" i="5"/>
  <c r="F52" i="5" s="1"/>
  <c r="D52" i="5"/>
  <c r="C52" i="5"/>
  <c r="B52" i="5"/>
  <c r="H51" i="5"/>
  <c r="G51" i="5" s="1"/>
  <c r="E51" i="5"/>
  <c r="F51" i="5" s="1"/>
  <c r="D51" i="5"/>
  <c r="C51" i="5"/>
  <c r="B51" i="5"/>
  <c r="H50" i="5"/>
  <c r="G50" i="5" s="1"/>
  <c r="F50" i="5"/>
  <c r="E50" i="5"/>
  <c r="D50" i="5"/>
  <c r="C50" i="5"/>
  <c r="B50" i="5"/>
  <c r="H48" i="5"/>
  <c r="G48" i="5" s="1"/>
  <c r="E48" i="5"/>
  <c r="F48" i="5" s="1"/>
  <c r="D48" i="5"/>
  <c r="C48" i="5"/>
  <c r="B48" i="5"/>
  <c r="H47" i="5"/>
  <c r="G47" i="5" s="1"/>
  <c r="F47" i="5"/>
  <c r="E47" i="5"/>
  <c r="D47" i="5"/>
  <c r="C47" i="5"/>
  <c r="B47" i="5"/>
  <c r="H46" i="5"/>
  <c r="G46" i="5" s="1"/>
  <c r="E46" i="5"/>
  <c r="F46" i="5" s="1"/>
  <c r="D46" i="5"/>
  <c r="C46" i="5"/>
  <c r="B46" i="5"/>
  <c r="H45" i="5"/>
  <c r="G45" i="5" s="1"/>
  <c r="F45" i="5"/>
  <c r="E45" i="5"/>
  <c r="D45" i="5"/>
  <c r="C45" i="5"/>
  <c r="B45" i="5"/>
  <c r="H43" i="5"/>
  <c r="G43" i="5" s="1"/>
  <c r="E43" i="5"/>
  <c r="F43" i="5" s="1"/>
  <c r="D43" i="5"/>
  <c r="C43" i="5"/>
  <c r="B43" i="5"/>
  <c r="H42" i="5"/>
  <c r="G42" i="5" s="1"/>
  <c r="E42" i="5"/>
  <c r="F42" i="5" s="1"/>
  <c r="D42" i="5"/>
  <c r="C42" i="5"/>
  <c r="B42" i="5"/>
  <c r="H41" i="5"/>
  <c r="G41" i="5" s="1"/>
  <c r="E41" i="5"/>
  <c r="F41" i="5" s="1"/>
  <c r="D41" i="5"/>
  <c r="C41" i="5"/>
  <c r="B41" i="5"/>
  <c r="H40" i="5"/>
  <c r="G40" i="5" s="1"/>
  <c r="F40" i="5"/>
  <c r="E40" i="5"/>
  <c r="D40" i="5"/>
  <c r="C40" i="5"/>
  <c r="B40" i="5"/>
  <c r="H38" i="5"/>
  <c r="G38" i="5" s="1"/>
  <c r="E38" i="5"/>
  <c r="F38" i="5" s="1"/>
  <c r="D38" i="5"/>
  <c r="C38" i="5"/>
  <c r="B38" i="5"/>
  <c r="H37" i="5"/>
  <c r="G37" i="5" s="1"/>
  <c r="F37" i="5"/>
  <c r="E37" i="5"/>
  <c r="D37" i="5"/>
  <c r="C37" i="5"/>
  <c r="B37" i="5"/>
  <c r="H36" i="5"/>
  <c r="G36" i="5" s="1"/>
  <c r="E36" i="5"/>
  <c r="F36" i="5" s="1"/>
  <c r="D36" i="5"/>
  <c r="C36" i="5"/>
  <c r="B36" i="5"/>
  <c r="H35" i="5"/>
  <c r="G35" i="5" s="1"/>
  <c r="F35" i="5"/>
  <c r="E35" i="5"/>
  <c r="D35" i="5"/>
  <c r="C35" i="5"/>
  <c r="B35" i="5"/>
  <c r="H33" i="5"/>
  <c r="G33" i="5" s="1"/>
  <c r="E33" i="5"/>
  <c r="F33" i="5" s="1"/>
  <c r="D33" i="5"/>
  <c r="C33" i="5"/>
  <c r="B33" i="5"/>
  <c r="H32" i="5"/>
  <c r="G32" i="5" s="1"/>
  <c r="F32" i="5"/>
  <c r="E32" i="5"/>
  <c r="D32" i="5"/>
  <c r="C32" i="5"/>
  <c r="B32" i="5"/>
  <c r="H31" i="5"/>
  <c r="G31" i="5" s="1"/>
  <c r="E31" i="5"/>
  <c r="F31" i="5" s="1"/>
  <c r="D31" i="5"/>
  <c r="C31" i="5"/>
  <c r="B31" i="5"/>
  <c r="H30" i="5"/>
  <c r="G30" i="5" s="1"/>
  <c r="F30" i="5"/>
  <c r="E30" i="5"/>
  <c r="D30" i="5"/>
  <c r="C30" i="5"/>
  <c r="B30" i="5"/>
  <c r="H28" i="5"/>
  <c r="G28" i="5" s="1"/>
  <c r="E28" i="5"/>
  <c r="F28" i="5" s="1"/>
  <c r="D28" i="5"/>
  <c r="C28" i="5"/>
  <c r="B28" i="5"/>
  <c r="H27" i="5"/>
  <c r="G27" i="5" s="1"/>
  <c r="E27" i="5"/>
  <c r="F27" i="5" s="1"/>
  <c r="D27" i="5"/>
  <c r="C27" i="5"/>
  <c r="B27" i="5"/>
  <c r="H26" i="5"/>
  <c r="G26" i="5" s="1"/>
  <c r="F26" i="5"/>
  <c r="E26" i="5"/>
  <c r="D26" i="5"/>
  <c r="C26" i="5"/>
  <c r="B26" i="5"/>
  <c r="H25" i="5"/>
  <c r="G25" i="5" s="1"/>
  <c r="E25" i="5"/>
  <c r="F25" i="5" s="1"/>
  <c r="D25" i="5"/>
  <c r="C25" i="5"/>
  <c r="B25" i="5"/>
  <c r="H23" i="5"/>
  <c r="G23" i="5" s="1"/>
  <c r="E23" i="5"/>
  <c r="F23" i="5" s="1"/>
  <c r="D23" i="5"/>
  <c r="C23" i="5"/>
  <c r="B23" i="5"/>
  <c r="H22" i="5"/>
  <c r="G22" i="5" s="1"/>
  <c r="F22" i="5"/>
  <c r="E22" i="5"/>
  <c r="D22" i="5"/>
  <c r="C22" i="5"/>
  <c r="B22" i="5"/>
  <c r="H21" i="5"/>
  <c r="G21" i="5" s="1"/>
  <c r="E21" i="5"/>
  <c r="F21" i="5" s="1"/>
  <c r="D21" i="5"/>
  <c r="C21" i="5"/>
  <c r="B21" i="5"/>
  <c r="H20" i="5"/>
  <c r="G20" i="5" s="1"/>
  <c r="F20" i="5"/>
  <c r="E20" i="5"/>
  <c r="D20" i="5"/>
  <c r="C20" i="5"/>
  <c r="B20" i="5"/>
  <c r="H18" i="5"/>
  <c r="G18" i="5" s="1"/>
  <c r="E18" i="5"/>
  <c r="F18" i="5" s="1"/>
  <c r="D18" i="5"/>
  <c r="C18" i="5"/>
  <c r="B18" i="5"/>
  <c r="H17" i="5"/>
  <c r="G17" i="5" s="1"/>
  <c r="F17" i="5"/>
  <c r="E17" i="5"/>
  <c r="D17" i="5"/>
  <c r="C17" i="5"/>
  <c r="B17" i="5"/>
  <c r="H16" i="5"/>
  <c r="G16" i="5" s="1"/>
  <c r="E16" i="5"/>
  <c r="F16" i="5" s="1"/>
  <c r="D16" i="5"/>
  <c r="C16" i="5"/>
  <c r="B16" i="5"/>
  <c r="H15" i="5"/>
  <c r="G15" i="5" s="1"/>
  <c r="F15" i="5"/>
  <c r="E15" i="5"/>
  <c r="D15" i="5"/>
  <c r="C15" i="5"/>
  <c r="B15" i="5"/>
  <c r="H13" i="5"/>
  <c r="G13" i="5" s="1"/>
  <c r="E13" i="5"/>
  <c r="F13" i="5" s="1"/>
  <c r="D13" i="5"/>
  <c r="C13" i="5"/>
  <c r="B13" i="5"/>
  <c r="H12" i="5"/>
  <c r="G12" i="5" s="1"/>
  <c r="F12" i="5"/>
  <c r="E12" i="5"/>
  <c r="D12" i="5"/>
  <c r="C12" i="5"/>
  <c r="B12" i="5"/>
  <c r="H11" i="5"/>
  <c r="G11" i="5" s="1"/>
  <c r="E11" i="5"/>
  <c r="F11" i="5" s="1"/>
  <c r="D11" i="5"/>
  <c r="C11" i="5"/>
  <c r="B11" i="5"/>
  <c r="H10" i="5"/>
  <c r="G10" i="5" s="1"/>
  <c r="F10" i="5"/>
  <c r="E10" i="5"/>
  <c r="D10" i="5"/>
  <c r="C10" i="5"/>
  <c r="B10" i="5"/>
  <c r="C8" i="5"/>
  <c r="B8" i="5"/>
  <c r="C7" i="5"/>
  <c r="B7" i="5"/>
  <c r="C6" i="5"/>
  <c r="B6" i="5"/>
  <c r="C5" i="5"/>
  <c r="B5" i="5"/>
  <c r="D7" i="5"/>
  <c r="D6" i="5"/>
  <c r="D5" i="5"/>
  <c r="H7" i="5"/>
  <c r="G7" i="5" s="1"/>
  <c r="H6" i="5"/>
  <c r="G6" i="5" s="1"/>
  <c r="H5" i="5"/>
  <c r="G5" i="5" s="1"/>
  <c r="E7" i="5"/>
  <c r="F7" i="5" s="1"/>
  <c r="E6" i="5"/>
  <c r="F6" i="5" s="1"/>
  <c r="E5" i="5"/>
  <c r="F5" i="5" s="1"/>
  <c r="D40" i="1"/>
  <c r="D39" i="1"/>
  <c r="D38" i="1"/>
  <c r="D37" i="1"/>
  <c r="D36" i="1"/>
  <c r="D35" i="1"/>
  <c r="D34" i="1"/>
  <c r="D33" i="1"/>
  <c r="D32" i="1"/>
  <c r="D31" i="1"/>
  <c r="D30" i="1"/>
  <c r="D28" i="1"/>
  <c r="D26" i="1"/>
  <c r="D24" i="1"/>
  <c r="D22" i="1"/>
  <c r="D20" i="1"/>
  <c r="D18" i="1"/>
  <c r="D16" i="1"/>
  <c r="D14" i="1"/>
  <c r="D12" i="1"/>
  <c r="D10" i="1"/>
  <c r="D6" i="1"/>
  <c r="D8" i="1"/>
  <c r="H8" i="5" l="1"/>
  <c r="O18" i="6" s="1" a="1"/>
  <c r="O18" i="6" s="1"/>
  <c r="I18" i="6" l="1" a="1"/>
  <c r="I18" i="6" s="1"/>
  <c r="U18" i="6" a="1"/>
  <c r="U18" i="6" s="1"/>
  <c r="G8" i="5"/>
  <c r="C45" i="3" s="1" a="1"/>
  <c r="C45" i="3" s="1"/>
  <c r="O16" i="6" a="1"/>
  <c r="O16" i="6" s="1"/>
  <c r="C35" i="3" a="1"/>
  <c r="C35" i="3" s="1"/>
  <c r="C18" i="3" a="1"/>
  <c r="C18" i="3" s="1"/>
  <c r="B39" i="3" a="1"/>
  <c r="B39" i="3" s="1"/>
  <c r="I16" i="6" a="1"/>
  <c r="I16" i="6" s="1"/>
  <c r="U16" i="6" a="1"/>
  <c r="U16" i="6" s="1"/>
  <c r="AG18" i="6"/>
  <c r="AG16" i="6"/>
  <c r="AA12" i="6"/>
  <c r="Y12" i="6"/>
  <c r="W12" i="6"/>
  <c r="S12" i="6"/>
  <c r="Q12" i="6"/>
  <c r="M12" i="6"/>
  <c r="B15" i="3" l="1" a="1"/>
  <c r="B15" i="3" s="1"/>
  <c r="B34" i="3" a="1"/>
  <c r="B34" i="3" s="1"/>
  <c r="C11" i="3" a="1"/>
  <c r="C11" i="3" s="1"/>
  <c r="B21" i="3" a="1"/>
  <c r="B21" i="3" s="1"/>
  <c r="B7" i="3" a="1"/>
  <c r="B7" i="3" s="1"/>
  <c r="B26" i="3" a="1"/>
  <c r="B26" i="3" s="1"/>
  <c r="C9" i="3" a="1"/>
  <c r="C9" i="3" s="1"/>
  <c r="C26" i="3" a="1"/>
  <c r="C26" i="3" s="1"/>
  <c r="C43" i="3" a="1"/>
  <c r="C43" i="3" s="1"/>
  <c r="B40" i="3" a="1"/>
  <c r="B40" i="3" s="1"/>
  <c r="B8" i="3" a="1"/>
  <c r="B8" i="3" s="1"/>
  <c r="C17" i="3" a="1"/>
  <c r="C17" i="3" s="1"/>
  <c r="B43" i="3" a="1"/>
  <c r="B43" i="3" s="1"/>
  <c r="B11" i="3" a="1"/>
  <c r="B11" i="3" s="1"/>
  <c r="C22" i="3" a="1"/>
  <c r="C22" i="3" s="1"/>
  <c r="B30" i="3" a="1"/>
  <c r="B30" i="3" s="1"/>
  <c r="B17" i="3" a="1"/>
  <c r="B17" i="3" s="1"/>
  <c r="C28" i="3" a="1"/>
  <c r="C28" i="3" s="1"/>
  <c r="B36" i="3" a="1"/>
  <c r="B36" i="3" s="1"/>
  <c r="K16" i="6" a="1"/>
  <c r="K16" i="6" s="1"/>
  <c r="K18" i="6" a="1"/>
  <c r="K18" i="6" s="1"/>
  <c r="AE18" i="6" s="1"/>
  <c r="C32" i="3" a="1"/>
  <c r="C32" i="3" s="1"/>
  <c r="B31" i="3" a="1"/>
  <c r="B31" i="3" s="1"/>
  <c r="C42" i="3" a="1"/>
  <c r="C42" i="3" s="1"/>
  <c r="C10" i="3" a="1"/>
  <c r="C10" i="3" s="1"/>
  <c r="B18" i="3" a="1"/>
  <c r="B18" i="3" s="1"/>
  <c r="C27" i="3" a="1"/>
  <c r="C27" i="3" s="1"/>
  <c r="C23" i="3" a="1"/>
  <c r="C23" i="3" s="1"/>
  <c r="B45" i="3" a="1"/>
  <c r="B45" i="3" s="1"/>
  <c r="B13" i="3" a="1"/>
  <c r="B13" i="3" s="1"/>
  <c r="C24" i="3" a="1"/>
  <c r="C24" i="3" s="1"/>
  <c r="B32" i="3" a="1"/>
  <c r="B32" i="3" s="1"/>
  <c r="C41" i="3" a="1"/>
  <c r="C41" i="3" s="1"/>
  <c r="B22" i="3" a="1"/>
  <c r="B22" i="3" s="1"/>
  <c r="B35" i="3" a="1"/>
  <c r="B35" i="3" s="1"/>
  <c r="C46" i="3" a="1"/>
  <c r="C46" i="3" s="1"/>
  <c r="C14" i="3" a="1"/>
  <c r="C14" i="3" s="1"/>
  <c r="B14" i="3" a="1"/>
  <c r="B14" i="3" s="1"/>
  <c r="B41" i="3" a="1"/>
  <c r="B41" i="3" s="1"/>
  <c r="B9" i="3" a="1"/>
  <c r="B9" i="3" s="1"/>
  <c r="C20" i="3" a="1"/>
  <c r="C20" i="3" s="1"/>
  <c r="B28" i="3" a="1"/>
  <c r="B28" i="3" s="1"/>
  <c r="C37" i="3" a="1"/>
  <c r="C37" i="3" s="1"/>
  <c r="B23" i="3" a="1"/>
  <c r="B23" i="3" s="1"/>
  <c r="C34" i="3" a="1"/>
  <c r="C34" i="3" s="1"/>
  <c r="B42" i="3" a="1"/>
  <c r="B42" i="3" s="1"/>
  <c r="B10" i="3" a="1"/>
  <c r="B10" i="3" s="1"/>
  <c r="C19" i="3" a="1"/>
  <c r="C19" i="3" s="1"/>
  <c r="C15" i="3" a="1"/>
  <c r="C15" i="3" s="1"/>
  <c r="B37" i="3" a="1"/>
  <c r="B37" i="3" s="1"/>
  <c r="C7" i="3" a="1"/>
  <c r="C7" i="3" s="1"/>
  <c r="C16" i="3" a="1"/>
  <c r="C16" i="3" s="1"/>
  <c r="B24" i="3" a="1"/>
  <c r="B24" i="3" s="1"/>
  <c r="C33" i="3" a="1"/>
  <c r="C33" i="3" s="1"/>
  <c r="C39" i="3" a="1"/>
  <c r="C39" i="3" s="1"/>
  <c r="B27" i="3" a="1"/>
  <c r="B27" i="3" s="1"/>
  <c r="C38" i="3" a="1"/>
  <c r="C38" i="3" s="1"/>
  <c r="B46" i="3" a="1"/>
  <c r="B46" i="3" s="1"/>
  <c r="C31" i="3" a="1"/>
  <c r="C31" i="3" s="1"/>
  <c r="B33" i="3" a="1"/>
  <c r="B33" i="3" s="1"/>
  <c r="C44" i="3" a="1"/>
  <c r="C44" i="3" s="1"/>
  <c r="C12" i="3" a="1"/>
  <c r="C12" i="3" s="1"/>
  <c r="B20" i="3" a="1"/>
  <c r="B20" i="3" s="1"/>
  <c r="C29" i="3" a="1"/>
  <c r="C29" i="3" s="1"/>
  <c r="B29" i="3" a="1"/>
  <c r="B29" i="3" s="1"/>
  <c r="C40" i="3" a="1"/>
  <c r="C40" i="3" s="1"/>
  <c r="C8" i="3" a="1"/>
  <c r="C8" i="3" s="1"/>
  <c r="B16" i="3" a="1"/>
  <c r="B16" i="3" s="1"/>
  <c r="C25" i="3" a="1"/>
  <c r="C25" i="3" s="1"/>
  <c r="B19" i="3" a="1"/>
  <c r="B19" i="3" s="1"/>
  <c r="C30" i="3" a="1"/>
  <c r="C30" i="3" s="1"/>
  <c r="B38" i="3" a="1"/>
  <c r="B38" i="3" s="1"/>
  <c r="C21" i="3" a="1"/>
  <c r="C21" i="3" s="1"/>
  <c r="B25" i="3" a="1"/>
  <c r="B25" i="3" s="1"/>
  <c r="C36" i="3" a="1"/>
  <c r="C36" i="3" s="1"/>
  <c r="B44" i="3" a="1"/>
  <c r="B44" i="3" s="1"/>
  <c r="B12" i="3" a="1"/>
  <c r="B12" i="3" s="1"/>
  <c r="C13" i="3" a="1"/>
  <c r="C13" i="3" s="1"/>
  <c r="AG12" i="6"/>
  <c r="AE16" i="6" l="1"/>
  <c r="K12" i="6"/>
  <c r="AE12" i="6" s="1"/>
  <c r="B8" i="1"/>
  <c r="B10" i="1"/>
  <c r="B12" i="1"/>
  <c r="B14" i="1"/>
  <c r="B16" i="1"/>
  <c r="B18" i="1"/>
  <c r="B20" i="1"/>
  <c r="B22" i="1"/>
  <c r="B24" i="1"/>
  <c r="B26" i="1"/>
  <c r="B28" i="1"/>
  <c r="K3" i="5" l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D24" i="5" l="1"/>
  <c r="E8" i="5"/>
  <c r="F8" i="5" s="1"/>
  <c r="F94" i="5"/>
  <c r="F89" i="5"/>
  <c r="F84" i="5"/>
  <c r="F79" i="5"/>
  <c r="F74" i="5"/>
  <c r="F69" i="5"/>
  <c r="F64" i="5"/>
  <c r="F59" i="5"/>
  <c r="F54" i="5"/>
  <c r="F49" i="5"/>
  <c r="F44" i="5"/>
  <c r="F39" i="5"/>
  <c r="F34" i="5"/>
  <c r="F29" i="5"/>
  <c r="F24" i="5"/>
  <c r="F19" i="5"/>
  <c r="F14" i="5"/>
  <c r="F9" i="5"/>
  <c r="F4" i="5"/>
  <c r="D8" i="5"/>
  <c r="E6" i="3"/>
  <c r="D6" i="3"/>
  <c r="I12" i="6" l="1"/>
  <c r="U12" i="6"/>
  <c r="AC18" i="6"/>
  <c r="E8" i="3" a="1"/>
  <c r="E8" i="3" s="1"/>
  <c r="D8" i="3" a="1"/>
  <c r="D8" i="3" s="1"/>
  <c r="E13" i="3" a="1"/>
  <c r="E13" i="3" s="1"/>
  <c r="D13" i="3" a="1"/>
  <c r="D13" i="3" s="1"/>
  <c r="E16" i="3" a="1"/>
  <c r="E16" i="3" s="1"/>
  <c r="D16" i="3" a="1"/>
  <c r="D16" i="3" s="1"/>
  <c r="E40" i="3" a="1"/>
  <c r="E40" i="3" s="1"/>
  <c r="D40" i="3" a="1"/>
  <c r="D40" i="3" s="1"/>
  <c r="E15" i="3" a="1"/>
  <c r="E15" i="3" s="1"/>
  <c r="D15" i="3" a="1"/>
  <c r="D15" i="3" s="1"/>
  <c r="E31" i="3" a="1"/>
  <c r="E31" i="3" s="1"/>
  <c r="D31" i="3" a="1"/>
  <c r="D31" i="3" s="1"/>
  <c r="E45" i="3" a="1"/>
  <c r="E45" i="3" s="1"/>
  <c r="D45" i="3" a="1"/>
  <c r="D45" i="3" s="1"/>
  <c r="E17" i="3" a="1"/>
  <c r="E17" i="3" s="1"/>
  <c r="D17" i="3" a="1"/>
  <c r="D17" i="3" s="1"/>
  <c r="E33" i="3" a="1"/>
  <c r="E33" i="3" s="1"/>
  <c r="D33" i="3" a="1"/>
  <c r="D33" i="3" s="1"/>
  <c r="E11" i="3" a="1"/>
  <c r="E11" i="3" s="1"/>
  <c r="D11" i="3" a="1"/>
  <c r="D11" i="3" s="1"/>
  <c r="E18" i="3" a="1"/>
  <c r="E18" i="3" s="1"/>
  <c r="D18" i="3" a="1"/>
  <c r="D18" i="3" s="1"/>
  <c r="E26" i="3" a="1"/>
  <c r="E26" i="3" s="1"/>
  <c r="D26" i="3" a="1"/>
  <c r="D26" i="3" s="1"/>
  <c r="E34" i="3" a="1"/>
  <c r="E34" i="3" s="1"/>
  <c r="D34" i="3" a="1"/>
  <c r="D34" i="3" s="1"/>
  <c r="E42" i="3" a="1"/>
  <c r="E42" i="3" s="1"/>
  <c r="D42" i="3" a="1"/>
  <c r="D42" i="3" s="1"/>
  <c r="E9" i="3" a="1"/>
  <c r="E9" i="3" s="1"/>
  <c r="D9" i="3" a="1"/>
  <c r="D9" i="3" s="1"/>
  <c r="E43" i="3" a="1"/>
  <c r="E43" i="3" s="1"/>
  <c r="D43" i="3" a="1"/>
  <c r="D43" i="3" s="1"/>
  <c r="E29" i="3" a="1"/>
  <c r="E29" i="3" s="1"/>
  <c r="D29" i="3" a="1"/>
  <c r="D29" i="3" s="1"/>
  <c r="E24" i="3" a="1"/>
  <c r="E24" i="3" s="1"/>
  <c r="D24" i="3" a="1"/>
  <c r="D24" i="3" s="1"/>
  <c r="E19" i="3" a="1"/>
  <c r="E19" i="3" s="1"/>
  <c r="D19" i="3" a="1"/>
  <c r="D19" i="3" s="1"/>
  <c r="E35" i="3" a="1"/>
  <c r="E35" i="3" s="1"/>
  <c r="D35" i="3" a="1"/>
  <c r="D35" i="3" s="1"/>
  <c r="E10" i="3" a="1"/>
  <c r="E10" i="3" s="1"/>
  <c r="D10" i="3" a="1"/>
  <c r="D10" i="3" s="1"/>
  <c r="E21" i="3" a="1"/>
  <c r="E21" i="3" s="1"/>
  <c r="D21" i="3" a="1"/>
  <c r="D21" i="3" s="1"/>
  <c r="E37" i="3" a="1"/>
  <c r="E37" i="3" s="1"/>
  <c r="D37" i="3" a="1"/>
  <c r="D37" i="3" s="1"/>
  <c r="E12" i="3" a="1"/>
  <c r="E12" i="3" s="1"/>
  <c r="D12" i="3" a="1"/>
  <c r="D12" i="3" s="1"/>
  <c r="E20" i="3" a="1"/>
  <c r="E20" i="3" s="1"/>
  <c r="D20" i="3" a="1"/>
  <c r="D20" i="3" s="1"/>
  <c r="E28" i="3" a="1"/>
  <c r="E28" i="3" s="1"/>
  <c r="D28" i="3" a="1"/>
  <c r="D28" i="3" s="1"/>
  <c r="E36" i="3" a="1"/>
  <c r="E36" i="3" s="1"/>
  <c r="D36" i="3" a="1"/>
  <c r="D36" i="3" s="1"/>
  <c r="E44" i="3" a="1"/>
  <c r="E44" i="3" s="1"/>
  <c r="D44" i="3" a="1"/>
  <c r="D44" i="3" s="1"/>
  <c r="E27" i="3" a="1"/>
  <c r="E27" i="3" s="1"/>
  <c r="D27" i="3" a="1"/>
  <c r="D27" i="3" s="1"/>
  <c r="E32" i="3" a="1"/>
  <c r="E32" i="3" s="1"/>
  <c r="D32" i="3" a="1"/>
  <c r="D32" i="3" s="1"/>
  <c r="E23" i="3" a="1"/>
  <c r="E23" i="3" s="1"/>
  <c r="D23" i="3" a="1"/>
  <c r="D23" i="3" s="1"/>
  <c r="E39" i="3" a="1"/>
  <c r="E39" i="3" s="1"/>
  <c r="D39" i="3" a="1"/>
  <c r="D39" i="3" s="1"/>
  <c r="E25" i="3" a="1"/>
  <c r="E25" i="3" s="1"/>
  <c r="D25" i="3" a="1"/>
  <c r="D25" i="3" s="1"/>
  <c r="E41" i="3" a="1"/>
  <c r="E41" i="3" s="1"/>
  <c r="D41" i="3" a="1"/>
  <c r="D41" i="3" s="1"/>
  <c r="E14" i="3" a="1"/>
  <c r="E14" i="3" s="1"/>
  <c r="D14" i="3" a="1"/>
  <c r="D14" i="3" s="1"/>
  <c r="E22" i="3" a="1"/>
  <c r="E22" i="3" s="1"/>
  <c r="D22" i="3" a="1"/>
  <c r="D22" i="3" s="1"/>
  <c r="E30" i="3" a="1"/>
  <c r="E30" i="3" s="1"/>
  <c r="D30" i="3" a="1"/>
  <c r="D30" i="3" s="1"/>
  <c r="E38" i="3" a="1"/>
  <c r="E38" i="3" s="1"/>
  <c r="D38" i="3" a="1"/>
  <c r="D38" i="3" s="1"/>
  <c r="E46" i="3" a="1"/>
  <c r="E46" i="3" s="1"/>
  <c r="D46" i="3" a="1"/>
  <c r="D46" i="3" s="1"/>
  <c r="E7" i="3" a="1"/>
  <c r="E7" i="3" s="1"/>
  <c r="D7" i="3" a="1"/>
  <c r="D7" i="3" s="1"/>
  <c r="A4" i="4"/>
  <c r="O12" i="6" l="1"/>
  <c r="AC12" i="6" s="1"/>
  <c r="AC16" i="6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I3" i="1"/>
  <c r="J7" i="1" l="1" a="1"/>
  <c r="J7" i="1" s="1"/>
  <c r="J26" i="1" a="1"/>
  <c r="J26" i="1" s="1"/>
  <c r="J24" i="1" a="1"/>
  <c r="J24" i="1" s="1"/>
  <c r="J20" i="1" a="1"/>
  <c r="J20" i="1" s="1"/>
  <c r="J16" i="1" a="1"/>
  <c r="J16" i="1" s="1"/>
  <c r="J12" i="1" a="1"/>
  <c r="J12" i="1" s="1"/>
  <c r="J8" i="1" a="1"/>
  <c r="J8" i="1" s="1"/>
  <c r="J28" i="1" a="1"/>
  <c r="J28" i="1" s="1"/>
  <c r="J22" i="1" a="1"/>
  <c r="J22" i="1" s="1"/>
  <c r="J18" i="1" a="1"/>
  <c r="J18" i="1" s="1"/>
  <c r="J14" i="1" a="1"/>
  <c r="J14" i="1" s="1"/>
  <c r="J10" i="1" a="1"/>
  <c r="J10" i="1" s="1"/>
  <c r="J25" i="1" a="1"/>
  <c r="J25" i="1" s="1"/>
  <c r="J23" i="1" a="1"/>
  <c r="J23" i="1" s="1"/>
  <c r="J19" i="1" a="1"/>
  <c r="J19" i="1" s="1"/>
  <c r="J15" i="1" a="1"/>
  <c r="J15" i="1" s="1"/>
  <c r="J11" i="1" a="1"/>
  <c r="J11" i="1" s="1"/>
  <c r="J27" i="1" a="1"/>
  <c r="J27" i="1" s="1"/>
  <c r="J21" i="1" a="1"/>
  <c r="J21" i="1" s="1"/>
  <c r="J17" i="1" a="1"/>
  <c r="J17" i="1" s="1"/>
  <c r="J13" i="1" a="1"/>
  <c r="J13" i="1" s="1"/>
  <c r="J9" i="1" a="1"/>
  <c r="J9" i="1" s="1"/>
  <c r="J31" i="1" a="1"/>
  <c r="J31" i="1" s="1"/>
  <c r="J37" i="1" a="1"/>
  <c r="J37" i="1" s="1"/>
  <c r="J35" i="1" a="1"/>
  <c r="J35" i="1" s="1"/>
  <c r="J32" i="1" a="1"/>
  <c r="J32" i="1" s="1"/>
  <c r="J39" i="1" a="1"/>
  <c r="J39" i="1" s="1"/>
  <c r="J33" i="1" a="1"/>
  <c r="J33" i="1" s="1"/>
  <c r="J38" i="1" a="1"/>
  <c r="J38" i="1" s="1"/>
  <c r="J36" i="1" a="1"/>
  <c r="J36" i="1" s="1"/>
  <c r="J34" i="1" a="1"/>
  <c r="J34" i="1" s="1"/>
  <c r="I37" i="1" a="1"/>
  <c r="I37" i="1" s="1"/>
  <c r="I38" i="1" a="1"/>
  <c r="I38" i="1" s="1"/>
  <c r="I39" i="1" a="1"/>
  <c r="I39" i="1" s="1"/>
  <c r="M3" i="1"/>
  <c r="I7" i="1" a="1"/>
  <c r="I7" i="1" s="1"/>
  <c r="I20" i="1" a="1"/>
  <c r="I20" i="1" s="1"/>
  <c r="I9" i="1" a="1"/>
  <c r="I9" i="1" s="1"/>
  <c r="I33" i="1" a="1"/>
  <c r="I33" i="1" s="1"/>
  <c r="I23" i="1" a="1"/>
  <c r="I23" i="1" s="1"/>
  <c r="I18" i="1" a="1"/>
  <c r="I18" i="1" s="1"/>
  <c r="I26" i="1" a="1"/>
  <c r="I26" i="1" s="1"/>
  <c r="I25" i="1" a="1"/>
  <c r="I25" i="1" s="1"/>
  <c r="I34" i="1" a="1"/>
  <c r="I34" i="1" s="1"/>
  <c r="I8" i="1" a="1"/>
  <c r="I8" i="1" s="1"/>
  <c r="I16" i="1" a="1"/>
  <c r="I16" i="1" s="1"/>
  <c r="I19" i="1" a="1"/>
  <c r="I19" i="1" s="1"/>
  <c r="I10" i="1" a="1"/>
  <c r="I10" i="1" s="1"/>
  <c r="I22" i="1" a="1"/>
  <c r="I22" i="1" s="1"/>
  <c r="I21" i="1" a="1"/>
  <c r="I21" i="1" s="1"/>
  <c r="I24" i="1" a="1"/>
  <c r="I24" i="1" s="1"/>
  <c r="I27" i="1" a="1"/>
  <c r="I27" i="1" s="1"/>
  <c r="I32" i="1" a="1"/>
  <c r="I32" i="1" s="1"/>
  <c r="I13" i="1" a="1"/>
  <c r="I13" i="1" s="1"/>
  <c r="I28" i="1" a="1"/>
  <c r="I28" i="1" s="1"/>
  <c r="I12" i="1" a="1"/>
  <c r="I12" i="1" s="1"/>
  <c r="I15" i="1" a="1"/>
  <c r="I15" i="1" s="1"/>
  <c r="I36" i="1" a="1"/>
  <c r="I36" i="1" s="1"/>
  <c r="I14" i="1" a="1"/>
  <c r="I14" i="1" s="1"/>
  <c r="I35" i="1" a="1"/>
  <c r="I35" i="1" s="1"/>
  <c r="I17" i="1" a="1"/>
  <c r="I17" i="1" s="1"/>
  <c r="I11" i="1" a="1"/>
  <c r="I11" i="1" s="1"/>
  <c r="I31" i="1" a="1"/>
  <c r="I31" i="1" s="1"/>
  <c r="L34" i="1" l="1"/>
  <c r="L31" i="1"/>
  <c r="L33" i="1"/>
  <c r="L36" i="1"/>
  <c r="L32" i="1"/>
  <c r="L35" i="1"/>
  <c r="K31" i="1"/>
  <c r="M28" i="1" a="1"/>
  <c r="M28" i="1" s="1"/>
  <c r="N27" i="1" a="1"/>
  <c r="N27" i="1" s="1"/>
  <c r="M24" i="1" a="1"/>
  <c r="M24" i="1" s="1"/>
  <c r="M27" i="1" a="1"/>
  <c r="M27" i="1" s="1"/>
  <c r="N26" i="1" a="1"/>
  <c r="N26" i="1" s="1"/>
  <c r="M23" i="1" a="1"/>
  <c r="M23" i="1" s="1"/>
  <c r="N22" i="1" a="1"/>
  <c r="N22" i="1" s="1"/>
  <c r="M21" i="1" a="1"/>
  <c r="M21" i="1" s="1"/>
  <c r="M26" i="1" a="1"/>
  <c r="M26" i="1" s="1"/>
  <c r="N25" i="1" a="1"/>
  <c r="N25" i="1" s="1"/>
  <c r="N28" i="1" a="1"/>
  <c r="N28" i="1" s="1"/>
  <c r="M25" i="1" a="1"/>
  <c r="M25" i="1" s="1"/>
  <c r="N24" i="1" a="1"/>
  <c r="N24" i="1" s="1"/>
  <c r="N23" i="1" a="1"/>
  <c r="N23" i="1" s="1"/>
  <c r="M22" i="1" a="1"/>
  <c r="M22" i="1" s="1"/>
  <c r="N21" i="1" a="1"/>
  <c r="N21" i="1" s="1"/>
  <c r="M19" i="1" a="1"/>
  <c r="M19" i="1" s="1"/>
  <c r="N18" i="1" a="1"/>
  <c r="N18" i="1" s="1"/>
  <c r="M18" i="1" a="1"/>
  <c r="M18" i="1" s="1"/>
  <c r="M17" i="1" a="1"/>
  <c r="M17" i="1" s="1"/>
  <c r="N16" i="1" a="1"/>
  <c r="N16" i="1" s="1"/>
  <c r="M15" i="1" a="1"/>
  <c r="M15" i="1" s="1"/>
  <c r="N14" i="1" a="1"/>
  <c r="N14" i="1" s="1"/>
  <c r="N20" i="1" a="1"/>
  <c r="N20" i="1" s="1"/>
  <c r="M20" i="1" a="1"/>
  <c r="M20" i="1" s="1"/>
  <c r="N19" i="1" a="1"/>
  <c r="N19" i="1" s="1"/>
  <c r="N17" i="1" a="1"/>
  <c r="N17" i="1" s="1"/>
  <c r="M16" i="1" a="1"/>
  <c r="M16" i="1" s="1"/>
  <c r="N15" i="1" a="1"/>
  <c r="N15" i="1" s="1"/>
  <c r="M14" i="1" a="1"/>
  <c r="M14" i="1" s="1"/>
  <c r="M11" i="1" a="1"/>
  <c r="M11" i="1" s="1"/>
  <c r="N10" i="1" a="1"/>
  <c r="N10" i="1" s="1"/>
  <c r="M7" i="1" a="1"/>
  <c r="M7" i="1" s="1"/>
  <c r="N13" i="1" a="1"/>
  <c r="N13" i="1" s="1"/>
  <c r="M10" i="1" a="1"/>
  <c r="M10" i="1" s="1"/>
  <c r="N9" i="1" a="1"/>
  <c r="N9" i="1" s="1"/>
  <c r="N8" i="1" a="1"/>
  <c r="N8" i="1" s="1"/>
  <c r="M13" i="1" a="1"/>
  <c r="M13" i="1" s="1"/>
  <c r="N12" i="1" a="1"/>
  <c r="N12" i="1" s="1"/>
  <c r="M9" i="1" a="1"/>
  <c r="M9" i="1" s="1"/>
  <c r="M12" i="1" a="1"/>
  <c r="M12" i="1" s="1"/>
  <c r="N11" i="1" a="1"/>
  <c r="N11" i="1" s="1"/>
  <c r="M8" i="1" a="1"/>
  <c r="M8" i="1" s="1"/>
  <c r="N7" i="1" a="1"/>
  <c r="N7" i="1" s="1"/>
  <c r="N37" i="1" a="1"/>
  <c r="N37" i="1" s="1"/>
  <c r="N35" i="1" a="1"/>
  <c r="N35" i="1" s="1"/>
  <c r="N32" i="1" a="1"/>
  <c r="N32" i="1" s="1"/>
  <c r="N39" i="1" a="1"/>
  <c r="N39" i="1" s="1"/>
  <c r="N33" i="1" a="1"/>
  <c r="N33" i="1" s="1"/>
  <c r="N31" i="1" a="1"/>
  <c r="N31" i="1" s="1"/>
  <c r="N38" i="1" a="1"/>
  <c r="N38" i="1" s="1"/>
  <c r="N36" i="1" a="1"/>
  <c r="N36" i="1" s="1"/>
  <c r="N34" i="1" a="1"/>
  <c r="N34" i="1" s="1"/>
  <c r="J40" i="1"/>
  <c r="L40" i="1" s="1"/>
  <c r="K36" i="1"/>
  <c r="K32" i="1"/>
  <c r="K38" i="1"/>
  <c r="L38" i="1" s="1"/>
  <c r="K35" i="1"/>
  <c r="K33" i="1"/>
  <c r="K37" i="1"/>
  <c r="L37" i="1" s="1"/>
  <c r="K34" i="1"/>
  <c r="K39" i="1"/>
  <c r="L39" i="1" s="1"/>
  <c r="L17" i="1"/>
  <c r="L19" i="1"/>
  <c r="L20" i="1"/>
  <c r="L21" i="1"/>
  <c r="L23" i="1"/>
  <c r="L22" i="1"/>
  <c r="L18" i="1"/>
  <c r="L27" i="1"/>
  <c r="L25" i="1"/>
  <c r="L28" i="1"/>
  <c r="L24" i="1"/>
  <c r="L15" i="1"/>
  <c r="L26" i="1"/>
  <c r="K17" i="1"/>
  <c r="K15" i="1"/>
  <c r="K22" i="1"/>
  <c r="I30" i="1"/>
  <c r="K18" i="1"/>
  <c r="K20" i="1"/>
  <c r="K12" i="1"/>
  <c r="L12" i="1" s="1"/>
  <c r="K27" i="1"/>
  <c r="K10" i="1"/>
  <c r="L10" i="1" s="1"/>
  <c r="K23" i="1"/>
  <c r="I29" i="1"/>
  <c r="I5" i="1" s="1"/>
  <c r="K14" i="1"/>
  <c r="L14" i="1" s="1"/>
  <c r="K28" i="1"/>
  <c r="K24" i="1"/>
  <c r="K19" i="1"/>
  <c r="K25" i="1"/>
  <c r="Q3" i="1"/>
  <c r="M37" i="1" a="1"/>
  <c r="M37" i="1" s="1"/>
  <c r="M38" i="1" a="1"/>
  <c r="M38" i="1" s="1"/>
  <c r="M39" i="1" a="1"/>
  <c r="M39" i="1" s="1"/>
  <c r="M36" i="1" a="1"/>
  <c r="M36" i="1" s="1"/>
  <c r="M32" i="1" a="1"/>
  <c r="M32" i="1" s="1"/>
  <c r="M33" i="1" a="1"/>
  <c r="M33" i="1" s="1"/>
  <c r="M31" i="1" a="1"/>
  <c r="M31" i="1" s="1"/>
  <c r="M34" i="1" a="1"/>
  <c r="M34" i="1" s="1"/>
  <c r="M35" i="1" a="1"/>
  <c r="M35" i="1" s="1"/>
  <c r="J29" i="1"/>
  <c r="K7" i="1"/>
  <c r="L7" i="1" s="1"/>
  <c r="I40" i="1"/>
  <c r="K11" i="1"/>
  <c r="L11" i="1" s="1"/>
  <c r="K13" i="1"/>
  <c r="L13" i="1" s="1"/>
  <c r="K21" i="1"/>
  <c r="K16" i="1"/>
  <c r="L16" i="1" s="1"/>
  <c r="K26" i="1"/>
  <c r="K9" i="1"/>
  <c r="L9" i="1" s="1"/>
  <c r="J30" i="1"/>
  <c r="K8" i="1"/>
  <c r="L8" i="1" s="1"/>
  <c r="P7" i="1" l="1"/>
  <c r="O7" i="1"/>
  <c r="P9" i="1"/>
  <c r="O9" i="1"/>
  <c r="P10" i="1"/>
  <c r="O10" i="1"/>
  <c r="P20" i="1"/>
  <c r="O20" i="1"/>
  <c r="P21" i="1"/>
  <c r="O21" i="1"/>
  <c r="K40" i="1"/>
  <c r="R28" i="1" a="1"/>
  <c r="R28" i="1" s="1"/>
  <c r="Q27" i="1" a="1"/>
  <c r="Q27" i="1" s="1"/>
  <c r="Q25" i="1" a="1"/>
  <c r="Q25" i="1" s="1"/>
  <c r="R24" i="1" a="1"/>
  <c r="R24" i="1" s="1"/>
  <c r="Q24" i="1" a="1"/>
  <c r="Q24" i="1" s="1"/>
  <c r="R23" i="1" a="1"/>
  <c r="R23" i="1" s="1"/>
  <c r="Q22" i="1" a="1"/>
  <c r="Q22" i="1" s="1"/>
  <c r="R21" i="1" a="1"/>
  <c r="R21" i="1" s="1"/>
  <c r="Q28" i="1" a="1"/>
  <c r="Q28" i="1" s="1"/>
  <c r="R27" i="1" a="1"/>
  <c r="R27" i="1" s="1"/>
  <c r="R26" i="1" a="1"/>
  <c r="R26" i="1" s="1"/>
  <c r="Q26" i="1" a="1"/>
  <c r="Q26" i="1" s="1"/>
  <c r="R25" i="1" a="1"/>
  <c r="R25" i="1" s="1"/>
  <c r="Q23" i="1" a="1"/>
  <c r="Q23" i="1" s="1"/>
  <c r="R22" i="1" a="1"/>
  <c r="R22" i="1" s="1"/>
  <c r="Q21" i="1" a="1"/>
  <c r="Q21" i="1" s="1"/>
  <c r="Q20" i="1" a="1"/>
  <c r="Q20" i="1" s="1"/>
  <c r="R19" i="1" a="1"/>
  <c r="R19" i="1" s="1"/>
  <c r="Q19" i="1" a="1"/>
  <c r="Q19" i="1" s="1"/>
  <c r="R18" i="1" a="1"/>
  <c r="R18" i="1" s="1"/>
  <c r="R17" i="1" a="1"/>
  <c r="R17" i="1" s="1"/>
  <c r="Q16" i="1" a="1"/>
  <c r="Q16" i="1" s="1"/>
  <c r="R15" i="1" a="1"/>
  <c r="R15" i="1" s="1"/>
  <c r="Q14" i="1" a="1"/>
  <c r="Q14" i="1" s="1"/>
  <c r="Q18" i="1" a="1"/>
  <c r="Q18" i="1" s="1"/>
  <c r="R20" i="1" a="1"/>
  <c r="R20" i="1" s="1"/>
  <c r="Q17" i="1" a="1"/>
  <c r="Q17" i="1" s="1"/>
  <c r="R16" i="1" a="1"/>
  <c r="R16" i="1" s="1"/>
  <c r="Q15" i="1" a="1"/>
  <c r="Q15" i="1" s="1"/>
  <c r="R14" i="1" a="1"/>
  <c r="R14" i="1" s="1"/>
  <c r="Q12" i="1" a="1"/>
  <c r="Q12" i="1" s="1"/>
  <c r="R11" i="1" a="1"/>
  <c r="R11" i="1" s="1"/>
  <c r="Q11" i="1" a="1"/>
  <c r="Q11" i="1" s="1"/>
  <c r="R10" i="1" a="1"/>
  <c r="R10" i="1" s="1"/>
  <c r="Q8" i="1" a="1"/>
  <c r="Q8" i="1" s="1"/>
  <c r="R7" i="1" a="1"/>
  <c r="R7" i="1" s="1"/>
  <c r="R13" i="1" a="1"/>
  <c r="R13" i="1" s="1"/>
  <c r="Q10" i="1" a="1"/>
  <c r="Q10" i="1" s="1"/>
  <c r="R9" i="1" a="1"/>
  <c r="R9" i="1" s="1"/>
  <c r="Q7" i="1" a="1"/>
  <c r="Q7" i="1" s="1"/>
  <c r="Q13" i="1" a="1"/>
  <c r="Q13" i="1" s="1"/>
  <c r="R12" i="1" a="1"/>
  <c r="R12" i="1" s="1"/>
  <c r="Q9" i="1" a="1"/>
  <c r="Q9" i="1" s="1"/>
  <c r="R8" i="1" a="1"/>
  <c r="R8" i="1" s="1"/>
  <c r="P12" i="1"/>
  <c r="O12" i="1"/>
  <c r="P17" i="1"/>
  <c r="O17" i="1"/>
  <c r="P14" i="1"/>
  <c r="O14" i="1"/>
  <c r="P28" i="1"/>
  <c r="O28" i="1"/>
  <c r="P22" i="1"/>
  <c r="O22" i="1"/>
  <c r="P11" i="1"/>
  <c r="O11" i="1"/>
  <c r="P13" i="1"/>
  <c r="O13" i="1"/>
  <c r="P19" i="1"/>
  <c r="O19" i="1"/>
  <c r="P18" i="1"/>
  <c r="O18" i="1"/>
  <c r="P23" i="1"/>
  <c r="O23" i="1"/>
  <c r="P25" i="1"/>
  <c r="O25" i="1"/>
  <c r="P27" i="1"/>
  <c r="O27" i="1"/>
  <c r="P8" i="1"/>
  <c r="O8" i="1"/>
  <c r="P15" i="1"/>
  <c r="O15" i="1"/>
  <c r="P16" i="1"/>
  <c r="O16" i="1"/>
  <c r="P24" i="1"/>
  <c r="O24" i="1"/>
  <c r="P26" i="1"/>
  <c r="O26" i="1"/>
  <c r="R37" i="1" a="1"/>
  <c r="R37" i="1" s="1"/>
  <c r="R33" i="1" a="1"/>
  <c r="R33" i="1" s="1"/>
  <c r="R32" i="1" a="1"/>
  <c r="R32" i="1" s="1"/>
  <c r="R39" i="1" a="1"/>
  <c r="R39" i="1" s="1"/>
  <c r="R35" i="1" a="1"/>
  <c r="R35" i="1" s="1"/>
  <c r="R31" i="1" a="1"/>
  <c r="R31" i="1" s="1"/>
  <c r="R38" i="1" a="1"/>
  <c r="R38" i="1" s="1"/>
  <c r="R36" i="1" a="1"/>
  <c r="R36" i="1" s="1"/>
  <c r="R34" i="1" a="1"/>
  <c r="R34" i="1" s="1"/>
  <c r="P32" i="1"/>
  <c r="O32" i="1"/>
  <c r="O34" i="1"/>
  <c r="P34" i="1"/>
  <c r="O38" i="1"/>
  <c r="P38" i="1" s="1"/>
  <c r="P36" i="1"/>
  <c r="O36" i="1"/>
  <c r="P33" i="1"/>
  <c r="O33" i="1"/>
  <c r="O39" i="1"/>
  <c r="P39" i="1" s="1"/>
  <c r="O37" i="1"/>
  <c r="P37" i="1" s="1"/>
  <c r="P35" i="1"/>
  <c r="O35" i="1"/>
  <c r="P31" i="1"/>
  <c r="O31" i="1"/>
  <c r="N40" i="1"/>
  <c r="P40" i="1" s="1"/>
  <c r="N30" i="1"/>
  <c r="N29" i="1"/>
  <c r="U3" i="1"/>
  <c r="Q38" i="1" a="1"/>
  <c r="Q38" i="1" s="1"/>
  <c r="Q37" i="1" a="1"/>
  <c r="Q37" i="1" s="1"/>
  <c r="Q39" i="1" a="1"/>
  <c r="Q39" i="1" s="1"/>
  <c r="Q32" i="1" a="1"/>
  <c r="Q32" i="1" s="1"/>
  <c r="Q31" i="1" a="1"/>
  <c r="Q31" i="1" s="1"/>
  <c r="Q36" i="1" a="1"/>
  <c r="Q36" i="1" s="1"/>
  <c r="Q33" i="1" a="1"/>
  <c r="Q33" i="1" s="1"/>
  <c r="Q34" i="1" a="1"/>
  <c r="Q34" i="1" s="1"/>
  <c r="Q35" i="1" a="1"/>
  <c r="Q35" i="1" s="1"/>
  <c r="M29" i="1"/>
  <c r="M30" i="1"/>
  <c r="J6" i="1"/>
  <c r="K30" i="1"/>
  <c r="L30" i="1" s="1"/>
  <c r="M40" i="1"/>
  <c r="J5" i="1"/>
  <c r="K5" i="1" s="1"/>
  <c r="L5" i="1" s="1"/>
  <c r="K29" i="1"/>
  <c r="L29" i="1" s="1"/>
  <c r="I6" i="1"/>
  <c r="O40" i="1" l="1"/>
  <c r="T12" i="1"/>
  <c r="S12" i="1"/>
  <c r="T13" i="1"/>
  <c r="S13" i="1"/>
  <c r="T17" i="1"/>
  <c r="S17" i="1"/>
  <c r="T25" i="1"/>
  <c r="S25" i="1"/>
  <c r="T28" i="1"/>
  <c r="S28" i="1"/>
  <c r="U28" i="1" a="1"/>
  <c r="U28" i="1" s="1"/>
  <c r="V27" i="1" a="1"/>
  <c r="V27" i="1" s="1"/>
  <c r="V28" i="1" a="1"/>
  <c r="V28" i="1" s="1"/>
  <c r="U26" i="1" a="1"/>
  <c r="U26" i="1" s="1"/>
  <c r="V25" i="1" a="1"/>
  <c r="V25" i="1" s="1"/>
  <c r="U27" i="1" a="1"/>
  <c r="U27" i="1" s="1"/>
  <c r="U25" i="1" a="1"/>
  <c r="U25" i="1" s="1"/>
  <c r="V24" i="1" a="1"/>
  <c r="V24" i="1" s="1"/>
  <c r="U23" i="1" a="1"/>
  <c r="U23" i="1" s="1"/>
  <c r="V22" i="1" a="1"/>
  <c r="V22" i="1" s="1"/>
  <c r="U21" i="1" a="1"/>
  <c r="U21" i="1" s="1"/>
  <c r="U24" i="1" a="1"/>
  <c r="U24" i="1" s="1"/>
  <c r="V26" i="1" a="1"/>
  <c r="V26" i="1" s="1"/>
  <c r="V23" i="1" a="1"/>
  <c r="V23" i="1" s="1"/>
  <c r="U22" i="1" a="1"/>
  <c r="U22" i="1" s="1"/>
  <c r="V21" i="1" a="1"/>
  <c r="V21" i="1" s="1"/>
  <c r="V20" i="1" a="1"/>
  <c r="V20" i="1" s="1"/>
  <c r="U20" i="1" a="1"/>
  <c r="U20" i="1" s="1"/>
  <c r="V19" i="1" a="1"/>
  <c r="V19" i="1" s="1"/>
  <c r="U17" i="1" a="1"/>
  <c r="U17" i="1" s="1"/>
  <c r="V16" i="1" a="1"/>
  <c r="V16" i="1" s="1"/>
  <c r="U15" i="1" a="1"/>
  <c r="U15" i="1" s="1"/>
  <c r="V14" i="1" a="1"/>
  <c r="V14" i="1" s="1"/>
  <c r="U19" i="1" a="1"/>
  <c r="U19" i="1" s="1"/>
  <c r="V18" i="1" a="1"/>
  <c r="V18" i="1" s="1"/>
  <c r="U18" i="1" a="1"/>
  <c r="U18" i="1" s="1"/>
  <c r="V17" i="1" a="1"/>
  <c r="V17" i="1" s="1"/>
  <c r="U16" i="1" a="1"/>
  <c r="U16" i="1" s="1"/>
  <c r="V15" i="1" a="1"/>
  <c r="V15" i="1" s="1"/>
  <c r="U14" i="1" a="1"/>
  <c r="U14" i="1" s="1"/>
  <c r="U13" i="1" a="1"/>
  <c r="U13" i="1" s="1"/>
  <c r="V12" i="1" a="1"/>
  <c r="V12" i="1" s="1"/>
  <c r="U9" i="1" a="1"/>
  <c r="U9" i="1" s="1"/>
  <c r="U7" i="1" a="1"/>
  <c r="U7" i="1" s="1"/>
  <c r="U12" i="1" a="1"/>
  <c r="U12" i="1" s="1"/>
  <c r="V11" i="1" a="1"/>
  <c r="V11" i="1" s="1"/>
  <c r="V8" i="1" a="1"/>
  <c r="V8" i="1" s="1"/>
  <c r="U11" i="1" a="1"/>
  <c r="U11" i="1" s="1"/>
  <c r="V10" i="1" a="1"/>
  <c r="V10" i="1" s="1"/>
  <c r="V7" i="1" a="1"/>
  <c r="V7" i="1" s="1"/>
  <c r="V13" i="1" a="1"/>
  <c r="V13" i="1" s="1"/>
  <c r="U10" i="1" a="1"/>
  <c r="U10" i="1" s="1"/>
  <c r="V9" i="1" a="1"/>
  <c r="V9" i="1" s="1"/>
  <c r="U8" i="1" a="1"/>
  <c r="U8" i="1" s="1"/>
  <c r="T8" i="1"/>
  <c r="S8" i="1"/>
  <c r="R30" i="1"/>
  <c r="T30" i="1" s="1"/>
  <c r="T7" i="1"/>
  <c r="S7" i="1"/>
  <c r="R29" i="1"/>
  <c r="T11" i="1"/>
  <c r="S11" i="1"/>
  <c r="T16" i="1"/>
  <c r="S16" i="1"/>
  <c r="T18" i="1"/>
  <c r="S18" i="1"/>
  <c r="T21" i="1"/>
  <c r="S21" i="1"/>
  <c r="T24" i="1"/>
  <c r="S24" i="1"/>
  <c r="T9" i="1"/>
  <c r="S9" i="1"/>
  <c r="T15" i="1"/>
  <c r="S15" i="1"/>
  <c r="T22" i="1"/>
  <c r="S22" i="1"/>
  <c r="T26" i="1"/>
  <c r="S26" i="1"/>
  <c r="T10" i="1"/>
  <c r="S10" i="1"/>
  <c r="T14" i="1"/>
  <c r="S14" i="1"/>
  <c r="T20" i="1"/>
  <c r="S20" i="1"/>
  <c r="T19" i="1"/>
  <c r="S19" i="1"/>
  <c r="T27" i="1"/>
  <c r="S27" i="1"/>
  <c r="T23" i="1"/>
  <c r="S23" i="1"/>
  <c r="U39" i="1" a="1"/>
  <c r="U39" i="1" s="1"/>
  <c r="V39" i="1" a="1"/>
  <c r="V39" i="1" s="1"/>
  <c r="V36" i="1" a="1"/>
  <c r="V36" i="1" s="1"/>
  <c r="U35" i="1" a="1"/>
  <c r="U35" i="1" s="1"/>
  <c r="U31" i="1" a="1"/>
  <c r="U31" i="1" s="1"/>
  <c r="V33" i="1" a="1"/>
  <c r="V33" i="1" s="1"/>
  <c r="V37" i="1" a="1"/>
  <c r="V37" i="1" s="1"/>
  <c r="U36" i="1" a="1"/>
  <c r="U36" i="1" s="1"/>
  <c r="U33" i="1" a="1"/>
  <c r="U33" i="1" s="1"/>
  <c r="V32" i="1" a="1"/>
  <c r="V32" i="1" s="1"/>
  <c r="U34" i="1" a="1"/>
  <c r="U34" i="1" s="1"/>
  <c r="U32" i="1" a="1"/>
  <c r="U32" i="1" s="1"/>
  <c r="V38" i="1" a="1"/>
  <c r="V38" i="1" s="1"/>
  <c r="U37" i="1" a="1"/>
  <c r="U37" i="1" s="1"/>
  <c r="V34" i="1" a="1"/>
  <c r="V34" i="1" s="1"/>
  <c r="U38" i="1" a="1"/>
  <c r="U38" i="1" s="1"/>
  <c r="V35" i="1" a="1"/>
  <c r="V35" i="1" s="1"/>
  <c r="V31" i="1" a="1"/>
  <c r="V31" i="1" s="1"/>
  <c r="S38" i="1"/>
  <c r="T38" i="1" s="1"/>
  <c r="T32" i="1"/>
  <c r="S32" i="1"/>
  <c r="S31" i="1"/>
  <c r="T31" i="1"/>
  <c r="R40" i="1"/>
  <c r="T33" i="1"/>
  <c r="S33" i="1"/>
  <c r="T34" i="1"/>
  <c r="S34" i="1"/>
  <c r="S35" i="1"/>
  <c r="T35" i="1"/>
  <c r="S37" i="1"/>
  <c r="T37" i="1" s="1"/>
  <c r="T36" i="1"/>
  <c r="S36" i="1"/>
  <c r="S39" i="1"/>
  <c r="T39" i="1" s="1"/>
  <c r="N5" i="1"/>
  <c r="N6" i="1"/>
  <c r="K6" i="1"/>
  <c r="L6" i="1" s="1"/>
  <c r="Q30" i="1"/>
  <c r="Q40" i="1"/>
  <c r="Y3" i="1"/>
  <c r="M6" i="1"/>
  <c r="O30" i="1"/>
  <c r="P30" i="1" s="1"/>
  <c r="O29" i="1"/>
  <c r="P29" i="1" s="1"/>
  <c r="M5" i="1"/>
  <c r="Q29" i="1"/>
  <c r="S40" i="1" l="1"/>
  <c r="O6" i="1"/>
  <c r="Z28" i="1" a="1"/>
  <c r="Z28" i="1" s="1"/>
  <c r="Y27" i="1" a="1"/>
  <c r="Y27" i="1" s="1"/>
  <c r="Z26" i="1" a="1"/>
  <c r="Z26" i="1" s="1"/>
  <c r="Y26" i="1" a="1"/>
  <c r="Y26" i="1" s="1"/>
  <c r="Z25" i="1" a="1"/>
  <c r="Z25" i="1" s="1"/>
  <c r="Z23" i="1" a="1"/>
  <c r="Z23" i="1" s="1"/>
  <c r="Y22" i="1" a="1"/>
  <c r="Y22" i="1" s="1"/>
  <c r="Z21" i="1" a="1"/>
  <c r="Z21" i="1" s="1"/>
  <c r="Y25" i="1" a="1"/>
  <c r="Y25" i="1" s="1"/>
  <c r="Z24" i="1" a="1"/>
  <c r="Z24" i="1" s="1"/>
  <c r="Y28" i="1" a="1"/>
  <c r="Y28" i="1" s="1"/>
  <c r="Z27" i="1" a="1"/>
  <c r="Z27" i="1" s="1"/>
  <c r="Y24" i="1" a="1"/>
  <c r="Y24" i="1" s="1"/>
  <c r="Y23" i="1" a="1"/>
  <c r="Y23" i="1" s="1"/>
  <c r="Z22" i="1" a="1"/>
  <c r="Z22" i="1" s="1"/>
  <c r="Y21" i="1" a="1"/>
  <c r="Y21" i="1" s="1"/>
  <c r="Y18" i="1" a="1"/>
  <c r="Y18" i="1" s="1"/>
  <c r="Z17" i="1" a="1"/>
  <c r="Z17" i="1" s="1"/>
  <c r="Z20" i="1" a="1"/>
  <c r="Z20" i="1" s="1"/>
  <c r="Y17" i="1" a="1"/>
  <c r="Y17" i="1" s="1"/>
  <c r="Y16" i="1" a="1"/>
  <c r="Y16" i="1" s="1"/>
  <c r="Z15" i="1" a="1"/>
  <c r="Z15" i="1" s="1"/>
  <c r="Y14" i="1" a="1"/>
  <c r="Y14" i="1" s="1"/>
  <c r="Y20" i="1" a="1"/>
  <c r="Y20" i="1" s="1"/>
  <c r="Z19" i="1" a="1"/>
  <c r="Z19" i="1" s="1"/>
  <c r="Y19" i="1" a="1"/>
  <c r="Y19" i="1" s="1"/>
  <c r="Z18" i="1" a="1"/>
  <c r="Z18" i="1" s="1"/>
  <c r="Z16" i="1" a="1"/>
  <c r="Z16" i="1" s="1"/>
  <c r="Y15" i="1" a="1"/>
  <c r="Y15" i="1" s="1"/>
  <c r="Z14" i="1" a="1"/>
  <c r="Z14" i="1" s="1"/>
  <c r="Z13" i="1" a="1"/>
  <c r="Z13" i="1" s="1"/>
  <c r="Y10" i="1" a="1"/>
  <c r="Y10" i="1" s="1"/>
  <c r="Z9" i="1" a="1"/>
  <c r="Z9" i="1" s="1"/>
  <c r="Y13" i="1" a="1"/>
  <c r="Y13" i="1" s="1"/>
  <c r="Z12" i="1" a="1"/>
  <c r="Z12" i="1" s="1"/>
  <c r="Y9" i="1" a="1"/>
  <c r="Y9" i="1" s="1"/>
  <c r="Y8" i="1" a="1"/>
  <c r="Y8" i="1" s="1"/>
  <c r="Z7" i="1" a="1"/>
  <c r="Z7" i="1" s="1"/>
  <c r="Y12" i="1" a="1"/>
  <c r="Y12" i="1" s="1"/>
  <c r="Z11" i="1" a="1"/>
  <c r="Z11" i="1" s="1"/>
  <c r="Y11" i="1" a="1"/>
  <c r="Y11" i="1" s="1"/>
  <c r="Z10" i="1" a="1"/>
  <c r="Z10" i="1" s="1"/>
  <c r="Z8" i="1" a="1"/>
  <c r="Z8" i="1" s="1"/>
  <c r="Y7" i="1" a="1"/>
  <c r="Y7" i="1" s="1"/>
  <c r="W7" i="1"/>
  <c r="X7" i="1" s="1"/>
  <c r="V29" i="1"/>
  <c r="W11" i="1"/>
  <c r="X11" i="1" s="1"/>
  <c r="W12" i="1"/>
  <c r="X12" i="1" s="1"/>
  <c r="W21" i="1"/>
  <c r="X21" i="1" s="1"/>
  <c r="W24" i="1"/>
  <c r="X24" i="1" s="1"/>
  <c r="R5" i="1"/>
  <c r="T5" i="1" s="1"/>
  <c r="T29" i="1"/>
  <c r="W9" i="1"/>
  <c r="X9" i="1" s="1"/>
  <c r="W10" i="1"/>
  <c r="X10" i="1" s="1"/>
  <c r="W17" i="1"/>
  <c r="X17" i="1" s="1"/>
  <c r="W14" i="1"/>
  <c r="X14" i="1" s="1"/>
  <c r="W19" i="1"/>
  <c r="X19" i="1" s="1"/>
  <c r="W28" i="1"/>
  <c r="X28" i="1" s="1"/>
  <c r="W23" i="1"/>
  <c r="X23" i="1" s="1"/>
  <c r="W22" i="1"/>
  <c r="X22" i="1" s="1"/>
  <c r="W27" i="1"/>
  <c r="X27" i="1" s="1"/>
  <c r="W13" i="1"/>
  <c r="X13" i="1" s="1"/>
  <c r="W8" i="1"/>
  <c r="X8" i="1" s="1"/>
  <c r="V30" i="1"/>
  <c r="X30" i="1" s="1"/>
  <c r="W15" i="1"/>
  <c r="X15" i="1" s="1"/>
  <c r="W18" i="1"/>
  <c r="X18" i="1" s="1"/>
  <c r="W16" i="1"/>
  <c r="X16" i="1" s="1"/>
  <c r="W20" i="1"/>
  <c r="X20" i="1" s="1"/>
  <c r="W26" i="1"/>
  <c r="X26" i="1" s="1"/>
  <c r="W25" i="1"/>
  <c r="X25" i="1" s="1"/>
  <c r="W34" i="1"/>
  <c r="X34" i="1" s="1"/>
  <c r="W37" i="1"/>
  <c r="X37" i="1" s="1"/>
  <c r="W36" i="1"/>
  <c r="X36" i="1" s="1"/>
  <c r="Z39" i="1" a="1"/>
  <c r="Z39" i="1" s="1"/>
  <c r="Y38" i="1" a="1"/>
  <c r="Y38" i="1" s="1"/>
  <c r="Z38" i="1" a="1"/>
  <c r="Z38" i="1" s="1"/>
  <c r="Z35" i="1" a="1"/>
  <c r="Z35" i="1" s="1"/>
  <c r="Y34" i="1" a="1"/>
  <c r="Y34" i="1" s="1"/>
  <c r="Z31" i="1" a="1"/>
  <c r="Z31" i="1" s="1"/>
  <c r="Z34" i="1" a="1"/>
  <c r="Z34" i="1" s="1"/>
  <c r="Z32" i="1" a="1"/>
  <c r="Z32" i="1" s="1"/>
  <c r="Z36" i="1" a="1"/>
  <c r="Z36" i="1" s="1"/>
  <c r="Y35" i="1" a="1"/>
  <c r="Y35" i="1" s="1"/>
  <c r="Z33" i="1" a="1"/>
  <c r="Z33" i="1" s="1"/>
  <c r="Y32" i="1" a="1"/>
  <c r="Y32" i="1" s="1"/>
  <c r="Z37" i="1" a="1"/>
  <c r="Z37" i="1" s="1"/>
  <c r="Y36" i="1" a="1"/>
  <c r="Y36" i="1" s="1"/>
  <c r="Y39" i="1" a="1"/>
  <c r="Y39" i="1" s="1"/>
  <c r="Y37" i="1" a="1"/>
  <c r="Y37" i="1" s="1"/>
  <c r="Y33" i="1" a="1"/>
  <c r="Y33" i="1" s="1"/>
  <c r="Y31" i="1" a="1"/>
  <c r="Y31" i="1" s="1"/>
  <c r="W31" i="1"/>
  <c r="X31" i="1" s="1"/>
  <c r="W32" i="1"/>
  <c r="X32" i="1" s="1"/>
  <c r="W33" i="1"/>
  <c r="X33" i="1" s="1"/>
  <c r="W39" i="1"/>
  <c r="X39" i="1" s="1"/>
  <c r="W35" i="1"/>
  <c r="X35" i="1" s="1"/>
  <c r="W38" i="1"/>
  <c r="X38" i="1" s="1"/>
  <c r="V40" i="1"/>
  <c r="T40" i="1"/>
  <c r="R6" i="1"/>
  <c r="T6" i="1" s="1"/>
  <c r="O5" i="1"/>
  <c r="P6" i="1"/>
  <c r="P5" i="1"/>
  <c r="U29" i="1"/>
  <c r="AC3" i="1"/>
  <c r="S29" i="1"/>
  <c r="Q5" i="1"/>
  <c r="S5" i="1" s="1"/>
  <c r="U40" i="1"/>
  <c r="U30" i="1"/>
  <c r="Q6" i="1"/>
  <c r="S30" i="1"/>
  <c r="AA11" i="1" l="1"/>
  <c r="AB11" i="1" s="1"/>
  <c r="AA16" i="1"/>
  <c r="AB16" i="1" s="1"/>
  <c r="AA27" i="1"/>
  <c r="AB27" i="1" s="1"/>
  <c r="AA21" i="1"/>
  <c r="AB21" i="1" s="1"/>
  <c r="V5" i="1"/>
  <c r="X5" i="1" s="1"/>
  <c r="X29" i="1"/>
  <c r="AA8" i="1"/>
  <c r="AB8" i="1" s="1"/>
  <c r="Z30" i="1"/>
  <c r="AB30" i="1" s="1"/>
  <c r="AA12" i="1"/>
  <c r="AB12" i="1" s="1"/>
  <c r="AA13" i="1"/>
  <c r="AB13" i="1" s="1"/>
  <c r="AA18" i="1"/>
  <c r="AB18" i="1" s="1"/>
  <c r="AA20" i="1"/>
  <c r="AB20" i="1" s="1"/>
  <c r="AA22" i="1"/>
  <c r="AB22" i="1" s="1"/>
  <c r="AA26" i="1"/>
  <c r="AB26" i="1" s="1"/>
  <c r="S6" i="1"/>
  <c r="AA10" i="1"/>
  <c r="AB10" i="1" s="1"/>
  <c r="AA7" i="1"/>
  <c r="AB7" i="1" s="1"/>
  <c r="Z29" i="1"/>
  <c r="AA14" i="1"/>
  <c r="AB14" i="1" s="1"/>
  <c r="AA15" i="1"/>
  <c r="AB15" i="1" s="1"/>
  <c r="AA17" i="1"/>
  <c r="AB17" i="1" s="1"/>
  <c r="AA24" i="1"/>
  <c r="AB24" i="1" s="1"/>
  <c r="AA23" i="1"/>
  <c r="AB23" i="1" s="1"/>
  <c r="AC28" i="1" a="1"/>
  <c r="AC28" i="1" s="1"/>
  <c r="AD27" i="1" a="1"/>
  <c r="AD27" i="1" s="1"/>
  <c r="AC24" i="1" a="1"/>
  <c r="AC24" i="1" s="1"/>
  <c r="AD28" i="1" a="1"/>
  <c r="AD28" i="1" s="1"/>
  <c r="AD26" i="1" a="1"/>
  <c r="AD26" i="1" s="1"/>
  <c r="AC23" i="1" a="1"/>
  <c r="AC23" i="1" s="1"/>
  <c r="AD22" i="1" a="1"/>
  <c r="AD22" i="1" s="1"/>
  <c r="AC21" i="1" a="1"/>
  <c r="AC21" i="1" s="1"/>
  <c r="AC27" i="1" a="1"/>
  <c r="AC27" i="1" s="1"/>
  <c r="AC26" i="1" a="1"/>
  <c r="AC26" i="1" s="1"/>
  <c r="AD25" i="1" a="1"/>
  <c r="AD25" i="1" s="1"/>
  <c r="AC25" i="1" a="1"/>
  <c r="AC25" i="1" s="1"/>
  <c r="AD24" i="1" a="1"/>
  <c r="AD24" i="1" s="1"/>
  <c r="AD23" i="1" a="1"/>
  <c r="AD23" i="1" s="1"/>
  <c r="AC22" i="1" a="1"/>
  <c r="AC22" i="1" s="1"/>
  <c r="AD21" i="1" a="1"/>
  <c r="AD21" i="1" s="1"/>
  <c r="AC19" i="1" a="1"/>
  <c r="AC19" i="1" s="1"/>
  <c r="AD18" i="1" a="1"/>
  <c r="AD18" i="1" s="1"/>
  <c r="AC18" i="1" a="1"/>
  <c r="AC18" i="1" s="1"/>
  <c r="AD17" i="1" a="1"/>
  <c r="AD17" i="1" s="1"/>
  <c r="AD16" i="1" a="1"/>
  <c r="AD16" i="1" s="1"/>
  <c r="AC15" i="1" a="1"/>
  <c r="AC15" i="1" s="1"/>
  <c r="AD14" i="1" a="1"/>
  <c r="AD14" i="1" s="1"/>
  <c r="AD20" i="1" a="1"/>
  <c r="AD20" i="1" s="1"/>
  <c r="AC17" i="1" a="1"/>
  <c r="AC17" i="1" s="1"/>
  <c r="AC20" i="1" a="1"/>
  <c r="AC20" i="1" s="1"/>
  <c r="AD19" i="1" a="1"/>
  <c r="AD19" i="1" s="1"/>
  <c r="AC16" i="1" a="1"/>
  <c r="AC16" i="1" s="1"/>
  <c r="AD15" i="1" a="1"/>
  <c r="AD15" i="1" s="1"/>
  <c r="AC14" i="1" a="1"/>
  <c r="AC14" i="1" s="1"/>
  <c r="AC11" i="1" a="1"/>
  <c r="AC11" i="1" s="1"/>
  <c r="AD10" i="1" a="1"/>
  <c r="AD10" i="1" s="1"/>
  <c r="AC7" i="1" a="1"/>
  <c r="AC7" i="1" s="1"/>
  <c r="AD13" i="1" a="1"/>
  <c r="AD13" i="1" s="1"/>
  <c r="AC10" i="1" a="1"/>
  <c r="AC10" i="1" s="1"/>
  <c r="AD9" i="1" a="1"/>
  <c r="AD9" i="1" s="1"/>
  <c r="AD8" i="1" a="1"/>
  <c r="AD8" i="1" s="1"/>
  <c r="AC13" i="1" a="1"/>
  <c r="AC13" i="1" s="1"/>
  <c r="AD12" i="1" a="1"/>
  <c r="AD12" i="1" s="1"/>
  <c r="AC9" i="1" a="1"/>
  <c r="AC9" i="1" s="1"/>
  <c r="AD7" i="1" a="1"/>
  <c r="AD7" i="1" s="1"/>
  <c r="AC12" i="1" a="1"/>
  <c r="AC12" i="1" s="1"/>
  <c r="AD11" i="1" a="1"/>
  <c r="AD11" i="1" s="1"/>
  <c r="AC8" i="1" a="1"/>
  <c r="AC8" i="1" s="1"/>
  <c r="AA9" i="1"/>
  <c r="AB9" i="1" s="1"/>
  <c r="AA19" i="1"/>
  <c r="AB19" i="1" s="1"/>
  <c r="AA25" i="1"/>
  <c r="AB25" i="1" s="1"/>
  <c r="AA28" i="1"/>
  <c r="AB28" i="1" s="1"/>
  <c r="AA31" i="1"/>
  <c r="AB31" i="1" s="1"/>
  <c r="AA37" i="1"/>
  <c r="AB37" i="1" s="1"/>
  <c r="AA36" i="1"/>
  <c r="AB36" i="1" s="1"/>
  <c r="AA39" i="1"/>
  <c r="AB39" i="1" s="1"/>
  <c r="AA32" i="1"/>
  <c r="AB32" i="1" s="1"/>
  <c r="AA35" i="1"/>
  <c r="AB35" i="1" s="1"/>
  <c r="AC39" i="1" a="1"/>
  <c r="AC39" i="1" s="1"/>
  <c r="AD38" i="1" a="1"/>
  <c r="AD38" i="1" s="1"/>
  <c r="AC37" i="1" a="1"/>
  <c r="AC37" i="1" s="1"/>
  <c r="AD34" i="1" a="1"/>
  <c r="AD34" i="1" s="1"/>
  <c r="AD39" i="1" a="1"/>
  <c r="AD39" i="1" s="1"/>
  <c r="AD35" i="1" a="1"/>
  <c r="AD35" i="1" s="1"/>
  <c r="AC34" i="1" a="1"/>
  <c r="AC34" i="1" s="1"/>
  <c r="AC33" i="1" a="1"/>
  <c r="AC33" i="1" s="1"/>
  <c r="AD32" i="1" a="1"/>
  <c r="AD32" i="1" s="1"/>
  <c r="AC31" i="1" a="1"/>
  <c r="AC31" i="1" s="1"/>
  <c r="AD33" i="1" a="1"/>
  <c r="AD33" i="1" s="1"/>
  <c r="AD36" i="1" a="1"/>
  <c r="AD36" i="1" s="1"/>
  <c r="AC35" i="1" a="1"/>
  <c r="AC35" i="1" s="1"/>
  <c r="AC38" i="1" a="1"/>
  <c r="AC38" i="1" s="1"/>
  <c r="AD37" i="1" a="1"/>
  <c r="AD37" i="1" s="1"/>
  <c r="AC36" i="1" a="1"/>
  <c r="AC36" i="1" s="1"/>
  <c r="AC32" i="1" a="1"/>
  <c r="AC32" i="1" s="1"/>
  <c r="AD31" i="1" a="1"/>
  <c r="AD31" i="1" s="1"/>
  <c r="AA33" i="1"/>
  <c r="AB33" i="1" s="1"/>
  <c r="AA34" i="1"/>
  <c r="AB34" i="1" s="1"/>
  <c r="AA38" i="1"/>
  <c r="AB38" i="1" s="1"/>
  <c r="X40" i="1"/>
  <c r="V6" i="1"/>
  <c r="X6" i="1" s="1"/>
  <c r="Z40" i="1"/>
  <c r="W40" i="1"/>
  <c r="Y40" i="1"/>
  <c r="Y29" i="1"/>
  <c r="AG3" i="1"/>
  <c r="U6" i="1"/>
  <c r="W30" i="1"/>
  <c r="Y30" i="1"/>
  <c r="U5" i="1"/>
  <c r="W5" i="1" s="1"/>
  <c r="W29" i="1"/>
  <c r="AE9" i="1" l="1"/>
  <c r="AF9" i="1" s="1"/>
  <c r="AE10" i="1"/>
  <c r="AF10" i="1" s="1"/>
  <c r="AE20" i="1"/>
  <c r="AF20" i="1" s="1"/>
  <c r="AE17" i="1"/>
  <c r="AF17" i="1" s="1"/>
  <c r="AE21" i="1"/>
  <c r="AF21" i="1" s="1"/>
  <c r="AE28" i="1"/>
  <c r="AF28" i="1" s="1"/>
  <c r="AH28" i="1" a="1"/>
  <c r="AH28" i="1" s="1"/>
  <c r="AG27" i="1" a="1"/>
  <c r="AG27" i="1" s="1"/>
  <c r="AG28" i="1" a="1"/>
  <c r="AG28" i="1" s="1"/>
  <c r="AH27" i="1" a="1"/>
  <c r="AH27" i="1" s="1"/>
  <c r="AG25" i="1" a="1"/>
  <c r="AG25" i="1" s="1"/>
  <c r="AH24" i="1" a="1"/>
  <c r="AH24" i="1" s="1"/>
  <c r="AG24" i="1" a="1"/>
  <c r="AG24" i="1" s="1"/>
  <c r="AH23" i="1" a="1"/>
  <c r="AH23" i="1" s="1"/>
  <c r="AG22" i="1" a="1"/>
  <c r="AG22" i="1" s="1"/>
  <c r="AH21" i="1" a="1"/>
  <c r="AH21" i="1" s="1"/>
  <c r="AH26" i="1" a="1"/>
  <c r="AH26" i="1" s="1"/>
  <c r="AG26" i="1" a="1"/>
  <c r="AG26" i="1" s="1"/>
  <c r="AH25" i="1" a="1"/>
  <c r="AH25" i="1" s="1"/>
  <c r="AG23" i="1" a="1"/>
  <c r="AG23" i="1" s="1"/>
  <c r="AH22" i="1" a="1"/>
  <c r="AH22" i="1" s="1"/>
  <c r="AG21" i="1" a="1"/>
  <c r="AG21" i="1" s="1"/>
  <c r="AG20" i="1" a="1"/>
  <c r="AG20" i="1" s="1"/>
  <c r="AH19" i="1" a="1"/>
  <c r="AH19" i="1" s="1"/>
  <c r="AG19" i="1" a="1"/>
  <c r="AG19" i="1" s="1"/>
  <c r="AH18" i="1" a="1"/>
  <c r="AH18" i="1" s="1"/>
  <c r="AG16" i="1" a="1"/>
  <c r="AG16" i="1" s="1"/>
  <c r="AH15" i="1" a="1"/>
  <c r="AH15" i="1" s="1"/>
  <c r="AG14" i="1" a="1"/>
  <c r="AG14" i="1" s="1"/>
  <c r="AG18" i="1" a="1"/>
  <c r="AG18" i="1" s="1"/>
  <c r="AH17" i="1" a="1"/>
  <c r="AH17" i="1" s="1"/>
  <c r="AH20" i="1" a="1"/>
  <c r="AH20" i="1" s="1"/>
  <c r="AG17" i="1" a="1"/>
  <c r="AG17" i="1" s="1"/>
  <c r="AH16" i="1" a="1"/>
  <c r="AH16" i="1" s="1"/>
  <c r="AG15" i="1" a="1"/>
  <c r="AG15" i="1" s="1"/>
  <c r="AH14" i="1" a="1"/>
  <c r="AH14" i="1" s="1"/>
  <c r="AG12" i="1" a="1"/>
  <c r="AG12" i="1" s="1"/>
  <c r="AH11" i="1" a="1"/>
  <c r="AH11" i="1" s="1"/>
  <c r="AG11" i="1" a="1"/>
  <c r="AG11" i="1" s="1"/>
  <c r="AH10" i="1" a="1"/>
  <c r="AH10" i="1" s="1"/>
  <c r="AG8" i="1" a="1"/>
  <c r="AG8" i="1" s="1"/>
  <c r="AH7" i="1" a="1"/>
  <c r="AH7" i="1" s="1"/>
  <c r="AH13" i="1" a="1"/>
  <c r="AH13" i="1" s="1"/>
  <c r="AG10" i="1" a="1"/>
  <c r="AG10" i="1" s="1"/>
  <c r="AH9" i="1" a="1"/>
  <c r="AH9" i="1" s="1"/>
  <c r="AG13" i="1" a="1"/>
  <c r="AG13" i="1" s="1"/>
  <c r="AH12" i="1" a="1"/>
  <c r="AH12" i="1" s="1"/>
  <c r="AG9" i="1" a="1"/>
  <c r="AG9" i="1" s="1"/>
  <c r="AH8" i="1" a="1"/>
  <c r="AH8" i="1" s="1"/>
  <c r="AG7" i="1" a="1"/>
  <c r="AG7" i="1" s="1"/>
  <c r="AE11" i="1"/>
  <c r="AF11" i="1" s="1"/>
  <c r="AE12" i="1"/>
  <c r="AF12" i="1" s="1"/>
  <c r="AE19" i="1"/>
  <c r="AF19" i="1" s="1"/>
  <c r="AE14" i="1"/>
  <c r="AF14" i="1" s="1"/>
  <c r="AE25" i="1"/>
  <c r="AF25" i="1" s="1"/>
  <c r="AE22" i="1"/>
  <c r="AF22" i="1" s="1"/>
  <c r="AE13" i="1"/>
  <c r="AF13" i="1" s="1"/>
  <c r="AE18" i="1"/>
  <c r="AF18" i="1" s="1"/>
  <c r="AE23" i="1"/>
  <c r="AF23" i="1" s="1"/>
  <c r="AE27" i="1"/>
  <c r="AF27" i="1" s="1"/>
  <c r="AE7" i="1"/>
  <c r="AF7" i="1" s="1"/>
  <c r="AD29" i="1"/>
  <c r="AE8" i="1"/>
  <c r="AF8" i="1" s="1"/>
  <c r="AD30" i="1"/>
  <c r="AF30" i="1" s="1"/>
  <c r="AE15" i="1"/>
  <c r="AF15" i="1" s="1"/>
  <c r="AE16" i="1"/>
  <c r="AF16" i="1" s="1"/>
  <c r="AE24" i="1"/>
  <c r="AF24" i="1" s="1"/>
  <c r="AE26" i="1"/>
  <c r="AF26" i="1" s="1"/>
  <c r="Z5" i="1"/>
  <c r="AB5" i="1" s="1"/>
  <c r="AB29" i="1"/>
  <c r="W6" i="1"/>
  <c r="AE34" i="1"/>
  <c r="AF34" i="1" s="1"/>
  <c r="AE37" i="1"/>
  <c r="AF37" i="1" s="1"/>
  <c r="AE33" i="1"/>
  <c r="AF33" i="1" s="1"/>
  <c r="AE31" i="1"/>
  <c r="AF31" i="1" s="1"/>
  <c r="AE35" i="1"/>
  <c r="AF35" i="1" s="1"/>
  <c r="AE38" i="1"/>
  <c r="AF38" i="1" s="1"/>
  <c r="AH39" i="1" a="1"/>
  <c r="AH39" i="1" s="1"/>
  <c r="AG38" i="1" a="1"/>
  <c r="AG38" i="1" s="1"/>
  <c r="AG39" i="1" a="1"/>
  <c r="AG39" i="1" s="1"/>
  <c r="AH37" i="1" a="1"/>
  <c r="AH37" i="1" s="1"/>
  <c r="AG36" i="1" a="1"/>
  <c r="AG36" i="1" s="1"/>
  <c r="AH36" i="1" a="1"/>
  <c r="AH36" i="1" s="1"/>
  <c r="AG31" i="1" a="1"/>
  <c r="AG31" i="1" s="1"/>
  <c r="AH38" i="1" a="1"/>
  <c r="AH38" i="1" s="1"/>
  <c r="AG37" i="1" a="1"/>
  <c r="AG37" i="1" s="1"/>
  <c r="AH34" i="1" a="1"/>
  <c r="AH34" i="1" s="1"/>
  <c r="AH33" i="1" a="1"/>
  <c r="AH33" i="1" s="1"/>
  <c r="AG32" i="1" a="1"/>
  <c r="AG32" i="1" s="1"/>
  <c r="AH31" i="1" a="1"/>
  <c r="AH31" i="1" s="1"/>
  <c r="AG35" i="1" a="1"/>
  <c r="AG35" i="1" s="1"/>
  <c r="AH32" i="1" a="1"/>
  <c r="AH32" i="1" s="1"/>
  <c r="AH35" i="1" a="1"/>
  <c r="AH35" i="1" s="1"/>
  <c r="AG34" i="1" a="1"/>
  <c r="AG34" i="1" s="1"/>
  <c r="AG33" i="1" a="1"/>
  <c r="AG33" i="1" s="1"/>
  <c r="AE36" i="1"/>
  <c r="AF36" i="1" s="1"/>
  <c r="AE32" i="1"/>
  <c r="AF32" i="1" s="1"/>
  <c r="AE39" i="1"/>
  <c r="AF39" i="1" s="1"/>
  <c r="AB40" i="1"/>
  <c r="Z6" i="1"/>
  <c r="AB6" i="1" s="1"/>
  <c r="AD40" i="1"/>
  <c r="AA40" i="1"/>
  <c r="AC29" i="1"/>
  <c r="AC30" i="1"/>
  <c r="Y6" i="1"/>
  <c r="AA30" i="1"/>
  <c r="AK3" i="1"/>
  <c r="AC40" i="1"/>
  <c r="Y5" i="1"/>
  <c r="AA5" i="1" s="1"/>
  <c r="AA29" i="1"/>
  <c r="AA6" i="1" l="1"/>
  <c r="AI10" i="1"/>
  <c r="AJ10" i="1" s="1"/>
  <c r="AI14" i="1"/>
  <c r="AJ14" i="1" s="1"/>
  <c r="AI20" i="1"/>
  <c r="AJ20" i="1" s="1"/>
  <c r="AI15" i="1"/>
  <c r="AJ15" i="1" s="1"/>
  <c r="AI19" i="1"/>
  <c r="AJ19" i="1" s="1"/>
  <c r="AI21" i="1"/>
  <c r="AJ21" i="1" s="1"/>
  <c r="AI24" i="1"/>
  <c r="AJ24" i="1" s="1"/>
  <c r="AK28" i="1" a="1"/>
  <c r="AK28" i="1" s="1"/>
  <c r="AL27" i="1" a="1"/>
  <c r="AL27" i="1" s="1"/>
  <c r="AK26" i="1" a="1"/>
  <c r="AK26" i="1" s="1"/>
  <c r="AL25" i="1" a="1"/>
  <c r="AL25" i="1" s="1"/>
  <c r="AK25" i="1" a="1"/>
  <c r="AK25" i="1" s="1"/>
  <c r="AL24" i="1" a="1"/>
  <c r="AL24" i="1" s="1"/>
  <c r="AK23" i="1" a="1"/>
  <c r="AK23" i="1" s="1"/>
  <c r="AL22" i="1" a="1"/>
  <c r="AL22" i="1" s="1"/>
  <c r="AK21" i="1" a="1"/>
  <c r="AK21" i="1" s="1"/>
  <c r="AL28" i="1" a="1"/>
  <c r="AL28" i="1" s="1"/>
  <c r="AK24" i="1" a="1"/>
  <c r="AK24" i="1" s="1"/>
  <c r="AK27" i="1" a="1"/>
  <c r="AK27" i="1" s="1"/>
  <c r="AL26" i="1" a="1"/>
  <c r="AL26" i="1" s="1"/>
  <c r="AL23" i="1" a="1"/>
  <c r="AL23" i="1" s="1"/>
  <c r="AK22" i="1" a="1"/>
  <c r="AK22" i="1" s="1"/>
  <c r="AL21" i="1" a="1"/>
  <c r="AL21" i="1" s="1"/>
  <c r="AL20" i="1" a="1"/>
  <c r="AL20" i="1" s="1"/>
  <c r="AK17" i="1" a="1"/>
  <c r="AK17" i="1" s="1"/>
  <c r="AK20" i="1" a="1"/>
  <c r="AK20" i="1" s="1"/>
  <c r="AL19" i="1" a="1"/>
  <c r="AL19" i="1" s="1"/>
  <c r="AL16" i="1" a="1"/>
  <c r="AL16" i="1" s="1"/>
  <c r="AK15" i="1" a="1"/>
  <c r="AK15" i="1" s="1"/>
  <c r="AL14" i="1" a="1"/>
  <c r="AL14" i="1" s="1"/>
  <c r="AK19" i="1" a="1"/>
  <c r="AK19" i="1" s="1"/>
  <c r="AL18" i="1" a="1"/>
  <c r="AL18" i="1" s="1"/>
  <c r="AK18" i="1" a="1"/>
  <c r="AK18" i="1" s="1"/>
  <c r="AL17" i="1" a="1"/>
  <c r="AL17" i="1" s="1"/>
  <c r="AK16" i="1" a="1"/>
  <c r="AK16" i="1" s="1"/>
  <c r="AL15" i="1" a="1"/>
  <c r="AL15" i="1" s="1"/>
  <c r="AK14" i="1" a="1"/>
  <c r="AK14" i="1" s="1"/>
  <c r="AK13" i="1" a="1"/>
  <c r="AK13" i="1" s="1"/>
  <c r="AL12" i="1" a="1"/>
  <c r="AL12" i="1" s="1"/>
  <c r="AK9" i="1" a="1"/>
  <c r="AK9" i="1" s="1"/>
  <c r="AK7" i="1" a="1"/>
  <c r="AK7" i="1" s="1"/>
  <c r="AK12" i="1" a="1"/>
  <c r="AK12" i="1" s="1"/>
  <c r="AL11" i="1" a="1"/>
  <c r="AL11" i="1" s="1"/>
  <c r="AL8" i="1" a="1"/>
  <c r="AL8" i="1" s="1"/>
  <c r="AK11" i="1" a="1"/>
  <c r="AK11" i="1" s="1"/>
  <c r="AL10" i="1" a="1"/>
  <c r="AL10" i="1" s="1"/>
  <c r="AL7" i="1" a="1"/>
  <c r="AL7" i="1" s="1"/>
  <c r="AL13" i="1" a="1"/>
  <c r="AL13" i="1" s="1"/>
  <c r="AK10" i="1" a="1"/>
  <c r="AK10" i="1" s="1"/>
  <c r="AL9" i="1" a="1"/>
  <c r="AL9" i="1" s="1"/>
  <c r="AK8" i="1" a="1"/>
  <c r="AK8" i="1" s="1"/>
  <c r="AI12" i="1"/>
  <c r="AJ12" i="1" s="1"/>
  <c r="AI13" i="1"/>
  <c r="AJ13" i="1" s="1"/>
  <c r="AI17" i="1"/>
  <c r="AJ17" i="1" s="1"/>
  <c r="AI25" i="1"/>
  <c r="AJ25" i="1" s="1"/>
  <c r="AI28" i="1"/>
  <c r="AJ28" i="1" s="1"/>
  <c r="AI7" i="1"/>
  <c r="AJ7" i="1" s="1"/>
  <c r="AH29" i="1"/>
  <c r="AI11" i="1"/>
  <c r="AJ11" i="1" s="1"/>
  <c r="AI16" i="1"/>
  <c r="AJ16" i="1" s="1"/>
  <c r="AI18" i="1"/>
  <c r="AJ18" i="1" s="1"/>
  <c r="AI23" i="1"/>
  <c r="AJ23" i="1" s="1"/>
  <c r="AI27" i="1"/>
  <c r="AJ27" i="1" s="1"/>
  <c r="AD5" i="1"/>
  <c r="AF5" i="1" s="1"/>
  <c r="AF29" i="1"/>
  <c r="AI8" i="1"/>
  <c r="AJ8" i="1" s="1"/>
  <c r="AH30" i="1"/>
  <c r="AJ30" i="1" s="1"/>
  <c r="AI9" i="1"/>
  <c r="AJ9" i="1" s="1"/>
  <c r="AI22" i="1"/>
  <c r="AJ22" i="1" s="1"/>
  <c r="AI26" i="1"/>
  <c r="AJ26" i="1" s="1"/>
  <c r="AI35" i="1"/>
  <c r="AJ35" i="1" s="1"/>
  <c r="AI38" i="1"/>
  <c r="AJ38" i="1" s="1"/>
  <c r="AI37" i="1"/>
  <c r="AJ37" i="1" s="1"/>
  <c r="AI32" i="1"/>
  <c r="AJ32" i="1" s="1"/>
  <c r="AI33" i="1"/>
  <c r="AJ33" i="1" s="1"/>
  <c r="AI34" i="1"/>
  <c r="AJ34" i="1" s="1"/>
  <c r="AI36" i="1"/>
  <c r="AJ36" i="1" s="1"/>
  <c r="AK39" i="1" a="1"/>
  <c r="AK39" i="1" s="1"/>
  <c r="AL38" i="1" a="1"/>
  <c r="AL38" i="1" s="1"/>
  <c r="AK38" i="1" a="1"/>
  <c r="AK38" i="1" s="1"/>
  <c r="AL36" i="1" a="1"/>
  <c r="AL36" i="1" s="1"/>
  <c r="AK35" i="1" a="1"/>
  <c r="AK35" i="1" s="1"/>
  <c r="AK31" i="1" a="1"/>
  <c r="AK31" i="1" s="1"/>
  <c r="AL33" i="1" a="1"/>
  <c r="AL33" i="1" s="1"/>
  <c r="AL37" i="1" a="1"/>
  <c r="AL37" i="1" s="1"/>
  <c r="AK36" i="1" a="1"/>
  <c r="AK36" i="1" s="1"/>
  <c r="AK33" i="1" a="1"/>
  <c r="AK33" i="1" s="1"/>
  <c r="AL32" i="1" a="1"/>
  <c r="AL32" i="1" s="1"/>
  <c r="AL31" i="1" a="1"/>
  <c r="AL31" i="1" s="1"/>
  <c r="AL39" i="1" a="1"/>
  <c r="AL39" i="1" s="1"/>
  <c r="AK37" i="1" a="1"/>
  <c r="AK37" i="1" s="1"/>
  <c r="AL34" i="1" a="1"/>
  <c r="AL34" i="1" s="1"/>
  <c r="AL35" i="1" a="1"/>
  <c r="AL35" i="1" s="1"/>
  <c r="AK34" i="1" a="1"/>
  <c r="AK34" i="1" s="1"/>
  <c r="AK32" i="1" a="1"/>
  <c r="AK32" i="1" s="1"/>
  <c r="AI31" i="1"/>
  <c r="AJ31" i="1" s="1"/>
  <c r="AI39" i="1"/>
  <c r="AJ39" i="1" s="1"/>
  <c r="AF40" i="1"/>
  <c r="AD6" i="1"/>
  <c r="AF6" i="1" s="1"/>
  <c r="AE40" i="1"/>
  <c r="AH40" i="1"/>
  <c r="AG40" i="1"/>
  <c r="AG29" i="1"/>
  <c r="AO3" i="1"/>
  <c r="AG30" i="1"/>
  <c r="AC6" i="1"/>
  <c r="AE30" i="1"/>
  <c r="AC5" i="1"/>
  <c r="AE29" i="1"/>
  <c r="AE6" i="1" l="1"/>
  <c r="AE5" i="1"/>
  <c r="AP28" i="1" a="1"/>
  <c r="AP28" i="1" s="1"/>
  <c r="AO27" i="1" a="1"/>
  <c r="AO27" i="1" s="1"/>
  <c r="AP26" i="1" a="1"/>
  <c r="AP26" i="1" s="1"/>
  <c r="AO28" i="1" a="1"/>
  <c r="AO28" i="1" s="1"/>
  <c r="AP27" i="1" a="1"/>
  <c r="AP27" i="1" s="1"/>
  <c r="AO26" i="1" a="1"/>
  <c r="AO26" i="1" s="1"/>
  <c r="AP25" i="1" a="1"/>
  <c r="AP25" i="1" s="1"/>
  <c r="AP23" i="1" a="1"/>
  <c r="AP23" i="1" s="1"/>
  <c r="AO22" i="1" a="1"/>
  <c r="AO22" i="1" s="1"/>
  <c r="AP21" i="1" a="1"/>
  <c r="AP21" i="1" s="1"/>
  <c r="AO25" i="1" a="1"/>
  <c r="AO25" i="1" s="1"/>
  <c r="AP24" i="1" a="1"/>
  <c r="AP24" i="1" s="1"/>
  <c r="AO24" i="1" a="1"/>
  <c r="AO24" i="1" s="1"/>
  <c r="AO23" i="1" a="1"/>
  <c r="AO23" i="1" s="1"/>
  <c r="AP22" i="1" a="1"/>
  <c r="AP22" i="1" s="1"/>
  <c r="AO21" i="1" a="1"/>
  <c r="AO21" i="1" s="1"/>
  <c r="AO18" i="1" a="1"/>
  <c r="AO18" i="1" s="1"/>
  <c r="AP17" i="1" a="1"/>
  <c r="AP17" i="1" s="1"/>
  <c r="AP20" i="1" a="1"/>
  <c r="AP20" i="1" s="1"/>
  <c r="AO17" i="1" a="1"/>
  <c r="AO17" i="1" s="1"/>
  <c r="AO16" i="1" a="1"/>
  <c r="AO16" i="1" s="1"/>
  <c r="AP15" i="1" a="1"/>
  <c r="AP15" i="1" s="1"/>
  <c r="AO14" i="1" a="1"/>
  <c r="AO14" i="1" s="1"/>
  <c r="AO20" i="1" a="1"/>
  <c r="AO20" i="1" s="1"/>
  <c r="AP19" i="1" a="1"/>
  <c r="AP19" i="1" s="1"/>
  <c r="AO19" i="1" a="1"/>
  <c r="AO19" i="1" s="1"/>
  <c r="AP18" i="1" a="1"/>
  <c r="AP18" i="1" s="1"/>
  <c r="AP16" i="1" a="1"/>
  <c r="AP16" i="1" s="1"/>
  <c r="AO15" i="1" a="1"/>
  <c r="AO15" i="1" s="1"/>
  <c r="AP14" i="1" a="1"/>
  <c r="AP14" i="1" s="1"/>
  <c r="AP13" i="1" a="1"/>
  <c r="AP13" i="1" s="1"/>
  <c r="AO10" i="1" a="1"/>
  <c r="AO10" i="1" s="1"/>
  <c r="AP9" i="1" a="1"/>
  <c r="AP9" i="1" s="1"/>
  <c r="AO13" i="1" a="1"/>
  <c r="AO13" i="1" s="1"/>
  <c r="AP12" i="1" a="1"/>
  <c r="AP12" i="1" s="1"/>
  <c r="AO9" i="1" a="1"/>
  <c r="AO9" i="1" s="1"/>
  <c r="AO8" i="1" a="1"/>
  <c r="AO8" i="1" s="1"/>
  <c r="AP7" i="1" a="1"/>
  <c r="AP7" i="1" s="1"/>
  <c r="AO12" i="1" a="1"/>
  <c r="AO12" i="1" s="1"/>
  <c r="AP11" i="1" a="1"/>
  <c r="AP11" i="1" s="1"/>
  <c r="AO11" i="1" a="1"/>
  <c r="AO11" i="1" s="1"/>
  <c r="AP10" i="1" a="1"/>
  <c r="AP10" i="1" s="1"/>
  <c r="AP8" i="1" a="1"/>
  <c r="AP8" i="1" s="1"/>
  <c r="AO7" i="1" a="1"/>
  <c r="AO7" i="1" s="1"/>
  <c r="AM9" i="1"/>
  <c r="AN9" i="1" s="1"/>
  <c r="AM10" i="1"/>
  <c r="AN10" i="1" s="1"/>
  <c r="AM17" i="1"/>
  <c r="AN17" i="1" s="1"/>
  <c r="AM14" i="1"/>
  <c r="AN14" i="1" s="1"/>
  <c r="AH5" i="1"/>
  <c r="AJ5" i="1" s="1"/>
  <c r="AJ29" i="1"/>
  <c r="AM23" i="1"/>
  <c r="AN23" i="1" s="1"/>
  <c r="AM28" i="1"/>
  <c r="AN28" i="1" s="1"/>
  <c r="AM24" i="1"/>
  <c r="AN24" i="1" s="1"/>
  <c r="AM27" i="1"/>
  <c r="AN27" i="1" s="1"/>
  <c r="AM13" i="1"/>
  <c r="AN13" i="1" s="1"/>
  <c r="AM8" i="1"/>
  <c r="AN8" i="1" s="1"/>
  <c r="AL30" i="1"/>
  <c r="AN30" i="1" s="1"/>
  <c r="AM15" i="1"/>
  <c r="AN15" i="1" s="1"/>
  <c r="AM18" i="1"/>
  <c r="AN18" i="1" s="1"/>
  <c r="AM16" i="1"/>
  <c r="AN16" i="1" s="1"/>
  <c r="AM20" i="1"/>
  <c r="AN20" i="1" s="1"/>
  <c r="AM26" i="1"/>
  <c r="AN26" i="1" s="1"/>
  <c r="AM7" i="1"/>
  <c r="AN7" i="1" s="1"/>
  <c r="AL29" i="1"/>
  <c r="AM11" i="1"/>
  <c r="AN11" i="1" s="1"/>
  <c r="AM12" i="1"/>
  <c r="AN12" i="1" s="1"/>
  <c r="AM19" i="1"/>
  <c r="AN19" i="1" s="1"/>
  <c r="AM21" i="1"/>
  <c r="AN21" i="1" s="1"/>
  <c r="AM22" i="1"/>
  <c r="AN22" i="1" s="1"/>
  <c r="AM25" i="1"/>
  <c r="AN25" i="1" s="1"/>
  <c r="AM38" i="1"/>
  <c r="AN38" i="1" s="1"/>
  <c r="AM39" i="1"/>
  <c r="AN39" i="1" s="1"/>
  <c r="AI40" i="1"/>
  <c r="AM35" i="1"/>
  <c r="AN35" i="1" s="1"/>
  <c r="AM31" i="1"/>
  <c r="AN31" i="1" s="1"/>
  <c r="AM37" i="1"/>
  <c r="AN37" i="1" s="1"/>
  <c r="AM36" i="1"/>
  <c r="AN36" i="1" s="1"/>
  <c r="AP39" i="1" a="1"/>
  <c r="AP39" i="1" s="1"/>
  <c r="AO38" i="1" a="1"/>
  <c r="AO38" i="1" s="1"/>
  <c r="AP35" i="1" a="1"/>
  <c r="AP35" i="1" s="1"/>
  <c r="AO34" i="1" a="1"/>
  <c r="AO34" i="1" s="1"/>
  <c r="AP31" i="1" a="1"/>
  <c r="AP31" i="1" s="1"/>
  <c r="AP32" i="1" a="1"/>
  <c r="AP32" i="1" s="1"/>
  <c r="AO39" i="1" a="1"/>
  <c r="AO39" i="1" s="1"/>
  <c r="AP36" i="1" a="1"/>
  <c r="AP36" i="1" s="1"/>
  <c r="AO35" i="1" a="1"/>
  <c r="AO35" i="1" s="1"/>
  <c r="AP33" i="1" a="1"/>
  <c r="AP33" i="1" s="1"/>
  <c r="AO32" i="1" a="1"/>
  <c r="AO32" i="1" s="1"/>
  <c r="AP34" i="1" a="1"/>
  <c r="AP34" i="1" s="1"/>
  <c r="AO33" i="1" a="1"/>
  <c r="AO33" i="1" s="1"/>
  <c r="AP38" i="1" a="1"/>
  <c r="AP38" i="1" s="1"/>
  <c r="AP37" i="1" a="1"/>
  <c r="AP37" i="1" s="1"/>
  <c r="AO36" i="1" a="1"/>
  <c r="AO36" i="1" s="1"/>
  <c r="AO37" i="1" a="1"/>
  <c r="AO37" i="1" s="1"/>
  <c r="AO31" i="1" a="1"/>
  <c r="AO31" i="1" s="1"/>
  <c r="AM34" i="1"/>
  <c r="AN34" i="1" s="1"/>
  <c r="AM32" i="1"/>
  <c r="AN32" i="1" s="1"/>
  <c r="AM33" i="1"/>
  <c r="AN33" i="1" s="1"/>
  <c r="AL40" i="1"/>
  <c r="AJ40" i="1"/>
  <c r="AH6" i="1"/>
  <c r="AJ6" i="1" s="1"/>
  <c r="AK29" i="1"/>
  <c r="AS3" i="1"/>
  <c r="AG6" i="1"/>
  <c r="AI30" i="1"/>
  <c r="AK40" i="1"/>
  <c r="AK30" i="1"/>
  <c r="AG5" i="1"/>
  <c r="AI29" i="1"/>
  <c r="AI5" i="1" l="1"/>
  <c r="AS28" i="1" a="1"/>
  <c r="AS28" i="1" s="1"/>
  <c r="AT27" i="1" a="1"/>
  <c r="AT27" i="1" s="1"/>
  <c r="AS27" i="1" a="1"/>
  <c r="AS27" i="1" s="1"/>
  <c r="AS24" i="1" a="1"/>
  <c r="AS24" i="1" s="1"/>
  <c r="AT26" i="1" a="1"/>
  <c r="AT26" i="1" s="1"/>
  <c r="AS23" i="1" a="1"/>
  <c r="AS23" i="1" s="1"/>
  <c r="AT22" i="1" a="1"/>
  <c r="AT22" i="1" s="1"/>
  <c r="AS21" i="1" a="1"/>
  <c r="AS21" i="1" s="1"/>
  <c r="AS26" i="1" a="1"/>
  <c r="AS26" i="1" s="1"/>
  <c r="AT25" i="1" a="1"/>
  <c r="AT25" i="1" s="1"/>
  <c r="AT28" i="1" a="1"/>
  <c r="AT28" i="1" s="1"/>
  <c r="AS25" i="1" a="1"/>
  <c r="AS25" i="1" s="1"/>
  <c r="AT24" i="1" a="1"/>
  <c r="AT24" i="1" s="1"/>
  <c r="AT23" i="1" a="1"/>
  <c r="AT23" i="1" s="1"/>
  <c r="AS22" i="1" a="1"/>
  <c r="AS22" i="1" s="1"/>
  <c r="AT21" i="1" a="1"/>
  <c r="AT21" i="1" s="1"/>
  <c r="AS19" i="1" a="1"/>
  <c r="AS19" i="1" s="1"/>
  <c r="AT18" i="1" a="1"/>
  <c r="AT18" i="1" s="1"/>
  <c r="AS18" i="1" a="1"/>
  <c r="AS18" i="1" s="1"/>
  <c r="AT17" i="1" a="1"/>
  <c r="AT17" i="1" s="1"/>
  <c r="AT16" i="1" a="1"/>
  <c r="AT16" i="1" s="1"/>
  <c r="AS15" i="1" a="1"/>
  <c r="AS15" i="1" s="1"/>
  <c r="AT14" i="1" a="1"/>
  <c r="AT14" i="1" s="1"/>
  <c r="AT20" i="1" a="1"/>
  <c r="AT20" i="1" s="1"/>
  <c r="AS17" i="1" a="1"/>
  <c r="AS17" i="1" s="1"/>
  <c r="AS20" i="1" a="1"/>
  <c r="AS20" i="1" s="1"/>
  <c r="AT19" i="1" a="1"/>
  <c r="AT19" i="1" s="1"/>
  <c r="AS16" i="1" a="1"/>
  <c r="AS16" i="1" s="1"/>
  <c r="AT15" i="1" a="1"/>
  <c r="AT15" i="1" s="1"/>
  <c r="AS14" i="1" a="1"/>
  <c r="AS14" i="1" s="1"/>
  <c r="AS11" i="1" a="1"/>
  <c r="AS11" i="1" s="1"/>
  <c r="AT10" i="1" a="1"/>
  <c r="AT10" i="1" s="1"/>
  <c r="AS7" i="1" a="1"/>
  <c r="AS7" i="1" s="1"/>
  <c r="AT13" i="1" a="1"/>
  <c r="AT13" i="1" s="1"/>
  <c r="AS10" i="1" a="1"/>
  <c r="AS10" i="1" s="1"/>
  <c r="AT9" i="1" a="1"/>
  <c r="AT9" i="1" s="1"/>
  <c r="AS13" i="1" a="1"/>
  <c r="AS13" i="1" s="1"/>
  <c r="AT12" i="1" a="1"/>
  <c r="AT12" i="1" s="1"/>
  <c r="AS9" i="1" a="1"/>
  <c r="AS9" i="1" s="1"/>
  <c r="AT8" i="1" a="1"/>
  <c r="AT8" i="1" s="1"/>
  <c r="AS12" i="1" a="1"/>
  <c r="AS12" i="1" s="1"/>
  <c r="AT11" i="1" a="1"/>
  <c r="AT11" i="1" s="1"/>
  <c r="AS8" i="1" a="1"/>
  <c r="AS8" i="1" s="1"/>
  <c r="AT7" i="1" a="1"/>
  <c r="AT7" i="1" s="1"/>
  <c r="AQ11" i="1"/>
  <c r="AR11" i="1" s="1"/>
  <c r="AQ16" i="1"/>
  <c r="AR16" i="1" s="1"/>
  <c r="AQ24" i="1"/>
  <c r="AR24" i="1" s="1"/>
  <c r="AQ23" i="1"/>
  <c r="AR23" i="1" s="1"/>
  <c r="AQ8" i="1"/>
  <c r="AR8" i="1" s="1"/>
  <c r="AP30" i="1"/>
  <c r="AR30" i="1" s="1"/>
  <c r="AQ12" i="1"/>
  <c r="AR12" i="1" s="1"/>
  <c r="AQ13" i="1"/>
  <c r="AR13" i="1" s="1"/>
  <c r="AQ18" i="1"/>
  <c r="AR18" i="1" s="1"/>
  <c r="AQ20" i="1"/>
  <c r="AR20" i="1" s="1"/>
  <c r="AQ22" i="1"/>
  <c r="AR22" i="1" s="1"/>
  <c r="AQ25" i="1"/>
  <c r="AR25" i="1" s="1"/>
  <c r="AQ26" i="1"/>
  <c r="AR26" i="1" s="1"/>
  <c r="AQ10" i="1"/>
  <c r="AR10" i="1" s="1"/>
  <c r="AQ7" i="1"/>
  <c r="AR7" i="1" s="1"/>
  <c r="AP29" i="1"/>
  <c r="AQ14" i="1"/>
  <c r="AR14" i="1" s="1"/>
  <c r="AQ15" i="1"/>
  <c r="AR15" i="1" s="1"/>
  <c r="AQ17" i="1"/>
  <c r="AR17" i="1" s="1"/>
  <c r="AQ21" i="1"/>
  <c r="AR21" i="1" s="1"/>
  <c r="AL5" i="1"/>
  <c r="AN5" i="1" s="1"/>
  <c r="AN29" i="1"/>
  <c r="AQ9" i="1"/>
  <c r="AR9" i="1" s="1"/>
  <c r="AQ19" i="1"/>
  <c r="AR19" i="1" s="1"/>
  <c r="AQ27" i="1"/>
  <c r="AR27" i="1" s="1"/>
  <c r="AQ28" i="1"/>
  <c r="AR28" i="1" s="1"/>
  <c r="AS39" i="1" a="1"/>
  <c r="AS39" i="1" s="1"/>
  <c r="AT38" i="1" a="1"/>
  <c r="AT38" i="1" s="1"/>
  <c r="AS37" i="1" a="1"/>
  <c r="AS37" i="1" s="1"/>
  <c r="AT34" i="1" a="1"/>
  <c r="AT34" i="1" s="1"/>
  <c r="AS38" i="1" a="1"/>
  <c r="AS38" i="1" s="1"/>
  <c r="AT35" i="1" a="1"/>
  <c r="AT35" i="1" s="1"/>
  <c r="AS34" i="1" a="1"/>
  <c r="AS34" i="1" s="1"/>
  <c r="AS33" i="1" a="1"/>
  <c r="AS33" i="1" s="1"/>
  <c r="AT32" i="1" a="1"/>
  <c r="AT32" i="1" s="1"/>
  <c r="AS31" i="1" a="1"/>
  <c r="AS31" i="1" s="1"/>
  <c r="AS36" i="1" a="1"/>
  <c r="AS36" i="1" s="1"/>
  <c r="AS32" i="1" a="1"/>
  <c r="AS32" i="1" s="1"/>
  <c r="AT31" i="1" a="1"/>
  <c r="AT31" i="1" s="1"/>
  <c r="AT36" i="1" a="1"/>
  <c r="AT36" i="1" s="1"/>
  <c r="AS35" i="1" a="1"/>
  <c r="AS35" i="1" s="1"/>
  <c r="AT39" i="1" a="1"/>
  <c r="AT39" i="1" s="1"/>
  <c r="AT37" i="1" a="1"/>
  <c r="AT37" i="1" s="1"/>
  <c r="AT33" i="1" a="1"/>
  <c r="AT33" i="1" s="1"/>
  <c r="AI6" i="1"/>
  <c r="AQ38" i="1"/>
  <c r="AR38" i="1" s="1"/>
  <c r="AQ33" i="1"/>
  <c r="AR33" i="1" s="1"/>
  <c r="AQ32" i="1"/>
  <c r="AR32" i="1" s="1"/>
  <c r="AQ37" i="1"/>
  <c r="AR37" i="1" s="1"/>
  <c r="AQ35" i="1"/>
  <c r="AR35" i="1" s="1"/>
  <c r="AQ31" i="1"/>
  <c r="AR31" i="1" s="1"/>
  <c r="AQ39" i="1"/>
  <c r="AR39" i="1" s="1"/>
  <c r="AQ34" i="1"/>
  <c r="AR34" i="1" s="1"/>
  <c r="AQ36" i="1"/>
  <c r="AR36" i="1" s="1"/>
  <c r="AN40" i="1"/>
  <c r="AL6" i="1"/>
  <c r="AN6" i="1" s="1"/>
  <c r="AP40" i="1"/>
  <c r="AM40" i="1"/>
  <c r="AK6" i="1"/>
  <c r="AM30" i="1"/>
  <c r="AO40" i="1"/>
  <c r="AO29" i="1"/>
  <c r="AW3" i="1"/>
  <c r="AO30" i="1"/>
  <c r="AK5" i="1"/>
  <c r="AM5" i="1" s="1"/>
  <c r="AM29" i="1"/>
  <c r="AM6" i="1" l="1"/>
  <c r="AX28" i="1" a="1"/>
  <c r="AX28" i="1" s="1"/>
  <c r="AW27" i="1" a="1"/>
  <c r="AW27" i="1" s="1"/>
  <c r="AW25" i="1" a="1"/>
  <c r="AW25" i="1" s="1"/>
  <c r="AX24" i="1" a="1"/>
  <c r="AX24" i="1" s="1"/>
  <c r="AW24" i="1" a="1"/>
  <c r="AW24" i="1" s="1"/>
  <c r="AX23" i="1" a="1"/>
  <c r="AX23" i="1" s="1"/>
  <c r="AW22" i="1" a="1"/>
  <c r="AW22" i="1" s="1"/>
  <c r="AX21" i="1" a="1"/>
  <c r="AX21" i="1" s="1"/>
  <c r="AW28" i="1" a="1"/>
  <c r="AW28" i="1" s="1"/>
  <c r="AX27" i="1" a="1"/>
  <c r="AX27" i="1" s="1"/>
  <c r="AX26" i="1" a="1"/>
  <c r="AX26" i="1" s="1"/>
  <c r="AW26" i="1" a="1"/>
  <c r="AW26" i="1" s="1"/>
  <c r="AX25" i="1" a="1"/>
  <c r="AX25" i="1" s="1"/>
  <c r="AW23" i="1" a="1"/>
  <c r="AW23" i="1" s="1"/>
  <c r="AX22" i="1" a="1"/>
  <c r="AX22" i="1" s="1"/>
  <c r="AW21" i="1" a="1"/>
  <c r="AW21" i="1" s="1"/>
  <c r="AX20" i="1" a="1"/>
  <c r="AX20" i="1" s="1"/>
  <c r="AX19" i="1" a="1"/>
  <c r="AX19" i="1" s="1"/>
  <c r="AW20" i="1" a="1"/>
  <c r="AW20" i="1" s="1"/>
  <c r="AW19" i="1" a="1"/>
  <c r="AW19" i="1" s="1"/>
  <c r="AX18" i="1" a="1"/>
  <c r="AX18" i="1" s="1"/>
  <c r="AW16" i="1" a="1"/>
  <c r="AW16" i="1" s="1"/>
  <c r="AX15" i="1" a="1"/>
  <c r="AX15" i="1" s="1"/>
  <c r="AW14" i="1" a="1"/>
  <c r="AW14" i="1" s="1"/>
  <c r="AW18" i="1" a="1"/>
  <c r="AW18" i="1" s="1"/>
  <c r="AX17" i="1" a="1"/>
  <c r="AX17" i="1" s="1"/>
  <c r="AW17" i="1" a="1"/>
  <c r="AW17" i="1" s="1"/>
  <c r="AX16" i="1" a="1"/>
  <c r="AX16" i="1" s="1"/>
  <c r="AW15" i="1" a="1"/>
  <c r="AW15" i="1" s="1"/>
  <c r="AX14" i="1" a="1"/>
  <c r="AX14" i="1" s="1"/>
  <c r="AW12" i="1" a="1"/>
  <c r="AW12" i="1" s="1"/>
  <c r="AX11" i="1" a="1"/>
  <c r="AX11" i="1" s="1"/>
  <c r="AW8" i="1" a="1"/>
  <c r="AW8" i="1" s="1"/>
  <c r="AX7" i="1" a="1"/>
  <c r="AX7" i="1" s="1"/>
  <c r="AW11" i="1" a="1"/>
  <c r="AW11" i="1" s="1"/>
  <c r="AX10" i="1" a="1"/>
  <c r="AX10" i="1" s="1"/>
  <c r="AX13" i="1" a="1"/>
  <c r="AX13" i="1" s="1"/>
  <c r="AW10" i="1" a="1"/>
  <c r="AW10" i="1" s="1"/>
  <c r="AX9" i="1" a="1"/>
  <c r="AX9" i="1" s="1"/>
  <c r="AW7" i="1" a="1"/>
  <c r="AW7" i="1" s="1"/>
  <c r="AW13" i="1" a="1"/>
  <c r="AW13" i="1" s="1"/>
  <c r="AX12" i="1" a="1"/>
  <c r="AX12" i="1" s="1"/>
  <c r="AW9" i="1" a="1"/>
  <c r="AW9" i="1" s="1"/>
  <c r="AX8" i="1" a="1"/>
  <c r="AX8" i="1" s="1"/>
  <c r="AU7" i="1"/>
  <c r="AV7" i="1" s="1"/>
  <c r="AT29" i="1"/>
  <c r="AU8" i="1"/>
  <c r="AV8" i="1" s="1"/>
  <c r="AT30" i="1"/>
  <c r="AV30" i="1" s="1"/>
  <c r="AU9" i="1"/>
  <c r="AV9" i="1" s="1"/>
  <c r="AU10" i="1"/>
  <c r="AV10" i="1" s="1"/>
  <c r="AU20" i="1"/>
  <c r="AV20" i="1" s="1"/>
  <c r="AU17" i="1"/>
  <c r="AV17" i="1" s="1"/>
  <c r="AU21" i="1"/>
  <c r="AV21" i="1" s="1"/>
  <c r="AP5" i="1"/>
  <c r="AR5" i="1" s="1"/>
  <c r="AR29" i="1"/>
  <c r="AU19" i="1"/>
  <c r="AV19" i="1" s="1"/>
  <c r="AU14" i="1"/>
  <c r="AV14" i="1" s="1"/>
  <c r="AU28" i="1"/>
  <c r="AV28" i="1" s="1"/>
  <c r="AU22" i="1"/>
  <c r="AV22" i="1" s="1"/>
  <c r="AU11" i="1"/>
  <c r="AV11" i="1" s="1"/>
  <c r="AU12" i="1"/>
  <c r="AV12" i="1" s="1"/>
  <c r="AU13" i="1"/>
  <c r="AV13" i="1" s="1"/>
  <c r="AU18" i="1"/>
  <c r="AV18" i="1" s="1"/>
  <c r="AU23" i="1"/>
  <c r="AV23" i="1" s="1"/>
  <c r="AU25" i="1"/>
  <c r="AV25" i="1" s="1"/>
  <c r="AU27" i="1"/>
  <c r="AV27" i="1" s="1"/>
  <c r="AU15" i="1"/>
  <c r="AV15" i="1" s="1"/>
  <c r="AU16" i="1"/>
  <c r="AV16" i="1" s="1"/>
  <c r="AU24" i="1"/>
  <c r="AV24" i="1" s="1"/>
  <c r="AU26" i="1"/>
  <c r="AV26" i="1" s="1"/>
  <c r="AU39" i="1"/>
  <c r="AV39" i="1" s="1"/>
  <c r="AU34" i="1"/>
  <c r="AV34" i="1" s="1"/>
  <c r="AU33" i="1"/>
  <c r="AV33" i="1" s="1"/>
  <c r="AU36" i="1"/>
  <c r="AV36" i="1" s="1"/>
  <c r="AU35" i="1"/>
  <c r="AV35" i="1" s="1"/>
  <c r="AU38" i="1"/>
  <c r="AV38" i="1" s="1"/>
  <c r="AX39" i="1" a="1"/>
  <c r="AX39" i="1" s="1"/>
  <c r="AW38" i="1" a="1"/>
  <c r="AW38" i="1" s="1"/>
  <c r="AX37" i="1" a="1"/>
  <c r="AX37" i="1" s="1"/>
  <c r="AW36" i="1" a="1"/>
  <c r="AW36" i="1" s="1"/>
  <c r="AX33" i="1" a="1"/>
  <c r="AX33" i="1" s="1"/>
  <c r="AX31" i="1" a="1"/>
  <c r="AX31" i="1" s="1"/>
  <c r="AW31" i="1" a="1"/>
  <c r="AW31" i="1" s="1"/>
  <c r="AW37" i="1" a="1"/>
  <c r="AW37" i="1" s="1"/>
  <c r="AX34" i="1" a="1"/>
  <c r="AX34" i="1" s="1"/>
  <c r="AW33" i="1" a="1"/>
  <c r="AW33" i="1" s="1"/>
  <c r="AW32" i="1" a="1"/>
  <c r="AW32" i="1" s="1"/>
  <c r="AW35" i="1" a="1"/>
  <c r="AW35" i="1" s="1"/>
  <c r="AW39" i="1" a="1"/>
  <c r="AW39" i="1" s="1"/>
  <c r="AX35" i="1" a="1"/>
  <c r="AX35" i="1" s="1"/>
  <c r="AW34" i="1" a="1"/>
  <c r="AW34" i="1" s="1"/>
  <c r="AX38" i="1" a="1"/>
  <c r="AX38" i="1" s="1"/>
  <c r="AX36" i="1" a="1"/>
  <c r="AX36" i="1" s="1"/>
  <c r="AX32" i="1" a="1"/>
  <c r="AX32" i="1" s="1"/>
  <c r="AU37" i="1"/>
  <c r="AV37" i="1" s="1"/>
  <c r="AU31" i="1"/>
  <c r="AV31" i="1" s="1"/>
  <c r="AU32" i="1"/>
  <c r="AV32" i="1" s="1"/>
  <c r="AR40" i="1"/>
  <c r="AP6" i="1"/>
  <c r="AR6" i="1" s="1"/>
  <c r="AT40" i="1"/>
  <c r="AQ40" i="1"/>
  <c r="AS30" i="1"/>
  <c r="BA3" i="1"/>
  <c r="AO6" i="1"/>
  <c r="AQ30" i="1"/>
  <c r="AS40" i="1"/>
  <c r="AO5" i="1"/>
  <c r="AQ29" i="1"/>
  <c r="AS29" i="1"/>
  <c r="AU40" i="1" l="1"/>
  <c r="AQ5" i="1"/>
  <c r="BA28" i="1" a="1"/>
  <c r="BA28" i="1" s="1"/>
  <c r="BB27" i="1" a="1"/>
  <c r="BB27" i="1" s="1"/>
  <c r="F27" i="1" s="1"/>
  <c r="BB28" i="1" a="1"/>
  <c r="BB28" i="1" s="1"/>
  <c r="F28" i="1" s="1"/>
  <c r="BA26" i="1" a="1"/>
  <c r="BA26" i="1" s="1"/>
  <c r="BB25" i="1" a="1"/>
  <c r="BB25" i="1" s="1"/>
  <c r="F25" i="1" s="1"/>
  <c r="BA27" i="1" a="1"/>
  <c r="BA27" i="1" s="1"/>
  <c r="BA25" i="1" a="1"/>
  <c r="BA25" i="1" s="1"/>
  <c r="BB24" i="1" a="1"/>
  <c r="BB24" i="1" s="1"/>
  <c r="F24" i="1" s="1"/>
  <c r="BB22" i="1" a="1"/>
  <c r="BB22" i="1" s="1"/>
  <c r="F22" i="1" s="1"/>
  <c r="BA21" i="1" a="1"/>
  <c r="BA21" i="1" s="1"/>
  <c r="BB20" i="1" a="1"/>
  <c r="BB20" i="1" s="1"/>
  <c r="F20" i="1" s="1"/>
  <c r="BA24" i="1" a="1"/>
  <c r="BA24" i="1" s="1"/>
  <c r="BB23" i="1" a="1"/>
  <c r="BB23" i="1" s="1"/>
  <c r="F23" i="1" s="1"/>
  <c r="BB26" i="1" a="1"/>
  <c r="BB26" i="1" s="1"/>
  <c r="F26" i="1" s="1"/>
  <c r="BA23" i="1" a="1"/>
  <c r="BA23" i="1" s="1"/>
  <c r="BA22" i="1" a="1"/>
  <c r="BA22" i="1" s="1"/>
  <c r="BB21" i="1" a="1"/>
  <c r="BB21" i="1" s="1"/>
  <c r="F21" i="1" s="1"/>
  <c r="BA20" i="1" a="1"/>
  <c r="BA20" i="1" s="1"/>
  <c r="BA17" i="1" a="1"/>
  <c r="BA17" i="1" s="1"/>
  <c r="BB19" i="1" a="1"/>
  <c r="BB19" i="1" s="1"/>
  <c r="F19" i="1" s="1"/>
  <c r="BB16" i="1" a="1"/>
  <c r="BB16" i="1" s="1"/>
  <c r="F16" i="1" s="1"/>
  <c r="BA15" i="1" a="1"/>
  <c r="BA15" i="1" s="1"/>
  <c r="BB14" i="1" a="1"/>
  <c r="BB14" i="1" s="1"/>
  <c r="F14" i="1" s="1"/>
  <c r="BA19" i="1" a="1"/>
  <c r="BA19" i="1" s="1"/>
  <c r="BB18" i="1" a="1"/>
  <c r="BB18" i="1" s="1"/>
  <c r="F18" i="1" s="1"/>
  <c r="BA18" i="1" a="1"/>
  <c r="BA18" i="1" s="1"/>
  <c r="BB17" i="1" a="1"/>
  <c r="BB17" i="1" s="1"/>
  <c r="F17" i="1" s="1"/>
  <c r="BA16" i="1" a="1"/>
  <c r="BA16" i="1" s="1"/>
  <c r="BB15" i="1" a="1"/>
  <c r="BB15" i="1" s="1"/>
  <c r="F15" i="1" s="1"/>
  <c r="BA14" i="1" a="1"/>
  <c r="BA14" i="1" s="1"/>
  <c r="BB13" i="1" a="1"/>
  <c r="BB13" i="1" s="1"/>
  <c r="F13" i="1" s="1"/>
  <c r="BA13" i="1" a="1"/>
  <c r="BA13" i="1" s="1"/>
  <c r="BB12" i="1" a="1"/>
  <c r="BB12" i="1" s="1"/>
  <c r="F12" i="1" s="1"/>
  <c r="BA9" i="1" a="1"/>
  <c r="BA9" i="1" s="1"/>
  <c r="BB8" i="1" a="1"/>
  <c r="BB8" i="1" s="1"/>
  <c r="F8" i="1" s="1"/>
  <c r="BA12" i="1" a="1"/>
  <c r="BA12" i="1" s="1"/>
  <c r="BB11" i="1" a="1"/>
  <c r="BB11" i="1" s="1"/>
  <c r="F11" i="1" s="1"/>
  <c r="BA8" i="1" a="1"/>
  <c r="BA8" i="1" s="1"/>
  <c r="BA7" i="1" a="1"/>
  <c r="BA7" i="1" s="1"/>
  <c r="BA11" i="1" a="1"/>
  <c r="BA11" i="1" s="1"/>
  <c r="BB10" i="1" a="1"/>
  <c r="BB10" i="1" s="1"/>
  <c r="F10" i="1" s="1"/>
  <c r="BA10" i="1" a="1"/>
  <c r="BA10" i="1" s="1"/>
  <c r="BB9" i="1" a="1"/>
  <c r="BB9" i="1" s="1"/>
  <c r="F9" i="1" s="1"/>
  <c r="BB7" i="1" a="1"/>
  <c r="BB7" i="1" s="1"/>
  <c r="F7" i="1" s="1"/>
  <c r="AY8" i="1"/>
  <c r="AZ8" i="1" s="1"/>
  <c r="AX30" i="1"/>
  <c r="AZ30" i="1" s="1"/>
  <c r="AY10" i="1"/>
  <c r="AZ10" i="1" s="1"/>
  <c r="AY11" i="1"/>
  <c r="AZ11" i="1" s="1"/>
  <c r="AY16" i="1"/>
  <c r="AZ16" i="1" s="1"/>
  <c r="AY21" i="1"/>
  <c r="AZ21" i="1" s="1"/>
  <c r="AY24" i="1"/>
  <c r="AZ24" i="1" s="1"/>
  <c r="AT5" i="1"/>
  <c r="AV5" i="1" s="1"/>
  <c r="AV29" i="1"/>
  <c r="AY9" i="1"/>
  <c r="AZ9" i="1" s="1"/>
  <c r="AY15" i="1"/>
  <c r="AZ15" i="1" s="1"/>
  <c r="AY22" i="1"/>
  <c r="AZ22" i="1" s="1"/>
  <c r="AY26" i="1"/>
  <c r="AZ26" i="1" s="1"/>
  <c r="AY12" i="1"/>
  <c r="AZ12" i="1" s="1"/>
  <c r="AY7" i="1"/>
  <c r="AZ7" i="1" s="1"/>
  <c r="AX29" i="1"/>
  <c r="AY14" i="1"/>
  <c r="AZ14" i="1" s="1"/>
  <c r="AY17" i="1"/>
  <c r="AZ17" i="1" s="1"/>
  <c r="AY19" i="1"/>
  <c r="AZ19" i="1" s="1"/>
  <c r="AY27" i="1"/>
  <c r="AZ27" i="1" s="1"/>
  <c r="AY23" i="1"/>
  <c r="AZ23" i="1" s="1"/>
  <c r="AY13" i="1"/>
  <c r="AZ13" i="1" s="1"/>
  <c r="AY18" i="1"/>
  <c r="AZ18" i="1" s="1"/>
  <c r="AY20" i="1"/>
  <c r="AZ20" i="1" s="1"/>
  <c r="AY25" i="1"/>
  <c r="AZ25" i="1" s="1"/>
  <c r="AY28" i="1"/>
  <c r="AZ28" i="1" s="1"/>
  <c r="BA39" i="1" a="1"/>
  <c r="BA39" i="1" s="1"/>
  <c r="E39" i="1" s="1"/>
  <c r="BB38" i="1" a="1"/>
  <c r="BB38" i="1" s="1"/>
  <c r="F38" i="1" s="1"/>
  <c r="BB39" i="1" a="1"/>
  <c r="BB39" i="1" s="1"/>
  <c r="F39" i="1" s="1"/>
  <c r="BB36" i="1" a="1"/>
  <c r="BB36" i="1" s="1"/>
  <c r="F36" i="1" s="1"/>
  <c r="BA35" i="1" a="1"/>
  <c r="BA35" i="1" s="1"/>
  <c r="E35" i="1" s="1"/>
  <c r="BA34" i="1" a="1"/>
  <c r="BA34" i="1" s="1"/>
  <c r="E34" i="1" s="1"/>
  <c r="BB37" i="1" a="1"/>
  <c r="BB37" i="1" s="1"/>
  <c r="F37" i="1" s="1"/>
  <c r="BA36" i="1" a="1"/>
  <c r="BA36" i="1" s="1"/>
  <c r="E36" i="1" s="1"/>
  <c r="BB33" i="1" a="1"/>
  <c r="BB33" i="1" s="1"/>
  <c r="F33" i="1" s="1"/>
  <c r="BB32" i="1" a="1"/>
  <c r="BB32" i="1" s="1"/>
  <c r="F32" i="1" s="1"/>
  <c r="BA31" i="1" a="1"/>
  <c r="BA31" i="1" s="1"/>
  <c r="E31" i="1" s="1"/>
  <c r="BA32" i="1" a="1"/>
  <c r="BA32" i="1" s="1"/>
  <c r="E32" i="1" s="1"/>
  <c r="BA38" i="1" a="1"/>
  <c r="BA38" i="1" s="1"/>
  <c r="E38" i="1" s="1"/>
  <c r="BA37" i="1" a="1"/>
  <c r="BA37" i="1" s="1"/>
  <c r="E37" i="1" s="1"/>
  <c r="BB34" i="1" a="1"/>
  <c r="BB34" i="1" s="1"/>
  <c r="F34" i="1" s="1"/>
  <c r="BA33" i="1" a="1"/>
  <c r="BA33" i="1" s="1"/>
  <c r="E33" i="1" s="1"/>
  <c r="BB35" i="1" a="1"/>
  <c r="BB35" i="1" s="1"/>
  <c r="F35" i="1" s="1"/>
  <c r="BB31" i="1" a="1"/>
  <c r="BB31" i="1" s="1"/>
  <c r="F31" i="1" s="1"/>
  <c r="AY38" i="1"/>
  <c r="AZ38" i="1" s="1"/>
  <c r="AQ6" i="1"/>
  <c r="AY37" i="1"/>
  <c r="AZ37" i="1" s="1"/>
  <c r="AY31" i="1"/>
  <c r="AZ31" i="1" s="1"/>
  <c r="AY32" i="1"/>
  <c r="AZ32" i="1" s="1"/>
  <c r="AY35" i="1"/>
  <c r="AZ35" i="1" s="1"/>
  <c r="AY36" i="1"/>
  <c r="AZ36" i="1" s="1"/>
  <c r="AY34" i="1"/>
  <c r="AZ34" i="1" s="1"/>
  <c r="AY33" i="1"/>
  <c r="AZ33" i="1" s="1"/>
  <c r="AY39" i="1"/>
  <c r="AZ39" i="1" s="1"/>
  <c r="AV40" i="1"/>
  <c r="AT6" i="1"/>
  <c r="AV6" i="1" s="1"/>
  <c r="AX40" i="1"/>
  <c r="AW40" i="1"/>
  <c r="AS5" i="1"/>
  <c r="AU29" i="1"/>
  <c r="AW29" i="1"/>
  <c r="AU30" i="1"/>
  <c r="AS6" i="1"/>
  <c r="AW30" i="1"/>
  <c r="AU5" i="1" l="1"/>
  <c r="H20" i="1"/>
  <c r="H21" i="1"/>
  <c r="AU6" i="1"/>
  <c r="BC7" i="1"/>
  <c r="BD7" i="1" s="1"/>
  <c r="BB29" i="1"/>
  <c r="BC19" i="1"/>
  <c r="BD19" i="1" s="1"/>
  <c r="H19" i="1"/>
  <c r="BC24" i="1"/>
  <c r="BD24" i="1" s="1"/>
  <c r="H24" i="1"/>
  <c r="BC9" i="1"/>
  <c r="BD9" i="1" s="1"/>
  <c r="BC8" i="1"/>
  <c r="BD8" i="1" s="1"/>
  <c r="BB30" i="1"/>
  <c r="BD30" i="1" s="1"/>
  <c r="BC13" i="1"/>
  <c r="BD13" i="1" s="1"/>
  <c r="BC17" i="1"/>
  <c r="BD17" i="1" s="1"/>
  <c r="H17" i="1"/>
  <c r="BC14" i="1"/>
  <c r="BD14" i="1" s="1"/>
  <c r="BC20" i="1"/>
  <c r="BD20" i="1" s="1"/>
  <c r="BC28" i="1"/>
  <c r="BD28" i="1" s="1"/>
  <c r="H28" i="1"/>
  <c r="BC26" i="1"/>
  <c r="BD26" i="1" s="1"/>
  <c r="H26" i="1"/>
  <c r="BC27" i="1"/>
  <c r="BD27" i="1" s="1"/>
  <c r="H27" i="1"/>
  <c r="AX5" i="1"/>
  <c r="AZ5" i="1" s="1"/>
  <c r="AZ29" i="1"/>
  <c r="BC10" i="1"/>
  <c r="BD10" i="1" s="1"/>
  <c r="BC11" i="1"/>
  <c r="BD11" i="1" s="1"/>
  <c r="BC12" i="1"/>
  <c r="BD12" i="1" s="1"/>
  <c r="BC15" i="1"/>
  <c r="BD15" i="1" s="1"/>
  <c r="BC18" i="1"/>
  <c r="BD18" i="1" s="1"/>
  <c r="H18" i="1"/>
  <c r="BC16" i="1"/>
  <c r="BD16" i="1" s="1"/>
  <c r="BC21" i="1"/>
  <c r="BD21" i="1" s="1"/>
  <c r="BC23" i="1"/>
  <c r="BD23" i="1" s="1"/>
  <c r="H23" i="1"/>
  <c r="BC22" i="1"/>
  <c r="BD22" i="1" s="1"/>
  <c r="H22" i="1"/>
  <c r="BC25" i="1"/>
  <c r="BD25" i="1" s="1"/>
  <c r="H25" i="1"/>
  <c r="BC36" i="1"/>
  <c r="BD36" i="1" s="1"/>
  <c r="BC34" i="1"/>
  <c r="BD34" i="1" s="1"/>
  <c r="BC37" i="1"/>
  <c r="BD37" i="1" s="1"/>
  <c r="BC39" i="1"/>
  <c r="BD39" i="1" s="1"/>
  <c r="BC31" i="1"/>
  <c r="BD31" i="1" s="1"/>
  <c r="BC32" i="1"/>
  <c r="BD32" i="1" s="1"/>
  <c r="BC38" i="1"/>
  <c r="BD38" i="1" s="1"/>
  <c r="BC35" i="1"/>
  <c r="BD35" i="1" s="1"/>
  <c r="BC33" i="1"/>
  <c r="BD33" i="1" s="1"/>
  <c r="AY40" i="1"/>
  <c r="H34" i="1"/>
  <c r="H32" i="1"/>
  <c r="AZ40" i="1"/>
  <c r="AX6" i="1"/>
  <c r="AZ6" i="1" s="1"/>
  <c r="H38" i="1"/>
  <c r="BB40" i="1"/>
  <c r="G31" i="1"/>
  <c r="H33" i="1"/>
  <c r="H35" i="1"/>
  <c r="H37" i="1"/>
  <c r="H36" i="1"/>
  <c r="H39" i="1"/>
  <c r="E25" i="1"/>
  <c r="E11" i="1"/>
  <c r="E18" i="1"/>
  <c r="E21" i="1"/>
  <c r="BA40" i="1"/>
  <c r="E12" i="1"/>
  <c r="E28" i="1"/>
  <c r="G28" i="1" s="1"/>
  <c r="E40" i="1"/>
  <c r="BA30" i="1"/>
  <c r="E8" i="1"/>
  <c r="AY30" i="1"/>
  <c r="AW6" i="1"/>
  <c r="BA29" i="1"/>
  <c r="E23" i="1"/>
  <c r="G23" i="1" s="1"/>
  <c r="E26" i="1"/>
  <c r="G26" i="1" s="1"/>
  <c r="E7" i="1"/>
  <c r="E19" i="1"/>
  <c r="G19" i="1" s="1"/>
  <c r="E14" i="1"/>
  <c r="G14" i="1" s="1"/>
  <c r="H14" i="1" s="1"/>
  <c r="E20" i="1"/>
  <c r="G20" i="1" s="1"/>
  <c r="E13" i="1"/>
  <c r="G13" i="1" s="1"/>
  <c r="H13" i="1" s="1"/>
  <c r="E17" i="1"/>
  <c r="E22" i="1"/>
  <c r="E24" i="1"/>
  <c r="G24" i="1" s="1"/>
  <c r="E10" i="1"/>
  <c r="G10" i="1" s="1"/>
  <c r="H10" i="1" s="1"/>
  <c r="E27" i="1"/>
  <c r="G27" i="1" s="1"/>
  <c r="E16" i="1"/>
  <c r="E9" i="1"/>
  <c r="G9" i="1" s="1"/>
  <c r="H9" i="1" s="1"/>
  <c r="AW5" i="1"/>
  <c r="AY29" i="1"/>
  <c r="E15" i="1"/>
  <c r="AY5" i="1" l="1"/>
  <c r="G21" i="1"/>
  <c r="G18" i="1"/>
  <c r="G12" i="1"/>
  <c r="H12" i="1" s="1"/>
  <c r="G15" i="1"/>
  <c r="H15" i="1" s="1"/>
  <c r="G16" i="1"/>
  <c r="H16" i="1" s="1"/>
  <c r="G11" i="1"/>
  <c r="H11" i="1" s="1"/>
  <c r="G22" i="1"/>
  <c r="G17" i="1"/>
  <c r="BC40" i="1"/>
  <c r="G25" i="1"/>
  <c r="F29" i="1"/>
  <c r="F5" i="1" s="1"/>
  <c r="F30" i="1"/>
  <c r="BB5" i="1"/>
  <c r="BD5" i="1" s="1"/>
  <c r="BD29" i="1"/>
  <c r="G38" i="1"/>
  <c r="AY6" i="1"/>
  <c r="G33" i="1"/>
  <c r="G36" i="1"/>
  <c r="G37" i="1"/>
  <c r="H31" i="1"/>
  <c r="F40" i="1"/>
  <c r="G39" i="1"/>
  <c r="G34" i="1"/>
  <c r="G35" i="1"/>
  <c r="BD40" i="1"/>
  <c r="BB6" i="1"/>
  <c r="BD6" i="1" s="1"/>
  <c r="G32" i="1"/>
  <c r="BC30" i="1"/>
  <c r="BA6" i="1"/>
  <c r="E29" i="1"/>
  <c r="G7" i="1"/>
  <c r="H7" i="1" s="1"/>
  <c r="BA5" i="1"/>
  <c r="BC29" i="1"/>
  <c r="E30" i="1"/>
  <c r="G8" i="1"/>
  <c r="H8" i="1" s="1"/>
  <c r="BC5" i="1" l="1"/>
  <c r="BC6" i="1"/>
  <c r="H40" i="1"/>
  <c r="F6" i="1"/>
  <c r="G40" i="1"/>
  <c r="E6" i="1"/>
  <c r="G30" i="1"/>
  <c r="H30" i="1" s="1"/>
  <c r="E5" i="1"/>
  <c r="G5" i="1" s="1"/>
  <c r="H5" i="1" s="1"/>
  <c r="G29" i="1"/>
  <c r="H29" i="1" s="1"/>
  <c r="G6" i="1" l="1"/>
  <c r="H6" i="1" s="1"/>
</calcChain>
</file>

<file path=xl/sharedStrings.xml><?xml version="1.0" encoding="utf-8"?>
<sst xmlns="http://schemas.openxmlformats.org/spreadsheetml/2006/main" count="262" uniqueCount="102">
  <si>
    <t>Наименование мероприятия</t>
  </si>
  <si>
    <t>Ед. изм.</t>
  </si>
  <si>
    <t>откл. %</t>
  </si>
  <si>
    <t>∆</t>
  </si>
  <si>
    <t>Мероприятия по увеличению дохода (рост объемов производства золота): доп.золото/сумма эффекта</t>
  </si>
  <si>
    <t>кг.</t>
  </si>
  <si>
    <t>Итого с начала года</t>
  </si>
  <si>
    <t>Анализ достижения экономического эффекта по проектам ТОП КБЕ АО "Полюс"</t>
  </si>
  <si>
    <t>03-ЗИФ</t>
  </si>
  <si>
    <t>04-ЗИФ</t>
  </si>
  <si>
    <t>08-ЗИФ</t>
  </si>
  <si>
    <t>09-ЗИФ</t>
  </si>
  <si>
    <t>12-ЗИФ</t>
  </si>
  <si>
    <t>13-ЗИФ</t>
  </si>
  <si>
    <t>14-ЗИФ</t>
  </si>
  <si>
    <t>16-ЗИФ</t>
  </si>
  <si>
    <t>17-ЗИФ</t>
  </si>
  <si>
    <t>19-ЗИФ</t>
  </si>
  <si>
    <t>Получение золота из сливов сгустителя KC-4 на ГМО2 ЗИФ-3</t>
  </si>
  <si>
    <t>Получение золота из оборотной воды ГМО-1 ЗИФ-2</t>
  </si>
  <si>
    <t xml:space="preserve">Увеличение производительности ЗИФ-2 за счет включения мельницы МШЦ поз.18-2 ЗИФ-1 в переработку сульфидной руды </t>
  </si>
  <si>
    <t>Извлечение золота из угольного сорбента в ГМО2 ЗИФ-3</t>
  </si>
  <si>
    <t xml:space="preserve">Подача флокулянта на декантеры второй стадии центрифугирования </t>
  </si>
  <si>
    <t>Извлечение золота из угольного сорбента в ГМО-2 ЗИФ-3 с применением печи</t>
  </si>
  <si>
    <t>Комплексное мероприятие "Вывод критического класса"</t>
  </si>
  <si>
    <t>Установка сгустителя в ГМО-4 для реализации операции декантирования проливов, промывных растворов с нулевой отметки</t>
  </si>
  <si>
    <t>Внедрение модифицированных аэрационных узлов «Усольмаш» на участках флотационного обогащения ЗИФ-2 и ЗИФ-3</t>
  </si>
  <si>
    <t>Оптимизация схемы охлаждения центрифугированного биокека для сорбционного выщелачивания ГМО-2 ЗИФ-3 (в летний период)</t>
  </si>
  <si>
    <t>Внедрение в технологическую схему БЗИФ операции доизмельчения, предварительного подщелачивания и цианирования  флотоконцентрата</t>
  </si>
  <si>
    <t>21-ЗИФ</t>
  </si>
  <si>
    <t>Номер меропр.</t>
  </si>
  <si>
    <t>Снижение нормативного расхода цианида за счет снижения концентрации раствора NaCn</t>
  </si>
  <si>
    <t>Переход на оплату цианида по фактической массовой доле активного вещества</t>
  </si>
  <si>
    <t>Консервация дробильного комплекса на к.Титимухта</t>
  </si>
  <si>
    <t>10-ЗИФ</t>
  </si>
  <si>
    <t>Консервация МШЦ поз.45 ОРП ЗИФ2</t>
  </si>
  <si>
    <t>11-ЗИФ</t>
  </si>
  <si>
    <t xml:space="preserve">Переход от собственного производства извести на приобретение у сторонних поставщиков </t>
  </si>
  <si>
    <t>18-ЗИФ</t>
  </si>
  <si>
    <t>Усовершенствование и автоматизация подачи метабисульфита натрия и медного купороса на процесс обезвреживания растворов</t>
  </si>
  <si>
    <t>Мероприятия по снижению затрат:</t>
  </si>
  <si>
    <t>Причины невыполнения эффекта по мероприятиям от -5% и ниже</t>
  </si>
  <si>
    <t>Корректирующие мероприятия по устранению отклонений более чем на 20%</t>
  </si>
  <si>
    <t>ЗИФ</t>
  </si>
  <si>
    <t>05-ЗИФ</t>
  </si>
  <si>
    <t>06-ЗИФ</t>
  </si>
  <si>
    <t>07-ЗИФ</t>
  </si>
  <si>
    <r>
      <rPr>
        <b/>
        <vertAlign val="superscript"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FF0000"/>
        <rFont val="Calibri"/>
        <family val="2"/>
        <charset val="204"/>
        <scheme val="minor"/>
      </rPr>
      <t>В таблицу вносятся значения NPV с учётом проектного бонуса за отчётный месяц</t>
    </r>
  </si>
  <si>
    <t>Отчётный месяц</t>
  </si>
  <si>
    <t>Вспомогательные данные для шаблона</t>
  </si>
  <si>
    <t>Периоды</t>
  </si>
  <si>
    <t>Тип данных</t>
  </si>
  <si>
    <t>Номер мероприятия</t>
  </si>
  <si>
    <t>Нименование мероприятия</t>
  </si>
  <si>
    <t>Итого по всем мероприятиям с учётом мероприятий нацеленных на экономию:</t>
  </si>
  <si>
    <t>Дата начала</t>
  </si>
  <si>
    <t>Дата окончания</t>
  </si>
  <si>
    <t>Финансовый показатель</t>
  </si>
  <si>
    <t>Тип мероприятий</t>
  </si>
  <si>
    <t>На экономию</t>
  </si>
  <si>
    <t>Тип мероприятия</t>
  </si>
  <si>
    <t>15-ЗИФ</t>
  </si>
  <si>
    <t>20-ЗИФ</t>
  </si>
  <si>
    <t>№ меропр.</t>
  </si>
  <si>
    <t>На выпуск ГП</t>
  </si>
  <si>
    <t>План
по пасп.</t>
  </si>
  <si>
    <t>% откл.</t>
  </si>
  <si>
    <t>то что выносим на УК в начале февраля</t>
  </si>
  <si>
    <t>то что утверждено УК за вычетом ПВ</t>
  </si>
  <si>
    <t>эффект по ПВ нарастающим итогом</t>
  </si>
  <si>
    <t>Текущий месяц</t>
  </si>
  <si>
    <t>Реализуется</t>
  </si>
  <si>
    <t>Внедрено,
 получен эффект</t>
  </si>
  <si>
    <t>ИТОГО</t>
  </si>
  <si>
    <t>кол-во меропри-ятий</t>
  </si>
  <si>
    <t>Из них:</t>
  </si>
  <si>
    <t>Статус
мероприятия</t>
  </si>
  <si>
    <t>Статус мероприятий</t>
  </si>
  <si>
    <t>Получен эффект</t>
  </si>
  <si>
    <t>В доработке</t>
  </si>
  <si>
    <t>Не забыть поменять выделеное красным</t>
  </si>
  <si>
    <t>К реализации</t>
  </si>
  <si>
    <t>`- Не учитываем</t>
  </si>
  <si>
    <t>`- Утверждён паспорт, готовится протокол</t>
  </si>
  <si>
    <t>`- Утверждён протокол</t>
  </si>
  <si>
    <t>Факт
по прот.</t>
  </si>
  <si>
    <t>Показатель</t>
  </si>
  <si>
    <t>Показатели</t>
  </si>
  <si>
    <t>EBITDA тыс. ₽</t>
  </si>
  <si>
    <t>NPV тыс. ₽</t>
  </si>
  <si>
    <t>RunRate(Sust) тыс. ₽</t>
  </si>
  <si>
    <t>RunRate(Overall) тыс. ₽</t>
  </si>
  <si>
    <t>Напр.</t>
  </si>
  <si>
    <t>Направление</t>
  </si>
  <si>
    <t>КР</t>
  </si>
  <si>
    <t>РЕМ</t>
  </si>
  <si>
    <t>ЭН</t>
  </si>
  <si>
    <t>ПР</t>
  </si>
  <si>
    <t>Статус закрытия месяца</t>
  </si>
  <si>
    <t>Закрыт</t>
  </si>
  <si>
    <t>`- Готовится паспорт</t>
  </si>
  <si>
    <t>План 24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</si>
</sst>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mmmm\ yyyy;@"/>
    <numFmt numFmtId="165" formatCode="0.0%"/>
    <numFmt numFmtId="166" formatCode="_-* #,##0.00_р_._-;\-* #,##0.00_р_._-;_-* &quot;-&quot;??_р_._-;_-@_-"/>
    <numFmt numFmtId="167" formatCode="0.0"/>
    <numFmt numFmtId="168" formatCode="_-* #,##0.000_р_._-;\-* #,##0.000_р_._-;_-* &quot;-&quot;??_р_._-;_-@_-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vertAlign val="superscript"/>
      <sz val="11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26"/>
      <color theme="0"/>
      <name val="Tahoma"/>
      <family val="2"/>
      <charset val="204"/>
    </font>
    <font>
      <b/>
      <sz val="16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22"/>
      <color theme="1"/>
      <name val="Tahoma"/>
      <family val="2"/>
      <charset val="204"/>
    </font>
    <font>
      <sz val="20"/>
      <name val="Tahoma"/>
      <family val="2"/>
      <charset val="204"/>
    </font>
    <font>
      <b/>
      <sz val="28"/>
      <color theme="0"/>
      <name val="Tahoma"/>
      <family val="2"/>
      <charset val="204"/>
    </font>
    <font>
      <b/>
      <sz val="22"/>
      <color theme="1"/>
      <name val="Tahoma"/>
      <family val="2"/>
      <charset val="204"/>
    </font>
    <font>
      <sz val="28"/>
      <color theme="1"/>
      <name val="Tahoma"/>
      <family val="2"/>
      <charset val="204"/>
    </font>
    <font>
      <b/>
      <sz val="36"/>
      <color theme="0"/>
      <name val="Tahoma"/>
      <family val="2"/>
      <charset val="204"/>
    </font>
    <font>
      <b/>
      <sz val="22"/>
      <color theme="0"/>
      <name val="Tahoma"/>
      <family val="2"/>
      <charset val="204"/>
    </font>
    <font>
      <sz val="18"/>
      <name val="Tahoma"/>
      <family val="2"/>
      <charset val="204"/>
    </font>
    <font>
      <sz val="1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Arial"/>
      <family val="2"/>
      <charset val="204"/>
    </font>
    <font>
      <b/>
      <sz val="22"/>
      <color theme="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2"/>
      <color rgb="FFC00000"/>
      <name val="Tahoma"/>
      <family val="2"/>
      <charset val="204"/>
    </font>
    <font>
      <b/>
      <sz val="11"/>
      <color rgb="FFC00000"/>
      <name val="Calibri"/>
      <family val="2"/>
      <charset val="204"/>
      <scheme val="minor"/>
    </font>
    <font>
      <b/>
      <sz val="20"/>
      <color rgb="FF595959"/>
      <name val="Tahoma"/>
      <family val="2"/>
      <charset val="204"/>
    </font>
    <font>
      <b/>
      <sz val="22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CC917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C90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196455"/>
        <bgColor indexed="64"/>
      </patternFill>
    </fill>
  </fills>
  <borders count="9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auto="1"/>
      </right>
      <top style="double">
        <color auto="1"/>
      </top>
      <bottom style="double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" fillId="0" borderId="0"/>
    <xf numFmtId="0" fontId="33" fillId="0" borderId="0"/>
    <xf numFmtId="166" fontId="18" fillId="0" borderId="0" applyFont="0" applyFill="0" applyBorder="0" applyAlignment="0" applyProtection="0"/>
    <xf numFmtId="0" fontId="36" fillId="0" borderId="0"/>
  </cellStyleXfs>
  <cellXfs count="221">
    <xf numFmtId="0" fontId="0" fillId="0" borderId="0" xfId="0"/>
    <xf numFmtId="0" fontId="0" fillId="0" borderId="27" xfId="0" applyBorder="1"/>
    <xf numFmtId="0" fontId="0" fillId="0" borderId="48" xfId="0" applyBorder="1"/>
    <xf numFmtId="0" fontId="0" fillId="0" borderId="33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28" xfId="0" applyBorder="1"/>
    <xf numFmtId="0" fontId="0" fillId="0" borderId="52" xfId="0" applyBorder="1"/>
    <xf numFmtId="0" fontId="0" fillId="0" borderId="34" xfId="0" applyBorder="1"/>
    <xf numFmtId="0" fontId="0" fillId="0" borderId="0" xfId="0" applyProtection="1"/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top" wrapText="1"/>
    </xf>
    <xf numFmtId="0" fontId="8" fillId="3" borderId="7" xfId="0" applyFont="1" applyFill="1" applyBorder="1" applyAlignment="1" applyProtection="1">
      <alignment horizontal="center" vertical="top" wrapText="1"/>
    </xf>
    <xf numFmtId="0" fontId="3" fillId="2" borderId="9" xfId="0" applyFont="1" applyFill="1" applyBorder="1" applyProtection="1"/>
    <xf numFmtId="2" fontId="4" fillId="2" borderId="27" xfId="0" applyNumberFormat="1" applyFont="1" applyFill="1" applyBorder="1" applyProtection="1"/>
    <xf numFmtId="0" fontId="4" fillId="2" borderId="28" xfId="0" applyFont="1" applyFill="1" applyBorder="1" applyProtection="1"/>
    <xf numFmtId="2" fontId="6" fillId="2" borderId="28" xfId="0" applyNumberFormat="1" applyFont="1" applyFill="1" applyBorder="1" applyProtection="1"/>
    <xf numFmtId="165" fontId="6" fillId="2" borderId="29" xfId="1" applyNumberFormat="1" applyFont="1" applyFill="1" applyBorder="1" applyProtection="1"/>
    <xf numFmtId="0" fontId="3" fillId="2" borderId="32" xfId="0" applyFont="1" applyFill="1" applyBorder="1" applyProtection="1"/>
    <xf numFmtId="0" fontId="2" fillId="2" borderId="33" xfId="0" applyFont="1" applyFill="1" applyBorder="1" applyProtection="1"/>
    <xf numFmtId="2" fontId="2" fillId="2" borderId="34" xfId="0" applyNumberFormat="1" applyFont="1" applyFill="1" applyBorder="1" applyProtection="1"/>
    <xf numFmtId="0" fontId="6" fillId="2" borderId="34" xfId="0" applyFont="1" applyFill="1" applyBorder="1" applyProtection="1"/>
    <xf numFmtId="165" fontId="6" fillId="2" borderId="35" xfId="1" applyNumberFormat="1" applyFont="1" applyFill="1" applyBorder="1" applyProtection="1"/>
    <xf numFmtId="2" fontId="5" fillId="2" borderId="28" xfId="0" applyNumberFormat="1" applyFont="1" applyFill="1" applyBorder="1" applyProtection="1"/>
    <xf numFmtId="165" fontId="5" fillId="2" borderId="29" xfId="1" applyNumberFormat="1" applyFont="1" applyFill="1" applyBorder="1" applyProtection="1"/>
    <xf numFmtId="0" fontId="3" fillId="2" borderId="33" xfId="0" applyFont="1" applyFill="1" applyBorder="1" applyProtection="1"/>
    <xf numFmtId="2" fontId="3" fillId="2" borderId="34" xfId="0" applyNumberFormat="1" applyFont="1" applyFill="1" applyBorder="1" applyProtection="1"/>
    <xf numFmtId="0" fontId="5" fillId="2" borderId="34" xfId="0" applyFont="1" applyFill="1" applyBorder="1" applyProtection="1"/>
    <xf numFmtId="165" fontId="5" fillId="2" borderId="35" xfId="1" applyNumberFormat="1" applyFont="1" applyFill="1" applyBorder="1" applyProtection="1"/>
    <xf numFmtId="0" fontId="2" fillId="0" borderId="23" xfId="0" applyFont="1" applyBorder="1" applyProtection="1"/>
    <xf numFmtId="2" fontId="4" fillId="0" borderId="24" xfId="0" applyNumberFormat="1" applyFont="1" applyBorder="1" applyProtection="1"/>
    <xf numFmtId="0" fontId="4" fillId="0" borderId="25" xfId="0" applyFont="1" applyBorder="1" applyProtection="1"/>
    <xf numFmtId="2" fontId="6" fillId="0" borderId="25" xfId="0" applyNumberFormat="1" applyFont="1" applyBorder="1" applyProtection="1"/>
    <xf numFmtId="165" fontId="6" fillId="0" borderId="26" xfId="1" applyNumberFormat="1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2" fontId="2" fillId="0" borderId="12" xfId="0" applyNumberFormat="1" applyFont="1" applyBorder="1" applyProtection="1"/>
    <xf numFmtId="0" fontId="6" fillId="0" borderId="12" xfId="0" applyFont="1" applyBorder="1" applyProtection="1"/>
    <xf numFmtId="165" fontId="6" fillId="0" borderId="13" xfId="1" applyNumberFormat="1" applyFont="1" applyBorder="1" applyProtection="1"/>
    <xf numFmtId="0" fontId="2" fillId="0" borderId="14" xfId="0" applyFont="1" applyBorder="1" applyProtection="1"/>
    <xf numFmtId="2" fontId="4" fillId="0" borderId="15" xfId="0" applyNumberFormat="1" applyFont="1" applyBorder="1" applyProtection="1"/>
    <xf numFmtId="0" fontId="4" fillId="0" borderId="16" xfId="0" applyFont="1" applyBorder="1" applyProtection="1"/>
    <xf numFmtId="2" fontId="6" fillId="0" borderId="16" xfId="0" applyNumberFormat="1" applyFont="1" applyBorder="1" applyProtection="1"/>
    <xf numFmtId="165" fontId="6" fillId="0" borderId="17" xfId="1" applyNumberFormat="1" applyFont="1" applyBorder="1" applyProtection="1"/>
    <xf numFmtId="0" fontId="3" fillId="2" borderId="42" xfId="0" applyFont="1" applyFill="1" applyBorder="1" applyProtection="1"/>
    <xf numFmtId="0" fontId="3" fillId="2" borderId="45" xfId="0" applyFont="1" applyFill="1" applyBorder="1" applyProtection="1"/>
    <xf numFmtId="2" fontId="3" fillId="2" borderId="46" xfId="0" applyNumberFormat="1" applyFont="1" applyFill="1" applyBorder="1" applyProtection="1"/>
    <xf numFmtId="0" fontId="5" fillId="2" borderId="46" xfId="0" applyFont="1" applyFill="1" applyBorder="1" applyProtection="1"/>
    <xf numFmtId="165" fontId="5" fillId="2" borderId="47" xfId="1" applyNumberFormat="1" applyFont="1" applyFill="1" applyBorder="1" applyProtection="1"/>
    <xf numFmtId="0" fontId="3" fillId="0" borderId="36" xfId="0" applyFont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0" fillId="2" borderId="53" xfId="0" applyFill="1" applyBorder="1"/>
    <xf numFmtId="0" fontId="0" fillId="2" borderId="54" xfId="0" applyFill="1" applyBorder="1"/>
    <xf numFmtId="0" fontId="2" fillId="0" borderId="8" xfId="0" applyFont="1" applyBorder="1" applyAlignment="1" applyProtection="1">
      <alignment horizontal="left" wrapText="1"/>
    </xf>
    <xf numFmtId="0" fontId="3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left" wrapText="1"/>
    </xf>
    <xf numFmtId="0" fontId="2" fillId="0" borderId="55" xfId="0" applyFont="1" applyBorder="1" applyProtection="1"/>
    <xf numFmtId="0" fontId="2" fillId="0" borderId="30" xfId="0" applyFont="1" applyBorder="1" applyProtection="1"/>
    <xf numFmtId="2" fontId="2" fillId="0" borderId="56" xfId="0" applyNumberFormat="1" applyFont="1" applyBorder="1" applyProtection="1"/>
    <xf numFmtId="0" fontId="6" fillId="0" borderId="56" xfId="0" applyFont="1" applyBorder="1" applyProtection="1"/>
    <xf numFmtId="165" fontId="6" fillId="0" borderId="57" xfId="1" applyNumberFormat="1" applyFont="1" applyBorder="1" applyProtection="1"/>
    <xf numFmtId="164" fontId="0" fillId="0" borderId="0" xfId="0" applyNumberFormat="1" applyAlignment="1">
      <alignment horizontal="left" vertical="center"/>
    </xf>
    <xf numFmtId="0" fontId="14" fillId="3" borderId="54" xfId="0" applyFont="1" applyFill="1" applyBorder="1"/>
    <xf numFmtId="164" fontId="14" fillId="3" borderId="53" xfId="0" applyNumberFormat="1" applyFont="1" applyFill="1" applyBorder="1" applyAlignment="1">
      <alignment horizontal="left"/>
    </xf>
    <xf numFmtId="0" fontId="16" fillId="0" borderId="58" xfId="0" applyFont="1" applyBorder="1" applyAlignment="1">
      <alignment horizontal="center" vertical="center" wrapText="1"/>
    </xf>
    <xf numFmtId="0" fontId="16" fillId="0" borderId="59" xfId="0" applyFont="1" applyBorder="1"/>
    <xf numFmtId="0" fontId="16" fillId="0" borderId="60" xfId="0" applyFont="1" applyBorder="1"/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4" fontId="16" fillId="0" borderId="64" xfId="0" applyNumberFormat="1" applyFont="1" applyBorder="1"/>
    <xf numFmtId="14" fontId="16" fillId="0" borderId="65" xfId="0" applyNumberFormat="1" applyFont="1" applyBorder="1"/>
    <xf numFmtId="14" fontId="16" fillId="0" borderId="66" xfId="0" applyNumberFormat="1" applyFont="1" applyBorder="1"/>
    <xf numFmtId="0" fontId="0" fillId="0" borderId="65" xfId="0" applyBorder="1"/>
    <xf numFmtId="0" fontId="0" fillId="0" borderId="66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61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164" fontId="16" fillId="0" borderId="61" xfId="0" applyNumberFormat="1" applyFont="1" applyBorder="1" applyAlignment="1">
      <alignment horizontal="center" vertical="center"/>
    </xf>
    <xf numFmtId="164" fontId="16" fillId="0" borderId="67" xfId="0" applyNumberFormat="1" applyFont="1" applyBorder="1" applyAlignment="1">
      <alignment horizontal="center" vertical="center"/>
    </xf>
    <xf numFmtId="164" fontId="16" fillId="0" borderId="62" xfId="0" applyNumberFormat="1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 wrapText="1"/>
    </xf>
    <xf numFmtId="0" fontId="5" fillId="0" borderId="36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41" xfId="0" applyFont="1" applyBorder="1" applyAlignment="1" applyProtection="1">
      <alignment vertical="center"/>
    </xf>
    <xf numFmtId="164" fontId="17" fillId="0" borderId="0" xfId="0" applyNumberFormat="1" applyFont="1" applyProtection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18" fillId="0" borderId="0" xfId="2" applyFont="1"/>
    <xf numFmtId="0" fontId="18" fillId="6" borderId="0" xfId="2" applyFont="1" applyFill="1" applyBorder="1"/>
    <xf numFmtId="0" fontId="18" fillId="6" borderId="0" xfId="2" applyFont="1" applyFill="1"/>
    <xf numFmtId="0" fontId="18" fillId="7" borderId="0" xfId="2" applyFont="1" applyFill="1" applyBorder="1"/>
    <xf numFmtId="0" fontId="18" fillId="7" borderId="0" xfId="2" applyFont="1" applyFill="1"/>
    <xf numFmtId="0" fontId="20" fillId="7" borderId="0" xfId="2" applyFont="1" applyFill="1" applyAlignment="1">
      <alignment horizontal="center"/>
    </xf>
    <xf numFmtId="0" fontId="21" fillId="7" borderId="0" xfId="2" applyFont="1" applyFill="1" applyBorder="1" applyAlignment="1">
      <alignment horizontal="center" vertical="center"/>
    </xf>
    <xf numFmtId="0" fontId="18" fillId="0" borderId="0" xfId="2" applyFont="1" applyFill="1"/>
    <xf numFmtId="0" fontId="19" fillId="7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0" fontId="22" fillId="8" borderId="0" xfId="2" applyFont="1" applyFill="1" applyBorder="1" applyAlignment="1">
      <alignment horizontal="center" vertical="center" wrapText="1"/>
    </xf>
    <xf numFmtId="0" fontId="23" fillId="7" borderId="0" xfId="2" applyFont="1" applyFill="1" applyBorder="1" applyAlignment="1">
      <alignment horizontal="center" vertical="center" wrapText="1"/>
    </xf>
    <xf numFmtId="0" fontId="22" fillId="7" borderId="0" xfId="2" applyFont="1" applyFill="1" applyBorder="1" applyAlignment="1">
      <alignment horizontal="center" vertical="center" wrapText="1"/>
    </xf>
    <xf numFmtId="167" fontId="24" fillId="10" borderId="0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6" borderId="0" xfId="2" applyFont="1" applyFill="1" applyAlignment="1">
      <alignment vertical="center"/>
    </xf>
    <xf numFmtId="0" fontId="18" fillId="7" borderId="0" xfId="2" applyFont="1" applyFill="1" applyBorder="1" applyAlignment="1">
      <alignment vertical="center"/>
    </xf>
    <xf numFmtId="0" fontId="25" fillId="7" borderId="0" xfId="2" applyFont="1" applyFill="1" applyBorder="1" applyAlignment="1">
      <alignment horizontal="center" vertical="center"/>
    </xf>
    <xf numFmtId="0" fontId="18" fillId="7" borderId="0" xfId="2" applyFont="1" applyFill="1" applyAlignment="1">
      <alignment vertical="center"/>
    </xf>
    <xf numFmtId="1" fontId="24" fillId="7" borderId="0" xfId="3" applyNumberFormat="1" applyFont="1" applyFill="1" applyBorder="1" applyAlignment="1">
      <alignment horizontal="center" vertical="center"/>
    </xf>
    <xf numFmtId="167" fontId="24" fillId="7" borderId="0" xfId="3" applyNumberFormat="1" applyFont="1" applyFill="1" applyBorder="1" applyAlignment="1">
      <alignment horizontal="center" vertical="center"/>
    </xf>
    <xf numFmtId="1" fontId="27" fillId="7" borderId="0" xfId="3" applyNumberFormat="1" applyFont="1" applyFill="1" applyBorder="1" applyAlignment="1">
      <alignment horizontal="center" vertical="center"/>
    </xf>
    <xf numFmtId="167" fontId="24" fillId="0" borderId="0" xfId="3" applyNumberFormat="1" applyFont="1" applyFill="1" applyBorder="1" applyAlignment="1">
      <alignment horizontal="center" vertical="center"/>
    </xf>
    <xf numFmtId="167" fontId="27" fillId="7" borderId="0" xfId="3" applyNumberFormat="1" applyFont="1" applyFill="1" applyBorder="1" applyAlignment="1">
      <alignment horizontal="center" vertical="center"/>
    </xf>
    <xf numFmtId="0" fontId="28" fillId="7" borderId="0" xfId="2" applyFont="1" applyFill="1" applyBorder="1" applyAlignment="1">
      <alignment horizontal="center" vertical="center"/>
    </xf>
    <xf numFmtId="167" fontId="27" fillId="0" borderId="0" xfId="3" applyNumberFormat="1" applyFont="1" applyFill="1" applyBorder="1" applyAlignment="1">
      <alignment horizontal="center" vertical="center"/>
    </xf>
    <xf numFmtId="0" fontId="29" fillId="7" borderId="0" xfId="2" applyFont="1" applyFill="1" applyBorder="1"/>
    <xf numFmtId="0" fontId="24" fillId="0" borderId="0" xfId="2" applyFont="1" applyAlignment="1"/>
    <xf numFmtId="0" fontId="30" fillId="7" borderId="0" xfId="2" applyFont="1" applyFill="1" applyBorder="1" applyAlignment="1">
      <alignment vertical="center"/>
    </xf>
    <xf numFmtId="4" fontId="18" fillId="0" borderId="0" xfId="2" applyNumberFormat="1" applyFont="1"/>
    <xf numFmtId="0" fontId="28" fillId="6" borderId="0" xfId="2" applyFont="1" applyFill="1" applyBorder="1" applyAlignment="1">
      <alignment horizontal="center" vertical="center"/>
    </xf>
    <xf numFmtId="0" fontId="18" fillId="0" borderId="0" xfId="2" applyFont="1" applyBorder="1"/>
    <xf numFmtId="0" fontId="31" fillId="0" borderId="0" xfId="4" applyFont="1" applyFill="1" applyBorder="1" applyAlignment="1">
      <alignment horizontal="center" vertical="center" wrapText="1"/>
    </xf>
    <xf numFmtId="0" fontId="31" fillId="0" borderId="0" xfId="2" applyFont="1" applyFill="1" applyBorder="1" applyAlignment="1">
      <alignment vertical="center" wrapText="1"/>
    </xf>
    <xf numFmtId="0" fontId="31" fillId="0" borderId="0" xfId="4" applyFont="1" applyFill="1" applyBorder="1" applyAlignment="1">
      <alignment vertical="center" wrapText="1"/>
    </xf>
    <xf numFmtId="0" fontId="32" fillId="0" borderId="0" xfId="2" applyFont="1" applyBorder="1" applyAlignment="1">
      <alignment vertical="center" wrapText="1"/>
    </xf>
    <xf numFmtId="0" fontId="32" fillId="0" borderId="0" xfId="2" applyFont="1" applyBorder="1" applyAlignment="1">
      <alignment wrapText="1"/>
    </xf>
    <xf numFmtId="0" fontId="31" fillId="0" borderId="0" xfId="5" applyFont="1" applyFill="1" applyBorder="1" applyAlignment="1">
      <alignment horizontal="center" vertical="center"/>
    </xf>
    <xf numFmtId="168" fontId="31" fillId="0" borderId="0" xfId="6" applyNumberFormat="1" applyFont="1" applyFill="1" applyBorder="1" applyAlignment="1">
      <alignment vertical="center"/>
    </xf>
    <xf numFmtId="168" fontId="31" fillId="0" borderId="0" xfId="6" applyNumberFormat="1" applyFont="1" applyFill="1" applyBorder="1" applyAlignment="1">
      <alignment horizontal="center" vertical="center"/>
    </xf>
    <xf numFmtId="0" fontId="18" fillId="0" borderId="0" xfId="2" applyFont="1" applyBorder="1" applyAlignment="1"/>
    <xf numFmtId="0" fontId="31" fillId="0" borderId="0" xfId="4" applyFont="1" applyFill="1" applyBorder="1" applyAlignment="1">
      <alignment horizontal="center"/>
    </xf>
    <xf numFmtId="0" fontId="31" fillId="0" borderId="0" xfId="2" quotePrefix="1" applyFont="1" applyFill="1" applyBorder="1" applyAlignment="1"/>
    <xf numFmtId="0" fontId="34" fillId="0" borderId="0" xfId="4" applyFont="1" applyFill="1" applyBorder="1" applyAlignment="1">
      <alignment horizontal="center"/>
    </xf>
    <xf numFmtId="0" fontId="35" fillId="0" borderId="0" xfId="5" applyFont="1" applyFill="1" applyBorder="1" applyAlignment="1">
      <alignment horizontal="center" vertical="center"/>
    </xf>
    <xf numFmtId="0" fontId="35" fillId="0" borderId="0" xfId="5" applyFont="1" applyFill="1" applyBorder="1" applyAlignment="1"/>
    <xf numFmtId="168" fontId="35" fillId="0" borderId="0" xfId="6" applyNumberFormat="1" applyFont="1" applyFill="1" applyBorder="1" applyAlignment="1">
      <alignment vertical="center"/>
    </xf>
    <xf numFmtId="168" fontId="35" fillId="0" borderId="0" xfId="6" applyNumberFormat="1" applyFont="1" applyFill="1" applyBorder="1" applyAlignment="1">
      <alignment horizontal="center" vertical="center"/>
    </xf>
    <xf numFmtId="3" fontId="36" fillId="0" borderId="0" xfId="7" applyNumberFormat="1" applyFont="1" applyFill="1" applyBorder="1" applyAlignment="1">
      <alignment horizontal="center" vertical="center"/>
    </xf>
    <xf numFmtId="3" fontId="18" fillId="0" borderId="0" xfId="2" applyNumberFormat="1" applyFont="1" applyFill="1" applyBorder="1"/>
    <xf numFmtId="0" fontId="19" fillId="7" borderId="0" xfId="2" applyFont="1" applyFill="1" applyAlignment="1">
      <alignment vertical="center"/>
    </xf>
    <xf numFmtId="0" fontId="19" fillId="7" borderId="0" xfId="2" applyFont="1" applyFill="1"/>
    <xf numFmtId="0" fontId="16" fillId="5" borderId="79" xfId="0" applyFont="1" applyFill="1" applyBorder="1"/>
    <xf numFmtId="0" fontId="16" fillId="5" borderId="80" xfId="0" applyFont="1" applyFill="1" applyBorder="1"/>
    <xf numFmtId="0" fontId="16" fillId="5" borderId="59" xfId="0" applyFont="1" applyFill="1" applyBorder="1"/>
    <xf numFmtId="14" fontId="16" fillId="5" borderId="63" xfId="0" applyNumberFormat="1" applyFont="1" applyFill="1" applyBorder="1"/>
    <xf numFmtId="0" fontId="0" fillId="5" borderId="63" xfId="0" applyFill="1" applyBorder="1"/>
    <xf numFmtId="0" fontId="0" fillId="5" borderId="68" xfId="0" applyFill="1" applyBorder="1"/>
    <xf numFmtId="0" fontId="0" fillId="5" borderId="64" xfId="0" applyFill="1" applyBorder="1"/>
    <xf numFmtId="0" fontId="0" fillId="5" borderId="65" xfId="0" applyFill="1" applyBorder="1"/>
    <xf numFmtId="0" fontId="0" fillId="5" borderId="69" xfId="0" applyFill="1" applyBorder="1"/>
    <xf numFmtId="0" fontId="0" fillId="5" borderId="66" xfId="0" applyFill="1" applyBorder="1"/>
    <xf numFmtId="0" fontId="26" fillId="12" borderId="0" xfId="2" applyFont="1" applyFill="1" applyBorder="1" applyAlignment="1">
      <alignment horizontal="center" vertical="center"/>
    </xf>
    <xf numFmtId="0" fontId="30" fillId="12" borderId="0" xfId="2" applyFont="1" applyFill="1" applyBorder="1" applyAlignment="1">
      <alignment horizontal="center" vertical="center" wrapText="1"/>
    </xf>
    <xf numFmtId="167" fontId="39" fillId="11" borderId="0" xfId="3" applyNumberFormat="1" applyFont="1" applyFill="1" applyBorder="1" applyAlignment="1">
      <alignment horizontal="center" vertical="center"/>
    </xf>
    <xf numFmtId="164" fontId="40" fillId="9" borderId="0" xfId="0" applyNumberFormat="1" applyFont="1" applyFill="1" applyAlignment="1">
      <alignment horizontal="left" vertical="center"/>
    </xf>
    <xf numFmtId="0" fontId="41" fillId="7" borderId="0" xfId="2" applyFont="1" applyFill="1" applyBorder="1" applyAlignment="1">
      <alignment vertical="center"/>
    </xf>
    <xf numFmtId="0" fontId="14" fillId="3" borderId="54" xfId="0" applyFont="1" applyFill="1" applyBorder="1" applyAlignment="1">
      <alignment horizontal="left"/>
    </xf>
    <xf numFmtId="0" fontId="0" fillId="0" borderId="0" xfId="0" applyAlignment="1" applyProtection="1"/>
    <xf numFmtId="0" fontId="16" fillId="0" borderId="84" xfId="0" applyFont="1" applyFill="1" applyBorder="1"/>
    <xf numFmtId="14" fontId="16" fillId="0" borderId="70" xfId="0" applyNumberFormat="1" applyFont="1" applyFill="1" applyBorder="1"/>
    <xf numFmtId="14" fontId="16" fillId="0" borderId="71" xfId="0" applyNumberFormat="1" applyFont="1" applyFill="1" applyBorder="1"/>
    <xf numFmtId="0" fontId="16" fillId="5" borderId="85" xfId="0" applyFont="1" applyFill="1" applyBorder="1"/>
    <xf numFmtId="0" fontId="0" fillId="5" borderId="70" xfId="0" applyFill="1" applyBorder="1"/>
    <xf numFmtId="0" fontId="0" fillId="5" borderId="86" xfId="0" applyFill="1" applyBorder="1"/>
    <xf numFmtId="0" fontId="0" fillId="5" borderId="71" xfId="0" applyFill="1" applyBorder="1"/>
    <xf numFmtId="0" fontId="7" fillId="2" borderId="53" xfId="0" applyFont="1" applyFill="1" applyBorder="1"/>
    <xf numFmtId="0" fontId="0" fillId="2" borderId="0" xfId="0" applyFill="1" applyBorder="1"/>
    <xf numFmtId="164" fontId="14" fillId="3" borderId="0" xfId="0" applyNumberFormat="1" applyFont="1" applyFill="1" applyBorder="1" applyAlignment="1">
      <alignment horizontal="left"/>
    </xf>
    <xf numFmtId="0" fontId="14" fillId="12" borderId="93" xfId="0" applyFont="1" applyFill="1" applyBorder="1" applyAlignment="1">
      <alignment horizontal="center" vertical="center"/>
    </xf>
    <xf numFmtId="0" fontId="21" fillId="3" borderId="0" xfId="2" applyFont="1" applyFill="1" applyBorder="1" applyAlignment="1">
      <alignment horizontal="center" vertical="center"/>
    </xf>
    <xf numFmtId="0" fontId="21" fillId="3" borderId="0" xfId="2" applyFont="1" applyFill="1" applyBorder="1" applyAlignment="1">
      <alignment horizontal="center" vertical="center" wrapText="1"/>
    </xf>
    <xf numFmtId="0" fontId="38" fillId="2" borderId="87" xfId="0" applyFont="1" applyFill="1" applyBorder="1" applyAlignment="1">
      <alignment horizontal="center" vertical="center"/>
    </xf>
    <xf numFmtId="0" fontId="38" fillId="2" borderId="88" xfId="0" applyFont="1" applyFill="1" applyBorder="1" applyAlignment="1">
      <alignment horizontal="center" vertical="center"/>
    </xf>
    <xf numFmtId="164" fontId="37" fillId="3" borderId="88" xfId="0" applyNumberFormat="1" applyFont="1" applyFill="1" applyBorder="1" applyAlignment="1">
      <alignment horizontal="center" vertical="center"/>
    </xf>
    <xf numFmtId="164" fontId="37" fillId="3" borderId="89" xfId="0" applyNumberFormat="1" applyFont="1" applyFill="1" applyBorder="1" applyAlignment="1">
      <alignment horizontal="center" vertical="center"/>
    </xf>
    <xf numFmtId="0" fontId="38" fillId="2" borderId="90" xfId="0" applyFont="1" applyFill="1" applyBorder="1" applyAlignment="1">
      <alignment horizontal="center" vertical="center"/>
    </xf>
    <xf numFmtId="0" fontId="38" fillId="2" borderId="91" xfId="0" applyFont="1" applyFill="1" applyBorder="1" applyAlignment="1">
      <alignment horizontal="center" vertical="center"/>
    </xf>
    <xf numFmtId="164" fontId="37" fillId="3" borderId="91" xfId="0" applyNumberFormat="1" applyFont="1" applyFill="1" applyBorder="1" applyAlignment="1">
      <alignment horizontal="center" vertical="center"/>
    </xf>
    <xf numFmtId="164" fontId="37" fillId="3" borderId="92" xfId="0" applyNumberFormat="1" applyFont="1" applyFill="1" applyBorder="1" applyAlignment="1">
      <alignment horizontal="center" vertical="center"/>
    </xf>
    <xf numFmtId="164" fontId="8" fillId="3" borderId="18" xfId="0" applyNumberFormat="1" applyFont="1" applyFill="1" applyBorder="1" applyAlignment="1" applyProtection="1">
      <alignment horizontal="center"/>
    </xf>
    <xf numFmtId="164" fontId="8" fillId="3" borderId="19" xfId="0" applyNumberFormat="1" applyFont="1" applyFill="1" applyBorder="1" applyAlignment="1" applyProtection="1">
      <alignment horizontal="center"/>
    </xf>
    <xf numFmtId="164" fontId="8" fillId="3" borderId="20" xfId="0" applyNumberFormat="1" applyFont="1" applyFill="1" applyBorder="1" applyAlignment="1" applyProtection="1">
      <alignment horizontal="center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wrapText="1"/>
    </xf>
    <xf numFmtId="0" fontId="2" fillId="0" borderId="31" xfId="0" applyFont="1" applyBorder="1" applyAlignment="1" applyProtection="1">
      <alignment horizontal="left" wrapText="1"/>
    </xf>
    <xf numFmtId="0" fontId="3" fillId="2" borderId="43" xfId="0" applyFont="1" applyFill="1" applyBorder="1" applyAlignment="1" applyProtection="1">
      <alignment horizontal="left" vertical="center" wrapText="1"/>
    </xf>
    <xf numFmtId="0" fontId="3" fillId="2" borderId="44" xfId="0" applyFont="1" applyFill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left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164" fontId="14" fillId="3" borderId="53" xfId="0" applyNumberFormat="1" applyFont="1" applyFill="1" applyBorder="1" applyAlignment="1">
      <alignment horizontal="left"/>
    </xf>
    <xf numFmtId="0" fontId="10" fillId="4" borderId="21" xfId="0" applyFont="1" applyFill="1" applyBorder="1" applyAlignment="1" applyProtection="1">
      <alignment horizontal="center"/>
    </xf>
    <xf numFmtId="0" fontId="7" fillId="4" borderId="21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7" fontId="42" fillId="11" borderId="0" xfId="3" applyNumberFormat="1" applyFont="1" applyFill="1" applyBorder="1" applyAlignment="1">
      <alignment horizontal="center" vertical="center"/>
    </xf>
    <xf numFmtId="1" fontId="42" fillId="11" borderId="0" xfId="3" applyNumberFormat="1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 wrapText="1"/>
    </xf>
    <xf numFmtId="0" fontId="13" fillId="3" borderId="94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1" fontId="27" fillId="11" borderId="0" xfId="3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2 2" xfId="7"/>
    <cellStyle name="Обычный 2 3" xfId="4"/>
    <cellStyle name="Обычный 4" xfId="5"/>
    <cellStyle name="Процентный" xfId="1" builtinId="5"/>
    <cellStyle name="Финансовый 16 2" xfId="3"/>
    <cellStyle name="Финансовый 2" xfId="6"/>
  </cellStyles>
  <dxfs count="1">
    <dxf>
      <fill>
        <patternFill>
          <bgColor theme="0" tint="-4.9989318521683403E-2"/>
        </patternFill>
      </fill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196455"/>
      <color rgb="FF595959"/>
      <color rgb="FFFCC917"/>
      <color rgb="FFEAEAEA"/>
      <color rgb="FFBF12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olyus_pres_logo_rus">
  <a:themeElements>
    <a:clrScheme name="Зеленый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olyus_pres_logo_rus" id="{98C94E12-2F6E-4081-BC6D-C51983456BE6}" vid="{55914AA8-02BE-4A1F-B502-831ACF9108D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AZ55"/>
  <sheetViews>
    <sheetView tabSelected="1" view="pageBreakPreview" zoomScale="55" zoomScaleNormal="40" zoomScaleSheetLayoutView="55" workbookViewId="0">
      <selection activeCell="K3" sqref="K3:M3"/>
    </sheetView>
  </sheetViews>
  <sheetFormatPr defaultColWidth="10.28515625" defaultRowHeight="14.25" x14ac:dyDescent="0.2"/>
  <cols>
    <col min="1" max="1" width="2.85546875" style="99" customWidth="1"/>
    <col min="2" max="2" width="6.5703125" style="99" customWidth="1"/>
    <col min="3" max="3" width="2.42578125" style="99" customWidth="1"/>
    <col min="4" max="4" width="0.85546875" style="99" customWidth="1"/>
    <col min="5" max="5" width="4.28515625" style="99" bestFit="1" customWidth="1"/>
    <col min="6" max="6" width="38.5703125" style="99" customWidth="1"/>
    <col min="7" max="7" width="14.85546875" style="99" hidden="1" customWidth="1"/>
    <col min="8" max="8" width="1.5703125" style="99" customWidth="1"/>
    <col min="9" max="9" width="20.85546875" style="99" customWidth="1"/>
    <col min="10" max="10" width="1" style="99" customWidth="1"/>
    <col min="11" max="11" width="20.85546875" style="99" customWidth="1"/>
    <col min="12" max="12" width="1" style="99" customWidth="1"/>
    <col min="13" max="13" width="20.85546875" style="99" customWidth="1"/>
    <col min="14" max="14" width="0.7109375" style="99" customWidth="1"/>
    <col min="15" max="15" width="20.85546875" style="99" customWidth="1"/>
    <col min="16" max="16" width="1" style="99" customWidth="1"/>
    <col min="17" max="17" width="20.85546875" style="99" customWidth="1"/>
    <col min="18" max="18" width="1" style="99" customWidth="1"/>
    <col min="19" max="19" width="20.85546875" style="99" customWidth="1"/>
    <col min="20" max="20" width="0.7109375" style="99" customWidth="1"/>
    <col min="21" max="21" width="20.85546875" style="99" customWidth="1"/>
    <col min="22" max="22" width="0.85546875" style="99" customWidth="1"/>
    <col min="23" max="23" width="20.85546875" style="99" customWidth="1"/>
    <col min="24" max="24" width="1" style="99" customWidth="1"/>
    <col min="25" max="25" width="20.85546875" style="99" customWidth="1"/>
    <col min="26" max="26" width="0.7109375" style="99" customWidth="1"/>
    <col min="27" max="27" width="20.85546875" style="99" customWidth="1"/>
    <col min="28" max="28" width="0.85546875" style="99" customWidth="1"/>
    <col min="29" max="29" width="20.85546875" style="99" customWidth="1"/>
    <col min="30" max="30" width="0.7109375" style="99" customWidth="1"/>
    <col min="31" max="31" width="23.28515625" style="99" bestFit="1" customWidth="1"/>
    <col min="32" max="32" width="0.7109375" style="99" customWidth="1"/>
    <col min="33" max="33" width="23.28515625" style="99" bestFit="1" customWidth="1"/>
    <col min="34" max="34" width="2.140625" style="99" customWidth="1"/>
    <col min="35" max="35" width="1.28515625" style="99" customWidth="1"/>
    <col min="36" max="36" width="6.5703125" style="99" customWidth="1"/>
    <col min="37" max="37" width="20.140625" style="99" customWidth="1"/>
    <col min="38" max="38" width="10.42578125" style="99" bestFit="1" customWidth="1"/>
    <col min="39" max="39" width="10.28515625" style="99"/>
    <col min="40" max="40" width="12.28515625" style="99" bestFit="1" customWidth="1"/>
    <col min="41" max="41" width="10.28515625" style="99"/>
    <col min="42" max="42" width="12.28515625" style="99" bestFit="1" customWidth="1"/>
    <col min="43" max="43" width="10.28515625" style="99"/>
    <col min="44" max="44" width="12.28515625" style="99" bestFit="1" customWidth="1"/>
    <col min="45" max="16384" width="10.28515625" style="99"/>
  </cols>
  <sheetData>
    <row r="2" spans="2:52" ht="28.5" x14ac:dyDescent="0.2">
      <c r="B2" s="103"/>
      <c r="C2" s="103"/>
      <c r="D2" s="103"/>
      <c r="E2" s="103"/>
      <c r="F2" s="181" t="s">
        <v>48</v>
      </c>
      <c r="G2" s="182"/>
      <c r="H2" s="182"/>
      <c r="I2" s="182"/>
      <c r="J2" s="182"/>
      <c r="K2" s="183">
        <v>42401</v>
      </c>
      <c r="L2" s="183"/>
      <c r="M2" s="184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</row>
    <row r="3" spans="2:52" ht="28.5" x14ac:dyDescent="0.2">
      <c r="B3" s="103"/>
      <c r="C3" s="103"/>
      <c r="D3" s="103"/>
      <c r="E3" s="103"/>
      <c r="F3" s="185" t="s">
        <v>57</v>
      </c>
      <c r="G3" s="186"/>
      <c r="H3" s="186"/>
      <c r="I3" s="186"/>
      <c r="J3" s="186"/>
      <c r="K3" s="187" t="s">
        <v>88</v>
      </c>
      <c r="L3" s="187"/>
      <c r="M3" s="188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</row>
    <row r="4" spans="2:52" x14ac:dyDescent="0.2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</row>
    <row r="5" spans="2:52" ht="24.75" customHeight="1" x14ac:dyDescent="0.25">
      <c r="B5" s="103"/>
      <c r="C5" s="103"/>
      <c r="D5" s="103"/>
      <c r="E5" s="103"/>
      <c r="F5" s="103"/>
      <c r="G5" s="103"/>
      <c r="H5" s="103"/>
      <c r="I5" s="149" t="s">
        <v>67</v>
      </c>
      <c r="J5" s="150"/>
      <c r="K5" s="150"/>
      <c r="L5" s="150"/>
      <c r="M5" s="150"/>
      <c r="N5" s="150"/>
      <c r="O5" s="149" t="s">
        <v>68</v>
      </c>
      <c r="P5" s="150"/>
      <c r="Q5" s="150"/>
      <c r="R5" s="150"/>
      <c r="S5" s="150"/>
      <c r="T5" s="150"/>
      <c r="U5" s="149" t="s">
        <v>69</v>
      </c>
      <c r="V5" s="150"/>
      <c r="W5" s="150"/>
      <c r="X5" s="150"/>
      <c r="Y5" s="150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</row>
    <row r="6" spans="2:52" ht="12" customHeight="1" x14ac:dyDescent="0.2">
      <c r="B6" s="103"/>
      <c r="C6" s="100"/>
      <c r="D6" s="100"/>
      <c r="E6" s="100"/>
      <c r="F6" s="100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3"/>
    </row>
    <row r="7" spans="2:52" ht="15.75" customHeight="1" x14ac:dyDescent="0.25">
      <c r="B7" s="103"/>
      <c r="C7" s="100"/>
      <c r="D7" s="102"/>
      <c r="E7" s="102"/>
      <c r="F7" s="102"/>
      <c r="G7" s="103"/>
      <c r="H7" s="103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1"/>
      <c r="AJ7" s="103"/>
    </row>
    <row r="8" spans="2:52" ht="63.75" customHeight="1" x14ac:dyDescent="0.2">
      <c r="B8" s="103"/>
      <c r="C8" s="100"/>
      <c r="D8" s="102"/>
      <c r="E8" s="102"/>
      <c r="F8" s="102"/>
      <c r="G8" s="102"/>
      <c r="H8" s="102"/>
      <c r="I8" s="179" t="s">
        <v>70</v>
      </c>
      <c r="J8" s="179"/>
      <c r="K8" s="179"/>
      <c r="L8" s="179"/>
      <c r="M8" s="179"/>
      <c r="N8" s="112"/>
      <c r="O8" s="179" t="s">
        <v>71</v>
      </c>
      <c r="P8" s="179"/>
      <c r="Q8" s="179"/>
      <c r="R8" s="179"/>
      <c r="S8" s="179"/>
      <c r="T8" s="112"/>
      <c r="U8" s="180" t="s">
        <v>72</v>
      </c>
      <c r="V8" s="180"/>
      <c r="W8" s="180"/>
      <c r="X8" s="180"/>
      <c r="Y8" s="180"/>
      <c r="Z8" s="180"/>
      <c r="AA8" s="180"/>
      <c r="AB8" s="112"/>
      <c r="AC8" s="179" t="s">
        <v>73</v>
      </c>
      <c r="AD8" s="179"/>
      <c r="AE8" s="179"/>
      <c r="AF8" s="179"/>
      <c r="AG8" s="179"/>
      <c r="AH8" s="103"/>
      <c r="AI8" s="101"/>
      <c r="AJ8" s="103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</row>
    <row r="9" spans="2:52" s="102" customFormat="1" ht="3.75" customHeight="1" x14ac:dyDescent="0.2">
      <c r="C9" s="100"/>
      <c r="I9" s="105"/>
      <c r="J9" s="105"/>
      <c r="K9" s="105"/>
      <c r="L9" s="105"/>
      <c r="M9" s="105"/>
      <c r="N9" s="112"/>
      <c r="O9" s="107"/>
      <c r="P9" s="107"/>
      <c r="Q9" s="107"/>
      <c r="R9" s="107"/>
      <c r="S9" s="107"/>
      <c r="T9" s="112"/>
      <c r="U9" s="107"/>
      <c r="V9" s="107"/>
      <c r="W9" s="107"/>
      <c r="X9" s="107"/>
      <c r="Y9" s="107"/>
      <c r="Z9" s="107"/>
      <c r="AA9" s="107"/>
      <c r="AB9" s="112"/>
      <c r="AC9" s="107"/>
      <c r="AD9" s="107"/>
      <c r="AE9" s="107"/>
      <c r="AF9" s="107"/>
      <c r="AG9" s="107"/>
      <c r="AI9" s="100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</row>
    <row r="10" spans="2:52" ht="99.75" customHeight="1" x14ac:dyDescent="0.2">
      <c r="B10" s="103"/>
      <c r="C10" s="101"/>
      <c r="D10" s="102"/>
      <c r="E10" s="102"/>
      <c r="F10" s="102"/>
      <c r="G10" s="102"/>
      <c r="H10" s="102"/>
      <c r="I10" s="109" t="s">
        <v>74</v>
      </c>
      <c r="J10" s="110"/>
      <c r="K10" s="109" t="str">
        <f ca="1">CONCATENATE("План
",K3,"
",YEAR(TODAY())," г.")</f>
        <v>План
EBITDA тыс. ₽
2016 г.</v>
      </c>
      <c r="L10" s="110"/>
      <c r="M10" s="109" t="str">
        <f ca="1">CONCATENATE("План
",K3,"
",YEAR(TODAY())+1," г.")</f>
        <v>План
EBITDA тыс. ₽
2017 г.</v>
      </c>
      <c r="N10" s="112"/>
      <c r="O10" s="109" t="s">
        <v>74</v>
      </c>
      <c r="P10" s="110"/>
      <c r="Q10" s="109" t="str">
        <f ca="1">CONCATENATE("План
",K3,"
",YEAR(TODAY())," г.")</f>
        <v>План
EBITDA тыс. ₽
2016 г.</v>
      </c>
      <c r="R10" s="110"/>
      <c r="S10" s="109" t="str">
        <f ca="1">CONCATENATE("План
",K3,"
",YEAR(TODAY())+1," г.")</f>
        <v>План
EBITDA тыс. ₽
2017 г.</v>
      </c>
      <c r="T10" s="112"/>
      <c r="U10" s="109" t="s">
        <v>74</v>
      </c>
      <c r="V10" s="110"/>
      <c r="W10" s="109" t="str">
        <f ca="1">CONCATENATE("Факт
",K3,"
",YEAR(TODAY())," г.")</f>
        <v>Факт
EBITDA тыс. ₽
2016 г.</v>
      </c>
      <c r="X10" s="110"/>
      <c r="Y10" s="109" t="str">
        <f ca="1">CONCATENATE("Ожид. (с учетом факта)
",K3,"
",YEAR(TODAY())," г.")</f>
        <v>Ожид. (с учетом факта)
EBITDA тыс. ₽
2016 г.</v>
      </c>
      <c r="Z10" s="111"/>
      <c r="AA10" s="109" t="str">
        <f ca="1">CONCATENATE("Ожид.
",K3,"
",YEAR(TODAY())+1," г.")</f>
        <v>Ожид.
EBITDA тыс. ₽
2017 г.</v>
      </c>
      <c r="AB10" s="112"/>
      <c r="AC10" s="109" t="s">
        <v>74</v>
      </c>
      <c r="AD10" s="110"/>
      <c r="AE10" s="109" t="str">
        <f ca="1">CONCATENATE("Итого ожид.
",K3," в
",YEAR(TODAY())," г.")</f>
        <v>Итого ожид.
EBITDA тыс. ₽ в
2016 г.</v>
      </c>
      <c r="AF10" s="111"/>
      <c r="AG10" s="109" t="str">
        <f ca="1">CONCATENATE("Итого ожид.
",K3," в
",YEAR(TODAY())+1," г.")</f>
        <v>Итого ожид.
EBITDA тыс. ₽ в
2017 г.</v>
      </c>
      <c r="AH10" s="103"/>
      <c r="AI10" s="101"/>
      <c r="AJ10" s="103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</row>
    <row r="11" spans="2:52" ht="10.5" customHeight="1" x14ac:dyDescent="0.55000000000000004">
      <c r="B11" s="103"/>
      <c r="C11" s="101"/>
      <c r="D11" s="102"/>
      <c r="E11" s="116"/>
      <c r="F11" s="125"/>
      <c r="H11" s="103"/>
      <c r="I11" s="118"/>
      <c r="J11" s="119"/>
      <c r="K11" s="119"/>
      <c r="L11" s="119"/>
      <c r="M11" s="119"/>
      <c r="N11" s="112"/>
      <c r="O11" s="118"/>
      <c r="P11" s="119"/>
      <c r="Q11" s="119"/>
      <c r="R11" s="119"/>
      <c r="S11" s="119"/>
      <c r="T11" s="112"/>
      <c r="U11" s="118"/>
      <c r="V11" s="119"/>
      <c r="W11" s="119"/>
      <c r="X11" s="119"/>
      <c r="Y11" s="119"/>
      <c r="Z11" s="119"/>
      <c r="AA11" s="119"/>
      <c r="AB11" s="112"/>
      <c r="AC11" s="120"/>
      <c r="AD11" s="122"/>
      <c r="AE11" s="122"/>
      <c r="AF11" s="122"/>
      <c r="AG11" s="122"/>
      <c r="AH11" s="123"/>
      <c r="AI11" s="101"/>
      <c r="AJ11" s="103"/>
      <c r="AP11" s="113"/>
    </row>
    <row r="12" spans="2:52" s="113" customFormat="1" ht="34.5" x14ac:dyDescent="0.2">
      <c r="B12" s="117"/>
      <c r="C12" s="114"/>
      <c r="D12" s="115"/>
      <c r="E12" s="116"/>
      <c r="F12" s="161" t="str">
        <f>Support!Q4</f>
        <v>ЗИФ</v>
      </c>
      <c r="H12" s="117"/>
      <c r="I12" s="118">
        <f>I16+I18</f>
        <v>1</v>
      </c>
      <c r="J12" s="119"/>
      <c r="K12" s="118">
        <f ca="1">K16+K18</f>
        <v>0</v>
      </c>
      <c r="L12" s="119"/>
      <c r="M12" s="119">
        <f>M16+M18</f>
        <v>0.1</v>
      </c>
      <c r="N12" s="112"/>
      <c r="O12" s="118">
        <f>O16+O18</f>
        <v>1</v>
      </c>
      <c r="P12" s="119"/>
      <c r="Q12" s="119">
        <f>Q16+Q18</f>
        <v>548.12976866599104</v>
      </c>
      <c r="R12" s="119"/>
      <c r="S12" s="119">
        <f>S16+S18</f>
        <v>528.74180115799004</v>
      </c>
      <c r="T12" s="112"/>
      <c r="U12" s="118">
        <f>U16+U18</f>
        <v>12</v>
      </c>
      <c r="V12" s="119"/>
      <c r="W12" s="119">
        <f>W16+W18</f>
        <v>4585.5348801270402</v>
      </c>
      <c r="X12" s="119"/>
      <c r="Y12" s="119">
        <f>Y16+Y18</f>
        <v>3630.2429357712349</v>
      </c>
      <c r="Z12" s="119"/>
      <c r="AA12" s="119">
        <f>AA16+AA18</f>
        <v>207.75095500314799</v>
      </c>
      <c r="AB12" s="112"/>
      <c r="AC12" s="120">
        <f>I12+O12+U12</f>
        <v>14</v>
      </c>
      <c r="AD12" s="121"/>
      <c r="AE12" s="122">
        <f ca="1">K12+Q12+Y12</f>
        <v>4178.3727044372263</v>
      </c>
      <c r="AF12" s="121"/>
      <c r="AG12" s="122">
        <f>M12+S12+AA12</f>
        <v>736.59275616113803</v>
      </c>
      <c r="AH12" s="123"/>
      <c r="AI12" s="114"/>
      <c r="AJ12" s="117"/>
      <c r="AK12" s="99"/>
      <c r="AL12" s="99"/>
      <c r="AM12" s="99"/>
      <c r="AN12" s="99"/>
    </row>
    <row r="13" spans="2:52" ht="10.5" customHeight="1" x14ac:dyDescent="0.55000000000000004">
      <c r="B13" s="103"/>
      <c r="C13" s="101"/>
      <c r="D13" s="102"/>
      <c r="E13" s="116"/>
      <c r="F13" s="125"/>
      <c r="H13" s="103"/>
      <c r="I13" s="118"/>
      <c r="J13" s="119"/>
      <c r="K13" s="119"/>
      <c r="L13" s="119"/>
      <c r="M13" s="119"/>
      <c r="N13" s="112"/>
      <c r="O13" s="118"/>
      <c r="P13" s="119"/>
      <c r="Q13" s="119"/>
      <c r="R13" s="119"/>
      <c r="S13" s="119"/>
      <c r="T13" s="112"/>
      <c r="U13" s="118"/>
      <c r="V13" s="119"/>
      <c r="W13" s="119"/>
      <c r="X13" s="119"/>
      <c r="Y13" s="119"/>
      <c r="Z13" s="119"/>
      <c r="AA13" s="119"/>
      <c r="AB13" s="112"/>
      <c r="AC13" s="120"/>
      <c r="AD13" s="122"/>
      <c r="AE13" s="122"/>
      <c r="AF13" s="122"/>
      <c r="AG13" s="122"/>
      <c r="AH13" s="123"/>
      <c r="AI13" s="101"/>
      <c r="AJ13" s="103"/>
      <c r="AP13" s="113"/>
    </row>
    <row r="14" spans="2:52" s="113" customFormat="1" ht="23.25" customHeight="1" x14ac:dyDescent="0.2">
      <c r="B14" s="117"/>
      <c r="C14" s="114"/>
      <c r="D14" s="115"/>
      <c r="E14" s="116"/>
      <c r="F14" s="165" t="s">
        <v>75</v>
      </c>
      <c r="H14" s="117"/>
      <c r="I14" s="118"/>
      <c r="J14" s="119"/>
      <c r="K14" s="119"/>
      <c r="L14" s="119"/>
      <c r="M14" s="119"/>
      <c r="N14" s="112"/>
      <c r="O14" s="118"/>
      <c r="P14" s="119"/>
      <c r="Q14" s="119"/>
      <c r="R14" s="119"/>
      <c r="S14" s="119"/>
      <c r="T14" s="112"/>
      <c r="U14" s="118"/>
      <c r="V14" s="119"/>
      <c r="W14" s="119"/>
      <c r="X14" s="119"/>
      <c r="Y14" s="119"/>
      <c r="Z14" s="119"/>
      <c r="AA14" s="119"/>
      <c r="AB14" s="112"/>
      <c r="AC14" s="120"/>
      <c r="AD14" s="122"/>
      <c r="AE14" s="122"/>
      <c r="AF14" s="122"/>
      <c r="AG14" s="124"/>
      <c r="AH14" s="123"/>
      <c r="AI14" s="114"/>
      <c r="AJ14" s="117"/>
      <c r="AM14" s="99"/>
      <c r="AN14" s="99"/>
      <c r="AO14" s="99"/>
    </row>
    <row r="15" spans="2:52" ht="10.5" customHeight="1" x14ac:dyDescent="0.55000000000000004">
      <c r="B15" s="103"/>
      <c r="C15" s="101"/>
      <c r="D15" s="102"/>
      <c r="E15" s="116"/>
      <c r="F15" s="125"/>
      <c r="H15" s="103"/>
      <c r="I15" s="118"/>
      <c r="J15" s="119"/>
      <c r="K15" s="119"/>
      <c r="L15" s="119"/>
      <c r="M15" s="119"/>
      <c r="N15" s="112"/>
      <c r="O15" s="118"/>
      <c r="P15" s="119"/>
      <c r="Q15" s="119"/>
      <c r="R15" s="119"/>
      <c r="S15" s="119"/>
      <c r="T15" s="112"/>
      <c r="U15" s="118"/>
      <c r="V15" s="119"/>
      <c r="W15" s="119"/>
      <c r="X15" s="119"/>
      <c r="Y15" s="119"/>
      <c r="Z15" s="119"/>
      <c r="AA15" s="119"/>
      <c r="AB15" s="112"/>
      <c r="AC15" s="120"/>
      <c r="AD15" s="122"/>
      <c r="AE15" s="122"/>
      <c r="AF15" s="122"/>
      <c r="AG15" s="122"/>
      <c r="AH15" s="123"/>
      <c r="AI15" s="101"/>
      <c r="AJ15" s="103"/>
      <c r="AP15" s="113"/>
    </row>
    <row r="16" spans="2:52" ht="34.5" x14ac:dyDescent="0.35">
      <c r="B16" s="103"/>
      <c r="C16" s="101"/>
      <c r="D16" s="102"/>
      <c r="E16" s="116"/>
      <c r="F16" s="162" t="str">
        <f>Support!F4</f>
        <v>На выпуск ГП</v>
      </c>
      <c r="H16" s="103"/>
      <c r="I16" s="212">
        <f t="array" ref="I16">SUM(IF(Слайд!F12=База!A4:A98,1,0)*IF(Слайд!F16=База!D4:D98,1,0)*IF(Support!I5=База!H4:H98,1,0))/5</f>
        <v>1</v>
      </c>
      <c r="J16" s="119"/>
      <c r="K16" s="211">
        <f t="array" aca="1" ref="K16" ca="1">SUM(IF(LEFT(Слайд!K10,4)=База!I3,База!I4:I98,0)*IF($K$3=База!G4:G98,1,0)*IF(F16=База!D4:D98,1,0))</f>
        <v>0</v>
      </c>
      <c r="L16" s="119"/>
      <c r="M16" s="163">
        <v>0.1</v>
      </c>
      <c r="N16" s="112"/>
      <c r="O16" s="220">
        <f t="array" ref="O16">SUM(IF(Слайд!F12=База!A4:A98,1,0)*IF(Слайд!F16=База!D4:D98,1,0)*IF(Support!I6=База!H4:H98,1,0))/5</f>
        <v>1</v>
      </c>
      <c r="P16" s="119"/>
      <c r="Q16" s="163">
        <v>545.26976866599102</v>
      </c>
      <c r="R16" s="119"/>
      <c r="S16" s="163">
        <v>528.74180115799004</v>
      </c>
      <c r="T16" s="112"/>
      <c r="U16" s="220">
        <f t="array" ref="U16">SUM(IF(Слайд!F12=База!A4:A98,1,0)*IF(Слайд!F16=База!D4:D98,1,0)*IF(Support!I7=База!H4:H98,1,0))/5</f>
        <v>9</v>
      </c>
      <c r="V16" s="119"/>
      <c r="W16" s="163">
        <v>4313.5076469905298</v>
      </c>
      <c r="X16" s="119"/>
      <c r="Y16" s="163">
        <v>3425.0065643057101</v>
      </c>
      <c r="Z16" s="119"/>
      <c r="AA16" s="163">
        <v>207.75095500314799</v>
      </c>
      <c r="AB16" s="112"/>
      <c r="AC16" s="120">
        <f>I16+O16+U16</f>
        <v>11</v>
      </c>
      <c r="AD16" s="122"/>
      <c r="AE16" s="122">
        <f ca="1">K16+Q16+Y16</f>
        <v>3970.2763329717009</v>
      </c>
      <c r="AF16" s="122"/>
      <c r="AG16" s="122">
        <f>M16+S16+AA16</f>
        <v>736.59275616113803</v>
      </c>
      <c r="AH16" s="123"/>
      <c r="AI16" s="101"/>
      <c r="AJ16" s="103"/>
      <c r="AL16" s="126"/>
      <c r="AM16" s="126"/>
      <c r="AN16" s="126"/>
      <c r="AO16" s="126"/>
      <c r="AP16" s="126"/>
      <c r="AQ16" s="126"/>
      <c r="AR16" s="126"/>
    </row>
    <row r="17" spans="2:44" ht="30" customHeight="1" x14ac:dyDescent="0.35">
      <c r="B17" s="103"/>
      <c r="C17" s="101"/>
      <c r="D17" s="102"/>
      <c r="E17" s="116"/>
      <c r="F17" s="127"/>
      <c r="H17" s="103"/>
      <c r="I17" s="118"/>
      <c r="J17" s="119"/>
      <c r="K17" s="119"/>
      <c r="L17" s="119"/>
      <c r="M17" s="119"/>
      <c r="N17" s="112"/>
      <c r="O17" s="118"/>
      <c r="P17" s="119"/>
      <c r="Q17" s="119"/>
      <c r="R17" s="119"/>
      <c r="S17" s="119"/>
      <c r="T17" s="112"/>
      <c r="U17" s="118"/>
      <c r="V17" s="119"/>
      <c r="W17" s="118"/>
      <c r="X17" s="119"/>
      <c r="Y17" s="119"/>
      <c r="Z17" s="119"/>
      <c r="AA17" s="119"/>
      <c r="AB17" s="112"/>
      <c r="AC17" s="120"/>
      <c r="AD17" s="122"/>
      <c r="AE17" s="122"/>
      <c r="AF17" s="122"/>
      <c r="AG17" s="122"/>
      <c r="AH17" s="123"/>
      <c r="AI17" s="101"/>
      <c r="AJ17" s="103"/>
      <c r="AL17" s="126"/>
      <c r="AM17" s="126"/>
      <c r="AN17" s="126"/>
      <c r="AO17" s="126"/>
      <c r="AP17" s="126"/>
      <c r="AQ17" s="126"/>
      <c r="AR17" s="126"/>
    </row>
    <row r="18" spans="2:44" ht="34.5" x14ac:dyDescent="0.35">
      <c r="B18" s="103"/>
      <c r="C18" s="101"/>
      <c r="D18" s="102"/>
      <c r="E18" s="116"/>
      <c r="F18" s="162" t="str">
        <f>Support!F5</f>
        <v>На экономию</v>
      </c>
      <c r="H18" s="103"/>
      <c r="I18" s="212">
        <f t="array" ref="I18">SUM(IF(Слайд!F12=База!A4:A98,1,0)*IF(Слайд!F18=База!D4:D98,1,0)*IF(Support!I5=База!H4:H98,1,0))/5</f>
        <v>0</v>
      </c>
      <c r="J18" s="119"/>
      <c r="K18" s="211">
        <f t="array" aca="1" ref="K18" ca="1">SUM(IF(LEFT(Слайд!K10,4)=База!I3,База!I4:I98,0)*IF($K$3=База!G4:G98,1,0)*IF(F18=База!D4:D98,1,0))</f>
        <v>0</v>
      </c>
      <c r="L18" s="119"/>
      <c r="M18" s="163">
        <v>0</v>
      </c>
      <c r="N18" s="112"/>
      <c r="O18" s="220">
        <f t="array" ref="O18">SUM(IF(Слайд!F12=База!A4:A98,1,0)*IF(Слайд!F18=База!D4:D98,1,0)*IF(Support!I6=База!H4:H98,1,0))/5</f>
        <v>0</v>
      </c>
      <c r="P18" s="119"/>
      <c r="Q18" s="163">
        <v>2.86</v>
      </c>
      <c r="R18" s="119"/>
      <c r="S18" s="163">
        <v>0</v>
      </c>
      <c r="T18" s="112"/>
      <c r="U18" s="220">
        <f t="array" ref="U18">SUM(IF(Слайд!F12=База!A4:A98,1,0)*IF(Слайд!F18=База!D4:D98,1,0)*IF(Support!I7=База!H4:H98,1,0))/5</f>
        <v>3</v>
      </c>
      <c r="V18" s="119"/>
      <c r="W18" s="163">
        <v>272.02723313651001</v>
      </c>
      <c r="X18" s="119"/>
      <c r="Y18" s="163">
        <v>205.236371465525</v>
      </c>
      <c r="Z18" s="119"/>
      <c r="AA18" s="163">
        <v>0</v>
      </c>
      <c r="AB18" s="112"/>
      <c r="AC18" s="120">
        <f>I18+O18+U18</f>
        <v>3</v>
      </c>
      <c r="AD18" s="122"/>
      <c r="AE18" s="122">
        <f ca="1">K18+Q18+Y18</f>
        <v>208.09637146552501</v>
      </c>
      <c r="AF18" s="122"/>
      <c r="AG18" s="122">
        <f>M18+S18+AA18</f>
        <v>0</v>
      </c>
      <c r="AH18" s="123"/>
      <c r="AI18" s="101"/>
      <c r="AJ18" s="103"/>
      <c r="AK18" s="128"/>
      <c r="AL18" s="126"/>
      <c r="AM18" s="126"/>
      <c r="AN18" s="126"/>
      <c r="AO18" s="126"/>
      <c r="AP18" s="126"/>
      <c r="AQ18" s="126"/>
      <c r="AR18" s="126"/>
    </row>
    <row r="19" spans="2:44" ht="34.5" x14ac:dyDescent="0.2">
      <c r="B19" s="103"/>
      <c r="C19" s="101"/>
      <c r="D19" s="102"/>
      <c r="E19" s="102"/>
      <c r="F19" s="103"/>
      <c r="G19" s="103"/>
      <c r="H19" s="103"/>
      <c r="I19" s="123" t="s">
        <v>80</v>
      </c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01"/>
      <c r="AJ19" s="103"/>
      <c r="AP19" s="113"/>
    </row>
    <row r="20" spans="2:44" ht="7.5" customHeight="1" x14ac:dyDescent="0.2">
      <c r="B20" s="103"/>
      <c r="C20" s="101"/>
      <c r="D20" s="100"/>
      <c r="E20" s="100"/>
      <c r="F20" s="101"/>
      <c r="G20" s="101"/>
      <c r="H20" s="101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01"/>
      <c r="AJ20" s="103"/>
      <c r="AP20" s="113"/>
    </row>
    <row r="21" spans="2:44" x14ac:dyDescent="0.2">
      <c r="B21" s="103"/>
      <c r="C21" s="103"/>
      <c r="D21" s="102"/>
      <c r="E21" s="102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P21" s="113"/>
    </row>
    <row r="23" spans="2:44" x14ac:dyDescent="0.2"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2:44" x14ac:dyDescent="0.2"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2:44" ht="22.5" x14ac:dyDescent="0.3">
      <c r="E25" s="130"/>
      <c r="F25" s="131"/>
      <c r="G25" s="131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3"/>
      <c r="X25" s="133"/>
      <c r="Y25" s="133"/>
      <c r="Z25" s="133"/>
      <c r="AA25" s="131"/>
      <c r="AB25" s="134"/>
      <c r="AC25" s="134"/>
      <c r="AD25" s="135"/>
      <c r="AE25" s="135"/>
    </row>
    <row r="26" spans="2:44" ht="22.5" x14ac:dyDescent="0.3">
      <c r="B26" s="108"/>
      <c r="C26" s="108"/>
      <c r="D26" s="108"/>
      <c r="E26" s="108"/>
      <c r="F26" s="140"/>
      <c r="G26" s="136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37"/>
      <c r="X26" s="137"/>
      <c r="Y26" s="137"/>
      <c r="Z26" s="137"/>
      <c r="AA26" s="138"/>
      <c r="AB26" s="139"/>
      <c r="AC26" s="139"/>
      <c r="AD26" s="139"/>
      <c r="AE26" s="139"/>
    </row>
    <row r="27" spans="2:44" ht="15" x14ac:dyDescent="0.25">
      <c r="B27" s="108"/>
      <c r="C27" s="108"/>
      <c r="D27" s="108"/>
      <c r="E27" s="108"/>
      <c r="F27" s="142"/>
      <c r="G27" s="143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5"/>
      <c r="X27" s="145"/>
      <c r="Y27" s="145"/>
      <c r="Z27" s="145"/>
      <c r="AA27" s="146"/>
      <c r="AB27" s="139"/>
      <c r="AC27" s="139"/>
      <c r="AD27" s="139"/>
      <c r="AE27" s="139"/>
    </row>
    <row r="28" spans="2:44" ht="15" x14ac:dyDescent="0.25">
      <c r="B28" s="108"/>
      <c r="C28" s="108"/>
      <c r="D28" s="108"/>
      <c r="E28" s="108"/>
      <c r="F28" s="142"/>
      <c r="G28" s="143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5"/>
      <c r="X28" s="145"/>
      <c r="Y28" s="145"/>
      <c r="Z28" s="145"/>
      <c r="AA28" s="146"/>
      <c r="AB28" s="139"/>
      <c r="AC28" s="139"/>
      <c r="AD28" s="139"/>
      <c r="AE28" s="139"/>
    </row>
    <row r="29" spans="2:44" x14ac:dyDescent="0.2">
      <c r="B29" s="108"/>
      <c r="C29" s="108"/>
      <c r="D29" s="108"/>
      <c r="E29" s="108"/>
      <c r="F29" s="147"/>
      <c r="G29" s="108"/>
      <c r="H29" s="108"/>
      <c r="I29" s="148"/>
      <c r="J29" s="108"/>
      <c r="K29" s="148"/>
      <c r="L29" s="108"/>
      <c r="M29" s="148"/>
      <c r="N29" s="108"/>
      <c r="O29" s="108"/>
      <c r="P29" s="108"/>
      <c r="Q29" s="108"/>
      <c r="R29" s="108"/>
      <c r="S29" s="108"/>
      <c r="T29" s="108"/>
      <c r="U29" s="108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</row>
    <row r="30" spans="2:44" x14ac:dyDescent="0.2">
      <c r="B30" s="108"/>
      <c r="C30" s="108"/>
      <c r="D30" s="108"/>
      <c r="E30" s="108"/>
      <c r="F30" s="147"/>
      <c r="G30" s="108"/>
      <c r="H30" s="108"/>
      <c r="I30" s="148"/>
      <c r="J30" s="108"/>
      <c r="K30" s="148"/>
      <c r="L30" s="108"/>
      <c r="M30" s="148"/>
      <c r="N30" s="108"/>
      <c r="O30" s="108"/>
      <c r="P30" s="108"/>
      <c r="Q30" s="108"/>
      <c r="R30" s="108"/>
      <c r="S30" s="108"/>
      <c r="T30" s="108"/>
      <c r="U30" s="108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</row>
    <row r="31" spans="2:44" x14ac:dyDescent="0.2">
      <c r="B31" s="108"/>
      <c r="C31" s="108"/>
      <c r="D31" s="108"/>
      <c r="E31" s="108"/>
      <c r="F31" s="147"/>
      <c r="G31" s="108"/>
      <c r="H31" s="108"/>
      <c r="I31" s="148"/>
      <c r="J31" s="108"/>
      <c r="K31" s="148"/>
      <c r="L31" s="108"/>
      <c r="M31" s="148"/>
      <c r="N31" s="108"/>
      <c r="O31" s="108"/>
      <c r="P31" s="108"/>
      <c r="Q31" s="108"/>
      <c r="R31" s="108"/>
      <c r="S31" s="108"/>
      <c r="T31" s="108"/>
      <c r="U31" s="108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</row>
    <row r="32" spans="2:44" x14ac:dyDescent="0.2">
      <c r="B32" s="108"/>
      <c r="C32" s="108"/>
      <c r="D32" s="108"/>
      <c r="E32" s="108"/>
      <c r="F32" s="147"/>
      <c r="G32" s="108"/>
      <c r="H32" s="108"/>
      <c r="I32" s="148"/>
      <c r="J32" s="108"/>
      <c r="K32" s="148"/>
      <c r="L32" s="108"/>
      <c r="M32" s="148"/>
      <c r="N32" s="108"/>
      <c r="O32" s="108"/>
      <c r="P32" s="108"/>
      <c r="Q32" s="108"/>
      <c r="R32" s="108"/>
      <c r="S32" s="108"/>
      <c r="T32" s="108"/>
      <c r="U32" s="108"/>
      <c r="AD32" s="130"/>
      <c r="AE32" s="130"/>
    </row>
    <row r="33" spans="2:31" x14ac:dyDescent="0.2">
      <c r="B33" s="108"/>
      <c r="C33" s="108"/>
      <c r="D33" s="108"/>
      <c r="E33" s="108"/>
      <c r="F33" s="147"/>
      <c r="G33" s="108"/>
      <c r="H33" s="108"/>
      <c r="I33" s="148"/>
      <c r="J33" s="108"/>
      <c r="K33" s="148"/>
      <c r="L33" s="108"/>
      <c r="M33" s="148"/>
      <c r="N33" s="108"/>
      <c r="O33" s="108"/>
      <c r="P33" s="108"/>
      <c r="Q33" s="108"/>
      <c r="R33" s="108"/>
      <c r="S33" s="108"/>
      <c r="T33" s="108"/>
      <c r="U33" s="108"/>
      <c r="AD33" s="130"/>
      <c r="AE33" s="130"/>
    </row>
    <row r="34" spans="2:31" x14ac:dyDescent="0.2">
      <c r="B34" s="108"/>
      <c r="C34" s="108"/>
      <c r="D34" s="108"/>
      <c r="E34" s="108"/>
      <c r="F34" s="147"/>
      <c r="G34" s="108"/>
      <c r="H34" s="108"/>
      <c r="I34" s="148"/>
      <c r="J34" s="108"/>
      <c r="K34" s="148"/>
      <c r="L34" s="108"/>
      <c r="M34" s="148"/>
      <c r="N34" s="108"/>
      <c r="O34" s="108"/>
      <c r="P34" s="108"/>
      <c r="Q34" s="108"/>
      <c r="R34" s="108"/>
      <c r="S34" s="108"/>
      <c r="T34" s="108"/>
      <c r="U34" s="108"/>
    </row>
    <row r="35" spans="2:31" x14ac:dyDescent="0.2">
      <c r="B35" s="108"/>
      <c r="C35" s="108"/>
      <c r="D35" s="108"/>
      <c r="E35" s="108"/>
      <c r="F35" s="147"/>
      <c r="G35" s="108"/>
      <c r="H35" s="108"/>
      <c r="I35" s="108"/>
      <c r="J35" s="108"/>
      <c r="K35" s="108"/>
      <c r="L35" s="108"/>
      <c r="M35" s="148"/>
      <c r="N35" s="108"/>
      <c r="O35" s="108"/>
      <c r="P35" s="108"/>
      <c r="Q35" s="108"/>
      <c r="R35" s="108"/>
      <c r="S35" s="108"/>
      <c r="T35" s="108"/>
      <c r="U35" s="108"/>
    </row>
    <row r="36" spans="2:31" x14ac:dyDescent="0.2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</row>
    <row r="37" spans="2:31" x14ac:dyDescent="0.2">
      <c r="B37" s="108"/>
      <c r="C37" s="108"/>
      <c r="D37" s="108"/>
      <c r="E37" s="108"/>
      <c r="F37" s="108"/>
      <c r="G37" s="108"/>
      <c r="H37" s="108"/>
      <c r="I37" s="148"/>
      <c r="J37" s="108"/>
      <c r="K37" s="148"/>
      <c r="L37" s="108"/>
      <c r="M37" s="148"/>
      <c r="N37" s="108"/>
      <c r="O37" s="108"/>
      <c r="P37" s="108"/>
      <c r="Q37" s="108"/>
      <c r="R37" s="108"/>
      <c r="S37" s="108"/>
      <c r="T37" s="108"/>
      <c r="U37" s="108"/>
    </row>
    <row r="38" spans="2:31" x14ac:dyDescent="0.2"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</row>
    <row r="39" spans="2:31" x14ac:dyDescent="0.2"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</row>
    <row r="40" spans="2:31" x14ac:dyDescent="0.2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</row>
    <row r="41" spans="2:31" x14ac:dyDescent="0.2"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</row>
    <row r="42" spans="2:31" x14ac:dyDescent="0.2"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</row>
    <row r="43" spans="2:31" x14ac:dyDescent="0.2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</row>
    <row r="44" spans="2:31" x14ac:dyDescent="0.2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</row>
    <row r="45" spans="2:31" x14ac:dyDescent="0.2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</row>
    <row r="46" spans="2:31" x14ac:dyDescent="0.2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</row>
    <row r="47" spans="2:31" x14ac:dyDescent="0.2"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</row>
    <row r="48" spans="2:31" x14ac:dyDescent="0.2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</row>
    <row r="49" spans="2:21" x14ac:dyDescent="0.2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</row>
    <row r="50" spans="2:21" x14ac:dyDescent="0.2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</row>
    <row r="51" spans="2:21" x14ac:dyDescent="0.2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</row>
    <row r="52" spans="2:21" x14ac:dyDescent="0.2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</row>
    <row r="53" spans="2:21" x14ac:dyDescent="0.2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</row>
    <row r="54" spans="2:21" x14ac:dyDescent="0.2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</row>
    <row r="55" spans="2:21" x14ac:dyDescent="0.2"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</row>
  </sheetData>
  <mergeCells count="8">
    <mergeCell ref="I8:M8"/>
    <mergeCell ref="O8:S8"/>
    <mergeCell ref="U8:AA8"/>
    <mergeCell ref="AC8:AG8"/>
    <mergeCell ref="F2:J2"/>
    <mergeCell ref="K2:M2"/>
    <mergeCell ref="F3:J3"/>
    <mergeCell ref="K3:M3"/>
  </mergeCells>
  <dataValidations count="2">
    <dataValidation type="list" allowBlank="1" showInputMessage="1" showErrorMessage="1" errorTitle="Ошибка" error="Выберите данные из выпадающего списка" sqref="K2:M2">
      <formula1>Период</formula1>
    </dataValidation>
    <dataValidation type="list" allowBlank="1" showInputMessage="1" showErrorMessage="1" errorTitle="Ошибка" error="Выберите финансовый показатель из выпадающего списка." sqref="K3:M3">
      <formula1>Финансовые_показатели</formula1>
    </dataValidation>
  </dataValidations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6"/>
  <sheetViews>
    <sheetView zoomScale="90" zoomScaleNormal="90" zoomScaleSheetLayoutView="85" workbookViewId="0">
      <selection activeCell="B4" sqref="B4"/>
    </sheetView>
  </sheetViews>
  <sheetFormatPr defaultRowHeight="15" x14ac:dyDescent="0.25"/>
  <cols>
    <col min="1" max="1" width="17.42578125" bestFit="1" customWidth="1"/>
    <col min="2" max="2" width="22.5703125" bestFit="1" customWidth="1"/>
    <col min="3" max="3" width="136.42578125" bestFit="1" customWidth="1"/>
    <col min="4" max="5" width="16.140625" bestFit="1" customWidth="1"/>
  </cols>
  <sheetData>
    <row r="1" spans="1:5" x14ac:dyDescent="0.25">
      <c r="A1" s="55" t="s">
        <v>48</v>
      </c>
      <c r="B1" s="67">
        <v>42370</v>
      </c>
    </row>
    <row r="2" spans="1:5" x14ac:dyDescent="0.25">
      <c r="A2" s="176" t="s">
        <v>93</v>
      </c>
      <c r="B2" s="177" t="s">
        <v>43</v>
      </c>
    </row>
    <row r="3" spans="1:5" x14ac:dyDescent="0.25">
      <c r="A3" s="56" t="s">
        <v>58</v>
      </c>
      <c r="B3" s="66" t="s">
        <v>64</v>
      </c>
    </row>
    <row r="4" spans="1:5" x14ac:dyDescent="0.25">
      <c r="A4" s="56" t="s">
        <v>51</v>
      </c>
      <c r="B4" s="166" t="s">
        <v>90</v>
      </c>
    </row>
    <row r="6" spans="1:5" ht="45" x14ac:dyDescent="0.25">
      <c r="B6" s="85" t="s">
        <v>52</v>
      </c>
      <c r="C6" s="86" t="s">
        <v>53</v>
      </c>
      <c r="D6" s="85" t="str">
        <f>CONCATENATE("План
",B4)</f>
        <v>План
RunRate(Sust) тыс. ₽</v>
      </c>
      <c r="E6" s="87" t="str">
        <f>CONCATENATE("Факт
",B4)</f>
        <v>Факт
RunRate(Sust) тыс. ₽</v>
      </c>
    </row>
    <row r="7" spans="1:5" x14ac:dyDescent="0.25">
      <c r="B7" s="82" t="str">
        <f t="array" ref="B7">IFERROR(INDEX(База!$B$4:$B$98,SMALL(IF(Support!$I$4&lt;&gt;База!$H$4:$H$98,IF($B$2=База!$A$4:$A$98,IF($B$3=База!$D$4:$D$98,IF($B$4=База!$G$4:$G$98,ROW(База!$B$4:$B$98)-4,""),""),""),""),ROW()-6)),"")</f>
        <v>03-ЗИФ</v>
      </c>
      <c r="C7" s="83" t="str">
        <f t="array" ref="C7">IFERROR(INDEX(База!$C$4:$C$98,SMALL(IF(Support!$I$4&lt;&gt;База!$H$4:$H$98,IF($B$2=База!$A$4:$A$98,IF($B$3=База!$D$4:$D$98,IF($B$4=База!$G$4:$G$98,ROW(База!$C$4:$C$98)-4,""),""),""),""),ROW()-6)),"")</f>
        <v>Получение золота из сливов сгустителя KC-4 на ГМО2 ЗИФ-3</v>
      </c>
      <c r="D7" s="82">
        <f t="array" ref="D7">IF(B7="","",SUM(IF(LEFT($D$6,4)=База!$I$3,База!$I$4:$I$98,0)*IF($B$4=База!$G$4:$G$98,1,0)*IF($B7=База!$B$4:$B$98,1,0)))</f>
        <v>0</v>
      </c>
      <c r="E7" s="84">
        <f t="array" ref="E7">IF(B7="","",SUM(IF($B$1=База!$J$3:$AY$3,База!$J$4:$AY$98,0)*IF($B$4=База!$G$4:$G$98,1,0)*IF($B7=База!$B$4:$B$98,1,0)))</f>
        <v>0</v>
      </c>
    </row>
    <row r="8" spans="1:5" x14ac:dyDescent="0.25">
      <c r="B8" s="78" t="str">
        <f t="array" ref="B8">IFERROR(INDEX(База!$B$4:$B$98,SMALL(IF(Support!$I$4&lt;&gt;База!$H$4:$H$98,IF($B$2=База!$A$4:$A$98,IF($B$3=База!$D$4:$D$98,IF($B$4=База!$G$4:$G$98,ROW(База!$B$4:$B$98)-4,""),""),""),""),ROW()-6)),"")</f>
        <v>04-ЗИФ</v>
      </c>
      <c r="C8" s="80" t="str">
        <f t="array" ref="C8">IFERROR(INDEX(База!$C$4:$C$98,SMALL(IF(Support!$I$4&lt;&gt;База!$H$4:$H$98,IF($B$2=База!$A$4:$A$98,IF($B$3=База!$D$4:$D$98,IF($B$4=База!$G$4:$G$98,ROW(База!$C$4:$C$98)-4,""),""),""),""),ROW()-6)),"")</f>
        <v>Получение золота из оборотной воды ГМО-1 ЗИФ-2</v>
      </c>
      <c r="D8" s="78">
        <f t="array" ref="D8">IF(B8="","",SUM(IF(LEFT($D$6,4)=База!$I$3,База!$I$4:$I$98,0)*IF($B$4=База!$G$4:$G$98,1,0)*IF($B8=База!$B$4:$B$98,1,0)))</f>
        <v>0</v>
      </c>
      <c r="E8" s="79">
        <f t="array" ref="E8">IF(B8="","",SUM(IF($B$1=База!$J$3:$AY$3,База!$J$4:$AY$98,0)*IF($B$4=База!$G$4:$G$98,1,0)*IF($B8=База!$B$4:$B$98,1,0)))</f>
        <v>0</v>
      </c>
    </row>
    <row r="9" spans="1:5" x14ac:dyDescent="0.25">
      <c r="B9" s="78" t="str">
        <f t="array" ref="B9">IFERROR(INDEX(База!$B$4:$B$98,SMALL(IF(Support!$I$4&lt;&gt;База!$H$4:$H$98,IF($B$2=База!$A$4:$A$98,IF($B$3=База!$D$4:$D$98,IF($B$4=База!$G$4:$G$98,ROW(База!$B$4:$B$98)-4,""),""),""),""),ROW()-6)),"")</f>
        <v>08-ЗИФ</v>
      </c>
      <c r="C9" s="80" t="str">
        <f t="array" ref="C9">IFERROR(INDEX(База!$C$4:$C$98,SMALL(IF(Support!$I$4&lt;&gt;База!$H$4:$H$98,IF($B$2=База!$A$4:$A$98,IF($B$3=База!$D$4:$D$98,IF($B$4=База!$G$4:$G$98,ROW(База!$C$4:$C$98)-4,""),""),""),""),ROW()-6)),"")</f>
        <v xml:space="preserve">Увеличение производительности ЗИФ-2 за счет включения мельницы МШЦ поз.18-2 ЗИФ-1 в переработку сульфидной руды </v>
      </c>
      <c r="D9" s="78">
        <f t="array" ref="D9">IF(B9="","",SUM(IF(LEFT($D$6,4)=База!$I$3,База!$I$4:$I$98,0)*IF($B$4=База!$G$4:$G$98,1,0)*IF($B9=База!$B$4:$B$98,1,0)))</f>
        <v>0</v>
      </c>
      <c r="E9" s="79">
        <f t="array" ref="E9">IF(B9="","",SUM(IF($B$1=База!$J$3:$AY$3,База!$J$4:$AY$98,0)*IF($B$4=База!$G$4:$G$98,1,0)*IF($B9=База!$B$4:$B$98,1,0)))</f>
        <v>0</v>
      </c>
    </row>
    <row r="10" spans="1:5" x14ac:dyDescent="0.25">
      <c r="B10" s="78" t="str">
        <f t="array" ref="B10">IFERROR(INDEX(База!$B$4:$B$98,SMALL(IF(Support!$I$4&lt;&gt;База!$H$4:$H$98,IF($B$2=База!$A$4:$A$98,IF($B$3=База!$D$4:$D$98,IF($B$4=База!$G$4:$G$98,ROW(База!$B$4:$B$98)-4,""),""),""),""),ROW()-6)),"")</f>
        <v>09-ЗИФ</v>
      </c>
      <c r="C10" s="80" t="str">
        <f t="array" ref="C10">IFERROR(INDEX(База!$C$4:$C$98,SMALL(IF(Support!$I$4&lt;&gt;База!$H$4:$H$98,IF($B$2=База!$A$4:$A$98,IF($B$3=База!$D$4:$D$98,IF($B$4=База!$G$4:$G$98,ROW(База!$C$4:$C$98)-4,""),""),""),""),ROW()-6)),"")</f>
        <v>Извлечение золота из угольного сорбента в ГМО2 ЗИФ-3</v>
      </c>
      <c r="D10" s="78">
        <f t="array" ref="D10">IF(B10="","",SUM(IF(LEFT($D$6,4)=База!$I$3,База!$I$4:$I$98,0)*IF($B$4=База!$G$4:$G$98,1,0)*IF($B10=База!$B$4:$B$98,1,0)))</f>
        <v>0</v>
      </c>
      <c r="E10" s="79">
        <f t="array" ref="E10">IF(B10="","",SUM(IF($B$1=База!$J$3:$AY$3,База!$J$4:$AY$98,0)*IF($B$4=База!$G$4:$G$98,1,0)*IF($B10=База!$B$4:$B$98,1,0)))</f>
        <v>0</v>
      </c>
    </row>
    <row r="11" spans="1:5" x14ac:dyDescent="0.25">
      <c r="B11" s="78" t="str">
        <f t="array" ref="B11">IFERROR(INDEX(База!$B$4:$B$98,SMALL(IF(Support!$I$4&lt;&gt;База!$H$4:$H$98,IF($B$2=База!$A$4:$A$98,IF($B$3=База!$D$4:$D$98,IF($B$4=База!$G$4:$G$98,ROW(База!$B$4:$B$98)-4,""),""),""),""),ROW()-6)),"")</f>
        <v>12-ЗИФ</v>
      </c>
      <c r="C11" s="80" t="str">
        <f t="array" ref="C11">IFERROR(INDEX(База!$C$4:$C$98,SMALL(IF(Support!$I$4&lt;&gt;База!$H$4:$H$98,IF($B$2=База!$A$4:$A$98,IF($B$3=База!$D$4:$D$98,IF($B$4=База!$G$4:$G$98,ROW(База!$C$4:$C$98)-4,""),""),""),""),ROW()-6)),"")</f>
        <v xml:space="preserve">Подача флокулянта на декантеры второй стадии центрифугирования </v>
      </c>
      <c r="D11" s="78">
        <f t="array" ref="D11">IF(B11="","",SUM(IF(LEFT($D$6,4)=База!$I$3,База!$I$4:$I$98,0)*IF($B$4=База!$G$4:$G$98,1,0)*IF($B11=База!$B$4:$B$98,1,0)))</f>
        <v>0</v>
      </c>
      <c r="E11" s="79">
        <f t="array" ref="E11">IF(B11="","",SUM(IF($B$1=База!$J$3:$AY$3,База!$J$4:$AY$98,0)*IF($B$4=База!$G$4:$G$98,1,0)*IF($B11=База!$B$4:$B$98,1,0)))</f>
        <v>0</v>
      </c>
    </row>
    <row r="12" spans="1:5" x14ac:dyDescent="0.25">
      <c r="B12" s="78" t="str">
        <f t="array" ref="B12">IFERROR(INDEX(База!$B$4:$B$98,SMALL(IF(Support!$I$4&lt;&gt;База!$H$4:$H$98,IF($B$2=База!$A$4:$A$98,IF($B$3=База!$D$4:$D$98,IF($B$4=База!$G$4:$G$98,ROW(База!$B$4:$B$98)-4,""),""),""),""),ROW()-6)),"")</f>
        <v>13-ЗИФ</v>
      </c>
      <c r="C12" s="80" t="str">
        <f t="array" ref="C12">IFERROR(INDEX(База!$C$4:$C$98,SMALL(IF(Support!$I$4&lt;&gt;База!$H$4:$H$98,IF($B$2=База!$A$4:$A$98,IF($B$3=База!$D$4:$D$98,IF($B$4=База!$G$4:$G$98,ROW(База!$C$4:$C$98)-4,""),""),""),""),ROW()-6)),"")</f>
        <v>Извлечение золота из угольного сорбента в ГМО-2 ЗИФ-3 с применением печи</v>
      </c>
      <c r="D12" s="78">
        <f t="array" ref="D12">IF(B12="","",SUM(IF(LEFT($D$6,4)=База!$I$3,База!$I$4:$I$98,0)*IF($B$4=База!$G$4:$G$98,1,0)*IF($B12=База!$B$4:$B$98,1,0)))</f>
        <v>0</v>
      </c>
      <c r="E12" s="79">
        <f t="array" ref="E12">IF(B12="","",SUM(IF($B$1=База!$J$3:$AY$3,База!$J$4:$AY$98,0)*IF($B$4=База!$G$4:$G$98,1,0)*IF($B12=База!$B$4:$B$98,1,0)))</f>
        <v>0</v>
      </c>
    </row>
    <row r="13" spans="1:5" x14ac:dyDescent="0.25">
      <c r="B13" s="78" t="str">
        <f t="array" ref="B13">IFERROR(INDEX(База!$B$4:$B$98,SMALL(IF(Support!$I$4&lt;&gt;База!$H$4:$H$98,IF($B$2=База!$A$4:$A$98,IF($B$3=База!$D$4:$D$98,IF($B$4=База!$G$4:$G$98,ROW(База!$B$4:$B$98)-4,""),""),""),""),ROW()-6)),"")</f>
        <v>14-ЗИФ</v>
      </c>
      <c r="C13" s="80" t="str">
        <f t="array" ref="C13">IFERROR(INDEX(База!$C$4:$C$98,SMALL(IF(Support!$I$4&lt;&gt;База!$H$4:$H$98,IF($B$2=База!$A$4:$A$98,IF($B$3=База!$D$4:$D$98,IF($B$4=База!$G$4:$G$98,ROW(База!$C$4:$C$98)-4,""),""),""),""),ROW()-6)),"")</f>
        <v>Комплексное мероприятие "Вывод критического класса"</v>
      </c>
      <c r="D13" s="78">
        <f t="array" ref="D13">IF(B13="","",SUM(IF(LEFT($D$6,4)=База!$I$3,База!$I$4:$I$98,0)*IF($B$4=База!$G$4:$G$98,1,0)*IF($B13=База!$B$4:$B$98,1,0)))</f>
        <v>0</v>
      </c>
      <c r="E13" s="79">
        <f t="array" ref="E13">IF(B13="","",SUM(IF($B$1=База!$J$3:$AY$3,База!$J$4:$AY$98,0)*IF($B$4=База!$G$4:$G$98,1,0)*IF($B13=База!$B$4:$B$98,1,0)))</f>
        <v>0</v>
      </c>
    </row>
    <row r="14" spans="1:5" x14ac:dyDescent="0.25">
      <c r="B14" s="78" t="str">
        <f t="array" ref="B14">IFERROR(INDEX(База!$B$4:$B$98,SMALL(IF(Support!$I$4&lt;&gt;База!$H$4:$H$98,IF($B$2=База!$A$4:$A$98,IF($B$3=База!$D$4:$D$98,IF($B$4=База!$G$4:$G$98,ROW(База!$B$4:$B$98)-4,""),""),""),""),ROW()-6)),"")</f>
        <v>16-ЗИФ</v>
      </c>
      <c r="C14" s="80" t="str">
        <f t="array" ref="C14">IFERROR(INDEX(База!$C$4:$C$98,SMALL(IF(Support!$I$4&lt;&gt;База!$H$4:$H$98,IF($B$2=База!$A$4:$A$98,IF($B$3=База!$D$4:$D$98,IF($B$4=База!$G$4:$G$98,ROW(База!$C$4:$C$98)-4,""),""),""),""),ROW()-6)),"")</f>
        <v>Установка сгустителя в ГМО-4 для реализации операции декантирования проливов, промывных растворов с нулевой отметки</v>
      </c>
      <c r="D14" s="78">
        <f t="array" ref="D14">IF(B14="","",SUM(IF(LEFT($D$6,4)=База!$I$3,База!$I$4:$I$98,0)*IF($B$4=База!$G$4:$G$98,1,0)*IF($B14=База!$B$4:$B$98,1,0)))</f>
        <v>0</v>
      </c>
      <c r="E14" s="79">
        <f t="array" ref="E14">IF(B14="","",SUM(IF($B$1=База!$J$3:$AY$3,База!$J$4:$AY$98,0)*IF($B$4=База!$G$4:$G$98,1,0)*IF($B14=База!$B$4:$B$98,1,0)))</f>
        <v>0</v>
      </c>
    </row>
    <row r="15" spans="1:5" x14ac:dyDescent="0.25">
      <c r="B15" s="78" t="str">
        <f t="array" ref="B15">IFERROR(INDEX(База!$B$4:$B$98,SMALL(IF(Support!$I$4&lt;&gt;База!$H$4:$H$98,IF($B$2=База!$A$4:$A$98,IF($B$3=База!$D$4:$D$98,IF($B$4=База!$G$4:$G$98,ROW(База!$B$4:$B$98)-4,""),""),""),""),ROW()-6)),"")</f>
        <v>17-ЗИФ</v>
      </c>
      <c r="C15" s="80" t="str">
        <f t="array" ref="C15">IFERROR(INDEX(База!$C$4:$C$98,SMALL(IF(Support!$I$4&lt;&gt;База!$H$4:$H$98,IF($B$2=База!$A$4:$A$98,IF($B$3=База!$D$4:$D$98,IF($B$4=База!$G$4:$G$98,ROW(База!$C$4:$C$98)-4,""),""),""),""),ROW()-6)),"")</f>
        <v>Внедрение модифицированных аэрационных узлов «Усольмаш» на участках флотационного обогащения ЗИФ-2 и ЗИФ-3</v>
      </c>
      <c r="D15" s="78">
        <f t="array" ref="D15">IF(B15="","",SUM(IF(LEFT($D$6,4)=База!$I$3,База!$I$4:$I$98,0)*IF($B$4=База!$G$4:$G$98,1,0)*IF($B15=База!$B$4:$B$98,1,0)))</f>
        <v>0</v>
      </c>
      <c r="E15" s="79">
        <f t="array" ref="E15">IF(B15="","",SUM(IF($B$1=База!$J$3:$AY$3,База!$J$4:$AY$98,0)*IF($B$4=База!$G$4:$G$98,1,0)*IF($B15=База!$B$4:$B$98,1,0)))</f>
        <v>0</v>
      </c>
    </row>
    <row r="16" spans="1:5" x14ac:dyDescent="0.25">
      <c r="B16" s="78" t="str">
        <f t="array" ref="B16">IFERROR(INDEX(База!$B$4:$B$98,SMALL(IF(Support!$I$4&lt;&gt;База!$H$4:$H$98,IF($B$2=База!$A$4:$A$98,IF($B$3=База!$D$4:$D$98,IF($B$4=База!$G$4:$G$98,ROW(База!$B$4:$B$98)-4,""),""),""),""),ROW()-6)),"")</f>
        <v>19-ЗИФ</v>
      </c>
      <c r="C16" s="80" t="str">
        <f t="array" ref="C16">IFERROR(INDEX(База!$C$4:$C$98,SMALL(IF(Support!$I$4&lt;&gt;База!$H$4:$H$98,IF($B$2=База!$A$4:$A$98,IF($B$3=База!$D$4:$D$98,IF($B$4=База!$G$4:$G$98,ROW(База!$C$4:$C$98)-4,""),""),""),""),ROW()-6)),"")</f>
        <v>Оптимизация схемы охлаждения центрифугированного биокека для сорбционного выщелачивания ГМО-2 ЗИФ-3 (в летний период)</v>
      </c>
      <c r="D16" s="78">
        <f t="array" ref="D16">IF(B16="","",SUM(IF(LEFT($D$6,4)=База!$I$3,База!$I$4:$I$98,0)*IF($B$4=База!$G$4:$G$98,1,0)*IF($B16=База!$B$4:$B$98,1,0)))</f>
        <v>0</v>
      </c>
      <c r="E16" s="79">
        <f t="array" ref="E16">IF(B16="","",SUM(IF($B$1=База!$J$3:$AY$3,База!$J$4:$AY$98,0)*IF($B$4=База!$G$4:$G$98,1,0)*IF($B16=База!$B$4:$B$98,1,0)))</f>
        <v>0</v>
      </c>
    </row>
    <row r="17" spans="2:5" x14ac:dyDescent="0.25">
      <c r="B17" s="78" t="str">
        <f t="array" ref="B17">IFERROR(INDEX(База!$B$4:$B$98,SMALL(IF(Support!$I$4&lt;&gt;База!$H$4:$H$98,IF($B$2=База!$A$4:$A$98,IF($B$3=База!$D$4:$D$98,IF($B$4=База!$G$4:$G$98,ROW(База!$B$4:$B$98)-4,""),""),""),""),ROW()-6)),"")</f>
        <v>21-ЗИФ</v>
      </c>
      <c r="C17" s="80" t="str">
        <f t="array" ref="C17">IFERROR(INDEX(База!$C$4:$C$98,SMALL(IF(Support!$I$4&lt;&gt;База!$H$4:$H$98,IF($B$2=База!$A$4:$A$98,IF($B$3=База!$D$4:$D$98,IF($B$4=База!$G$4:$G$98,ROW(База!$C$4:$C$98)-4,""),""),""),""),ROW()-6)),"")</f>
        <v>Внедрение в технологическую схему БЗИФ операции доизмельчения, предварительного подщелачивания и цианирования  флотоконцентрата</v>
      </c>
      <c r="D17" s="78">
        <f t="array" ref="D17">IF(B17="","",SUM(IF(LEFT($D$6,4)=База!$I$3,База!$I$4:$I$98,0)*IF($B$4=База!$G$4:$G$98,1,0)*IF($B17=База!$B$4:$B$98,1,0)))</f>
        <v>0</v>
      </c>
      <c r="E17" s="79">
        <f t="array" ref="E17">IF(B17="","",SUM(IF($B$1=База!$J$3:$AY$3,База!$J$4:$AY$98,0)*IF($B$4=База!$G$4:$G$98,1,0)*IF($B17=База!$B$4:$B$98,1,0)))</f>
        <v>0</v>
      </c>
    </row>
    <row r="18" spans="2:5" x14ac:dyDescent="0.25">
      <c r="B18" s="78" t="str">
        <f t="array" ref="B18">IFERROR(INDEX(База!$B$4:$B$98,SMALL(IF(Support!$I$4&lt;&gt;База!$H$4:$H$98,IF($B$2=База!$A$4:$A$98,IF($B$3=База!$D$4:$D$98,IF($B$4=База!$G$4:$G$98,ROW(База!$B$4:$B$98)-4,""),""),""),""),ROW()-6)),"")</f>
        <v/>
      </c>
      <c r="C18" s="80" t="str">
        <f t="array" ref="C18">IFERROR(INDEX(База!$C$4:$C$98,SMALL(IF(Support!$I$4&lt;&gt;База!$H$4:$H$98,IF($B$2=База!$A$4:$A$98,IF($B$3=База!$D$4:$D$98,IF($B$4=База!$G$4:$G$98,ROW(База!$C$4:$C$98)-4,""),""),""),""),ROW()-6)),"")</f>
        <v/>
      </c>
      <c r="D18" s="78" t="str">
        <f t="array" ref="D18">IF(B18="","",SUM(IF(LEFT($D$6,4)=База!$I$3,База!$I$4:$I$98,0)*IF($B$4=База!$G$4:$G$98,1,0)*IF($B18=База!$B$4:$B$98,1,0)))</f>
        <v/>
      </c>
      <c r="E18" s="79" t="str">
        <f t="array" ref="E18">IF(B18="","",SUM(IF($B$1=База!$J$3:$AY$3,База!$J$4:$AY$98,0)*IF($B$4=База!$G$4:$G$98,1,0)*IF($B18=База!$B$4:$B$98,1,0)))</f>
        <v/>
      </c>
    </row>
    <row r="19" spans="2:5" x14ac:dyDescent="0.25">
      <c r="B19" s="78" t="str">
        <f t="array" ref="B19">IFERROR(INDEX(База!$B$4:$B$98,SMALL(IF(Support!$I$4&lt;&gt;База!$H$4:$H$98,IF($B$2=База!$A$4:$A$98,IF($B$3=База!$D$4:$D$98,IF($B$4=База!$G$4:$G$98,ROW(База!$B$4:$B$98)-4,""),""),""),""),ROW()-6)),"")</f>
        <v/>
      </c>
      <c r="C19" s="80" t="str">
        <f t="array" ref="C19">IFERROR(INDEX(База!$C$4:$C$98,SMALL(IF(Support!$I$4&lt;&gt;База!$H$4:$H$98,IF($B$2=База!$A$4:$A$98,IF($B$3=База!$D$4:$D$98,IF($B$4=База!$G$4:$G$98,ROW(База!$C$4:$C$98)-4,""),""),""),""),ROW()-6)),"")</f>
        <v/>
      </c>
      <c r="D19" s="78" t="str">
        <f t="array" ref="D19">IF(B19="","",SUM(IF(LEFT($D$6,4)=База!$I$3,База!$I$4:$I$98,0)*IF($B$4=База!$G$4:$G$98,1,0)*IF($B19=База!$B$4:$B$98,1,0)))</f>
        <v/>
      </c>
      <c r="E19" s="79" t="str">
        <f t="array" ref="E19">IF(B19="","",SUM(IF($B$1=База!$J$3:$AY$3,База!$J$4:$AY$98,0)*IF($B$4=База!$G$4:$G$98,1,0)*IF($B19=База!$B$4:$B$98,1,0)))</f>
        <v/>
      </c>
    </row>
    <row r="20" spans="2:5" x14ac:dyDescent="0.25">
      <c r="B20" s="78" t="str">
        <f t="array" ref="B20">IFERROR(INDEX(База!$B$4:$B$98,SMALL(IF(Support!$I$4&lt;&gt;База!$H$4:$H$98,IF($B$2=База!$A$4:$A$98,IF($B$3=База!$D$4:$D$98,IF($B$4=База!$G$4:$G$98,ROW(База!$B$4:$B$98)-4,""),""),""),""),ROW()-6)),"")</f>
        <v/>
      </c>
      <c r="C20" s="80" t="str">
        <f t="array" ref="C20">IFERROR(INDEX(База!$C$4:$C$98,SMALL(IF(Support!$I$4&lt;&gt;База!$H$4:$H$98,IF($B$2=База!$A$4:$A$98,IF($B$3=База!$D$4:$D$98,IF($B$4=База!$G$4:$G$98,ROW(База!$C$4:$C$98)-4,""),""),""),""),ROW()-6)),"")</f>
        <v/>
      </c>
      <c r="D20" s="78" t="str">
        <f t="array" ref="D20">IF(B20="","",SUM(IF(LEFT($D$6,4)=База!$I$3,База!$I$4:$I$98,0)*IF($B$4=База!$G$4:$G$98,1,0)*IF($B20=База!$B$4:$B$98,1,0)))</f>
        <v/>
      </c>
      <c r="E20" s="79" t="str">
        <f t="array" ref="E20">IF(B20="","",SUM(IF($B$1=База!$J$3:$AY$3,База!$J$4:$AY$98,0)*IF($B$4=База!$G$4:$G$98,1,0)*IF($B20=База!$B$4:$B$98,1,0)))</f>
        <v/>
      </c>
    </row>
    <row r="21" spans="2:5" x14ac:dyDescent="0.25">
      <c r="B21" s="78" t="str">
        <f t="array" ref="B21">IFERROR(INDEX(База!$B$4:$B$98,SMALL(IF(Support!$I$4&lt;&gt;База!$H$4:$H$98,IF($B$2=База!$A$4:$A$98,IF($B$3=База!$D$4:$D$98,IF($B$4=База!$G$4:$G$98,ROW(База!$B$4:$B$98)-4,""),""),""),""),ROW()-6)),"")</f>
        <v/>
      </c>
      <c r="C21" s="80" t="str">
        <f t="array" ref="C21">IFERROR(INDEX(База!$C$4:$C$98,SMALL(IF(Support!$I$4&lt;&gt;База!$H$4:$H$98,IF($B$2=База!$A$4:$A$98,IF($B$3=База!$D$4:$D$98,IF($B$4=База!$G$4:$G$98,ROW(База!$C$4:$C$98)-4,""),""),""),""),ROW()-6)),"")</f>
        <v/>
      </c>
      <c r="D21" s="78" t="str">
        <f t="array" ref="D21">IF(B21="","",SUM(IF(LEFT($D$6,4)=База!$I$3,База!$I$4:$I$98,0)*IF($B$4=База!$G$4:$G$98,1,0)*IF($B21=База!$B$4:$B$98,1,0)))</f>
        <v/>
      </c>
      <c r="E21" s="79" t="str">
        <f t="array" ref="E21">IF(B21="","",SUM(IF($B$1=База!$J$3:$AY$3,База!$J$4:$AY$98,0)*IF($B$4=База!$G$4:$G$98,1,0)*IF($B21=База!$B$4:$B$98,1,0)))</f>
        <v/>
      </c>
    </row>
    <row r="22" spans="2:5" x14ac:dyDescent="0.25">
      <c r="B22" s="78" t="str">
        <f t="array" ref="B22">IFERROR(INDEX(База!$B$4:$B$98,SMALL(IF(Support!$I$4&lt;&gt;База!$H$4:$H$98,IF($B$2=База!$A$4:$A$98,IF($B$3=База!$D$4:$D$98,IF($B$4=База!$G$4:$G$98,ROW(База!$B$4:$B$98)-4,""),""),""),""),ROW()-6)),"")</f>
        <v/>
      </c>
      <c r="C22" s="80" t="str">
        <f t="array" ref="C22">IFERROR(INDEX(База!$C$4:$C$98,SMALL(IF(Support!$I$4&lt;&gt;База!$H$4:$H$98,IF($B$2=База!$A$4:$A$98,IF($B$3=База!$D$4:$D$98,IF($B$4=База!$G$4:$G$98,ROW(База!$C$4:$C$98)-4,""),""),""),""),ROW()-6)),"")</f>
        <v/>
      </c>
      <c r="D22" s="78" t="str">
        <f t="array" ref="D22">IF(B22="","",SUM(IF(LEFT($D$6,4)=База!$I$3,База!$I$4:$I$98,0)*IF($B$4=База!$G$4:$G$98,1,0)*IF($B22=База!$B$4:$B$98,1,0)))</f>
        <v/>
      </c>
      <c r="E22" s="79" t="str">
        <f t="array" ref="E22">IF(B22="","",SUM(IF($B$1=База!$J$3:$AY$3,База!$J$4:$AY$98,0)*IF($B$4=База!$G$4:$G$98,1,0)*IF($B22=База!$B$4:$B$98,1,0)))</f>
        <v/>
      </c>
    </row>
    <row r="23" spans="2:5" x14ac:dyDescent="0.25">
      <c r="B23" s="78" t="str">
        <f t="array" ref="B23">IFERROR(INDEX(База!$B$4:$B$98,SMALL(IF(Support!$I$4&lt;&gt;База!$H$4:$H$98,IF($B$2=База!$A$4:$A$98,IF($B$3=База!$D$4:$D$98,IF($B$4=База!$G$4:$G$98,ROW(База!$B$4:$B$98)-4,""),""),""),""),ROW()-6)),"")</f>
        <v/>
      </c>
      <c r="C23" s="80" t="str">
        <f t="array" ref="C23">IFERROR(INDEX(База!$C$4:$C$98,SMALL(IF(Support!$I$4&lt;&gt;База!$H$4:$H$98,IF($B$2=База!$A$4:$A$98,IF($B$3=База!$D$4:$D$98,IF($B$4=База!$G$4:$G$98,ROW(База!$C$4:$C$98)-4,""),""),""),""),ROW()-6)),"")</f>
        <v/>
      </c>
      <c r="D23" s="78" t="str">
        <f t="array" ref="D23">IF(B23="","",SUM(IF(LEFT($D$6,4)=База!$I$3,База!$I$4:$I$98,0)*IF($B$4=База!$G$4:$G$98,1,0)*IF($B23=База!$B$4:$B$98,1,0)))</f>
        <v/>
      </c>
      <c r="E23" s="79" t="str">
        <f t="array" ref="E23">IF(B23="","",SUM(IF($B$1=База!$J$3:$AY$3,База!$J$4:$AY$98,0)*IF($B$4=База!$G$4:$G$98,1,0)*IF($B23=База!$B$4:$B$98,1,0)))</f>
        <v/>
      </c>
    </row>
    <row r="24" spans="2:5" x14ac:dyDescent="0.25">
      <c r="B24" s="78" t="str">
        <f t="array" ref="B24">IFERROR(INDEX(База!$B$4:$B$98,SMALL(IF(Support!$I$4&lt;&gt;База!$H$4:$H$98,IF($B$2=База!$A$4:$A$98,IF($B$3=База!$D$4:$D$98,IF($B$4=База!$G$4:$G$98,ROW(База!$B$4:$B$98)-4,""),""),""),""),ROW()-6)),"")</f>
        <v/>
      </c>
      <c r="C24" s="80" t="str">
        <f t="array" ref="C24">IFERROR(INDEX(База!$C$4:$C$98,SMALL(IF(Support!$I$4&lt;&gt;База!$H$4:$H$98,IF($B$2=База!$A$4:$A$98,IF($B$3=База!$D$4:$D$98,IF($B$4=База!$G$4:$G$98,ROW(База!$C$4:$C$98)-4,""),""),""),""),ROW()-6)),"")</f>
        <v/>
      </c>
      <c r="D24" s="78" t="str">
        <f t="array" ref="D24">IF(B24="","",SUM(IF(LEFT($D$6,4)=База!$I$3,База!$I$4:$I$98,0)*IF($B$4=База!$G$4:$G$98,1,0)*IF($B24=База!$B$4:$B$98,1,0)))</f>
        <v/>
      </c>
      <c r="E24" s="79" t="str">
        <f t="array" ref="E24">IF(B24="","",SUM(IF($B$1=База!$J$3:$AY$3,База!$J$4:$AY$98,0)*IF($B$4=База!$G$4:$G$98,1,0)*IF($B24=База!$B$4:$B$98,1,0)))</f>
        <v/>
      </c>
    </row>
    <row r="25" spans="2:5" x14ac:dyDescent="0.25">
      <c r="B25" s="78" t="str">
        <f t="array" ref="B25">IFERROR(INDEX(База!$B$4:$B$98,SMALL(IF(Support!$I$4&lt;&gt;База!$H$4:$H$98,IF($B$2=База!$A$4:$A$98,IF($B$3=База!$D$4:$D$98,IF($B$4=База!$G$4:$G$98,ROW(База!$B$4:$B$98)-4,""),""),""),""),ROW()-6)),"")</f>
        <v/>
      </c>
      <c r="C25" s="80" t="str">
        <f t="array" ref="C25">IFERROR(INDEX(База!$C$4:$C$98,SMALL(IF(Support!$I$4&lt;&gt;База!$H$4:$H$98,IF($B$2=База!$A$4:$A$98,IF($B$3=База!$D$4:$D$98,IF($B$4=База!$G$4:$G$98,ROW(База!$C$4:$C$98)-4,""),""),""),""),ROW()-6)),"")</f>
        <v/>
      </c>
      <c r="D25" s="78" t="str">
        <f t="array" ref="D25">IF(B25="","",SUM(IF(LEFT($D$6,4)=База!$I$3,База!$I$4:$I$98,0)*IF($B$4=База!$G$4:$G$98,1,0)*IF($B25=База!$B$4:$B$98,1,0)))</f>
        <v/>
      </c>
      <c r="E25" s="79" t="str">
        <f t="array" ref="E25">IF(B25="","",SUM(IF($B$1=База!$J$3:$AY$3,База!$J$4:$AY$98,0)*IF($B$4=База!$G$4:$G$98,1,0)*IF($B25=База!$B$4:$B$98,1,0)))</f>
        <v/>
      </c>
    </row>
    <row r="26" spans="2:5" x14ac:dyDescent="0.25">
      <c r="B26" s="78" t="str">
        <f t="array" ref="B26">IFERROR(INDEX(База!$B$4:$B$98,SMALL(IF(Support!$I$4&lt;&gt;База!$H$4:$H$98,IF($B$2=База!$A$4:$A$98,IF($B$3=База!$D$4:$D$98,IF($B$4=База!$G$4:$G$98,ROW(База!$B$4:$B$98)-4,""),""),""),""),ROW()-6)),"")</f>
        <v/>
      </c>
      <c r="C26" s="80" t="str">
        <f t="array" ref="C26">IFERROR(INDEX(База!$C$4:$C$98,SMALL(IF(Support!$I$4&lt;&gt;База!$H$4:$H$98,IF($B$2=База!$A$4:$A$98,IF($B$3=База!$D$4:$D$98,IF($B$4=База!$G$4:$G$98,ROW(База!$C$4:$C$98)-4,""),""),""),""),ROW()-6)),"")</f>
        <v/>
      </c>
      <c r="D26" s="78" t="str">
        <f t="array" ref="D26">IF(B26="","",SUM(IF(LEFT($D$6,4)=База!$I$3,База!$I$4:$I$98,0)*IF($B$4=База!$G$4:$G$98,1,0)*IF($B26=База!$B$4:$B$98,1,0)))</f>
        <v/>
      </c>
      <c r="E26" s="79" t="str">
        <f t="array" ref="E26">IF(B26="","",SUM(IF($B$1=База!$J$3:$AY$3,База!$J$4:$AY$98,0)*IF($B$4=База!$G$4:$G$98,1,0)*IF($B26=База!$B$4:$B$98,1,0)))</f>
        <v/>
      </c>
    </row>
    <row r="27" spans="2:5" x14ac:dyDescent="0.25">
      <c r="B27" s="78" t="str">
        <f t="array" ref="B27">IFERROR(INDEX(База!$B$4:$B$98,SMALL(IF(Support!$I$4&lt;&gt;База!$H$4:$H$98,IF($B$2=База!$A$4:$A$98,IF($B$3=База!$D$4:$D$98,IF($B$4=База!$G$4:$G$98,ROW(База!$B$4:$B$98)-4,""),""),""),""),ROW()-6)),"")</f>
        <v/>
      </c>
      <c r="C27" s="80" t="str">
        <f t="array" ref="C27">IFERROR(INDEX(База!$C$4:$C$98,SMALL(IF(Support!$I$4&lt;&gt;База!$H$4:$H$98,IF($B$2=База!$A$4:$A$98,IF($B$3=База!$D$4:$D$98,IF($B$4=База!$G$4:$G$98,ROW(База!$C$4:$C$98)-4,""),""),""),""),ROW()-6)),"")</f>
        <v/>
      </c>
      <c r="D27" s="78" t="str">
        <f t="array" ref="D27">IF(B27="","",SUM(IF(LEFT($D$6,4)=База!$I$3,База!$I$4:$I$98,0)*IF($B$4=База!$G$4:$G$98,1,0)*IF($B27=База!$B$4:$B$98,1,0)))</f>
        <v/>
      </c>
      <c r="E27" s="79" t="str">
        <f t="array" ref="E27">IF(B27="","",SUM(IF($B$1=База!$J$3:$AY$3,База!$J$4:$AY$98,0)*IF($B$4=База!$G$4:$G$98,1,0)*IF($B27=База!$B$4:$B$98,1,0)))</f>
        <v/>
      </c>
    </row>
    <row r="28" spans="2:5" x14ac:dyDescent="0.25">
      <c r="B28" s="78" t="str">
        <f t="array" ref="B28">IFERROR(INDEX(База!$B$4:$B$98,SMALL(IF(Support!$I$4&lt;&gt;База!$H$4:$H$98,IF($B$2=База!$A$4:$A$98,IF($B$3=База!$D$4:$D$98,IF($B$4=База!$G$4:$G$98,ROW(База!$B$4:$B$98)-4,""),""),""),""),ROW()-6)),"")</f>
        <v/>
      </c>
      <c r="C28" s="80" t="str">
        <f t="array" ref="C28">IFERROR(INDEX(База!$C$4:$C$98,SMALL(IF(Support!$I$4&lt;&gt;База!$H$4:$H$98,IF($B$2=База!$A$4:$A$98,IF($B$3=База!$D$4:$D$98,IF($B$4=База!$G$4:$G$98,ROW(База!$C$4:$C$98)-4,""),""),""),""),ROW()-6)),"")</f>
        <v/>
      </c>
      <c r="D28" s="78" t="str">
        <f t="array" ref="D28">IF(B28="","",SUM(IF(LEFT($D$6,4)=База!$I$3,База!$I$4:$I$98,0)*IF($B$4=База!$G$4:$G$98,1,0)*IF($B28=База!$B$4:$B$98,1,0)))</f>
        <v/>
      </c>
      <c r="E28" s="79" t="str">
        <f t="array" ref="E28">IF(B28="","",SUM(IF($B$1=База!$J$3:$AY$3,База!$J$4:$AY$98,0)*IF($B$4=База!$G$4:$G$98,1,0)*IF($B28=База!$B$4:$B$98,1,0)))</f>
        <v/>
      </c>
    </row>
    <row r="29" spans="2:5" x14ac:dyDescent="0.25">
      <c r="B29" s="78" t="str">
        <f t="array" ref="B29">IFERROR(INDEX(База!$B$4:$B$98,SMALL(IF(Support!$I$4&lt;&gt;База!$H$4:$H$98,IF($B$2=База!$A$4:$A$98,IF($B$3=База!$D$4:$D$98,IF($B$4=База!$G$4:$G$98,ROW(База!$B$4:$B$98)-4,""),""),""),""),ROW()-6)),"")</f>
        <v/>
      </c>
      <c r="C29" s="80" t="str">
        <f t="array" ref="C29">IFERROR(INDEX(База!$C$4:$C$98,SMALL(IF(Support!$I$4&lt;&gt;База!$H$4:$H$98,IF($B$2=База!$A$4:$A$98,IF($B$3=База!$D$4:$D$98,IF($B$4=База!$G$4:$G$98,ROW(База!$C$4:$C$98)-4,""),""),""),""),ROW()-6)),"")</f>
        <v/>
      </c>
      <c r="D29" s="78" t="str">
        <f t="array" ref="D29">IF(B29="","",SUM(IF(LEFT($D$6,4)=База!$I$3,База!$I$4:$I$98,0)*IF($B$4=База!$G$4:$G$98,1,0)*IF($B29=База!$B$4:$B$98,1,0)))</f>
        <v/>
      </c>
      <c r="E29" s="79" t="str">
        <f t="array" ref="E29">IF(B29="","",SUM(IF($B$1=База!$J$3:$AY$3,База!$J$4:$AY$98,0)*IF($B$4=База!$G$4:$G$98,1,0)*IF($B29=База!$B$4:$B$98,1,0)))</f>
        <v/>
      </c>
    </row>
    <row r="30" spans="2:5" x14ac:dyDescent="0.25">
      <c r="B30" s="78" t="str">
        <f t="array" ref="B30">IFERROR(INDEX(База!$B$4:$B$98,SMALL(IF(Support!$I$4&lt;&gt;База!$H$4:$H$98,IF($B$2=База!$A$4:$A$98,IF($B$3=База!$D$4:$D$98,IF($B$4=База!$G$4:$G$98,ROW(База!$B$4:$B$98)-4,""),""),""),""),ROW()-6)),"")</f>
        <v/>
      </c>
      <c r="C30" s="80" t="str">
        <f t="array" ref="C30">IFERROR(INDEX(База!$C$4:$C$98,SMALL(IF(Support!$I$4&lt;&gt;База!$H$4:$H$98,IF($B$2=База!$A$4:$A$98,IF($B$3=База!$D$4:$D$98,IF($B$4=База!$G$4:$G$98,ROW(База!$C$4:$C$98)-4,""),""),""),""),ROW()-6)),"")</f>
        <v/>
      </c>
      <c r="D30" s="78" t="str">
        <f t="array" ref="D30">IF(B30="","",SUM(IF(LEFT($D$6,4)=База!$I$3,База!$I$4:$I$98,0)*IF($B$4=База!$G$4:$G$98,1,0)*IF($B30=База!$B$4:$B$98,1,0)))</f>
        <v/>
      </c>
      <c r="E30" s="79" t="str">
        <f t="array" ref="E30">IF(B30="","",SUM(IF($B$1=База!$J$3:$AY$3,База!$J$4:$AY$98,0)*IF($B$4=База!$G$4:$G$98,1,0)*IF($B30=База!$B$4:$B$98,1,0)))</f>
        <v/>
      </c>
    </row>
    <row r="31" spans="2:5" x14ac:dyDescent="0.25">
      <c r="B31" s="78" t="str">
        <f t="array" ref="B31">IFERROR(INDEX(База!$B$4:$B$98,SMALL(IF(Support!$I$4&lt;&gt;База!$H$4:$H$98,IF($B$2=База!$A$4:$A$98,IF($B$3=База!$D$4:$D$98,IF($B$4=База!$G$4:$G$98,ROW(База!$B$4:$B$98)-4,""),""),""),""),ROW()-6)),"")</f>
        <v/>
      </c>
      <c r="C31" s="80" t="str">
        <f t="array" ref="C31">IFERROR(INDEX(База!$C$4:$C$98,SMALL(IF(Support!$I$4&lt;&gt;База!$H$4:$H$98,IF($B$2=База!$A$4:$A$98,IF($B$3=База!$D$4:$D$98,IF($B$4=База!$G$4:$G$98,ROW(База!$C$4:$C$98)-4,""),""),""),""),ROW()-6)),"")</f>
        <v/>
      </c>
      <c r="D31" s="78" t="str">
        <f t="array" ref="D31">IF(B31="","",SUM(IF(LEFT($D$6,4)=База!$I$3,База!$I$4:$I$98,0)*IF($B$4=База!$G$4:$G$98,1,0)*IF($B31=База!$B$4:$B$98,1,0)))</f>
        <v/>
      </c>
      <c r="E31" s="79" t="str">
        <f t="array" ref="E31">IF(B31="","",SUM(IF($B$1=База!$J$3:$AY$3,База!$J$4:$AY$98,0)*IF($B$4=База!$G$4:$G$98,1,0)*IF($B31=База!$B$4:$B$98,1,0)))</f>
        <v/>
      </c>
    </row>
    <row r="32" spans="2:5" x14ac:dyDescent="0.25">
      <c r="B32" s="78" t="str">
        <f t="array" ref="B32">IFERROR(INDEX(База!$B$4:$B$98,SMALL(IF(Support!$I$4&lt;&gt;База!$H$4:$H$98,IF($B$2=База!$A$4:$A$98,IF($B$3=База!$D$4:$D$98,IF($B$4=База!$G$4:$G$98,ROW(База!$B$4:$B$98)-4,""),""),""),""),ROW()-6)),"")</f>
        <v/>
      </c>
      <c r="C32" s="80" t="str">
        <f t="array" ref="C32">IFERROR(INDEX(База!$C$4:$C$98,SMALL(IF(Support!$I$4&lt;&gt;База!$H$4:$H$98,IF($B$2=База!$A$4:$A$98,IF($B$3=База!$D$4:$D$98,IF($B$4=База!$G$4:$G$98,ROW(База!$C$4:$C$98)-4,""),""),""),""),ROW()-6)),"")</f>
        <v/>
      </c>
      <c r="D32" s="78" t="str">
        <f t="array" ref="D32">IF(B32="","",SUM(IF(LEFT($D$6,4)=База!$I$3,База!$I$4:$I$98,0)*IF($B$4=База!$G$4:$G$98,1,0)*IF($B32=База!$B$4:$B$98,1,0)))</f>
        <v/>
      </c>
      <c r="E32" s="79" t="str">
        <f t="array" ref="E32">IF(B32="","",SUM(IF($B$1=База!$J$3:$AY$3,База!$J$4:$AY$98,0)*IF($B$4=База!$G$4:$G$98,1,0)*IF($B32=База!$B$4:$B$98,1,0)))</f>
        <v/>
      </c>
    </row>
    <row r="33" spans="2:5" x14ac:dyDescent="0.25">
      <c r="B33" s="78" t="str">
        <f t="array" ref="B33">IFERROR(INDEX(База!$B$4:$B$98,SMALL(IF(Support!$I$4&lt;&gt;База!$H$4:$H$98,IF($B$2=База!$A$4:$A$98,IF($B$3=База!$D$4:$D$98,IF($B$4=База!$G$4:$G$98,ROW(База!$B$4:$B$98)-4,""),""),""),""),ROW()-6)),"")</f>
        <v/>
      </c>
      <c r="C33" s="80" t="str">
        <f t="array" ref="C33">IFERROR(INDEX(База!$C$4:$C$98,SMALL(IF(Support!$I$4&lt;&gt;База!$H$4:$H$98,IF($B$2=База!$A$4:$A$98,IF($B$3=База!$D$4:$D$98,IF($B$4=База!$G$4:$G$98,ROW(База!$C$4:$C$98)-4,""),""),""),""),ROW()-6)),"")</f>
        <v/>
      </c>
      <c r="D33" s="78" t="str">
        <f t="array" ref="D33">IF(B33="","",SUM(IF(LEFT($D$6,4)=База!$I$3,База!$I$4:$I$98,0)*IF($B$4=База!$G$4:$G$98,1,0)*IF($B33=База!$B$4:$B$98,1,0)))</f>
        <v/>
      </c>
      <c r="E33" s="79" t="str">
        <f t="array" ref="E33">IF(B33="","",SUM(IF($B$1=База!$J$3:$AY$3,База!$J$4:$AY$98,0)*IF($B$4=База!$G$4:$G$98,1,0)*IF($B33=База!$B$4:$B$98,1,0)))</f>
        <v/>
      </c>
    </row>
    <row r="34" spans="2:5" x14ac:dyDescent="0.25">
      <c r="B34" s="78" t="str">
        <f t="array" ref="B34">IFERROR(INDEX(База!$B$4:$B$98,SMALL(IF(Support!$I$4&lt;&gt;База!$H$4:$H$98,IF($B$2=База!$A$4:$A$98,IF($B$3=База!$D$4:$D$98,IF($B$4=База!$G$4:$G$98,ROW(База!$B$4:$B$98)-4,""),""),""),""),ROW()-6)),"")</f>
        <v/>
      </c>
      <c r="C34" s="80" t="str">
        <f t="array" ref="C34">IFERROR(INDEX(База!$C$4:$C$98,SMALL(IF(Support!$I$4&lt;&gt;База!$H$4:$H$98,IF($B$2=База!$A$4:$A$98,IF($B$3=База!$D$4:$D$98,IF($B$4=База!$G$4:$G$98,ROW(База!$C$4:$C$98)-4,""),""),""),""),ROW()-6)),"")</f>
        <v/>
      </c>
      <c r="D34" s="78" t="str">
        <f t="array" ref="D34">IF(B34="","",SUM(IF(LEFT($D$6,4)=База!$I$3,База!$I$4:$I$98,0)*IF($B$4=База!$G$4:$G$98,1,0)*IF($B34=База!$B$4:$B$98,1,0)))</f>
        <v/>
      </c>
      <c r="E34" s="79" t="str">
        <f t="array" ref="E34">IF(B34="","",SUM(IF($B$1=База!$J$3:$AY$3,База!$J$4:$AY$98,0)*IF($B$4=База!$G$4:$G$98,1,0)*IF($B34=База!$B$4:$B$98,1,0)))</f>
        <v/>
      </c>
    </row>
    <row r="35" spans="2:5" x14ac:dyDescent="0.25">
      <c r="B35" s="78" t="str">
        <f t="array" ref="B35">IFERROR(INDEX(База!$B$4:$B$98,SMALL(IF(Support!$I$4&lt;&gt;База!$H$4:$H$98,IF($B$2=База!$A$4:$A$98,IF($B$3=База!$D$4:$D$98,IF($B$4=База!$G$4:$G$98,ROW(База!$B$4:$B$98)-4,""),""),""),""),ROW()-6)),"")</f>
        <v/>
      </c>
      <c r="C35" s="80" t="str">
        <f t="array" ref="C35">IFERROR(INDEX(База!$C$4:$C$98,SMALL(IF(Support!$I$4&lt;&gt;База!$H$4:$H$98,IF($B$2=База!$A$4:$A$98,IF($B$3=База!$D$4:$D$98,IF($B$4=База!$G$4:$G$98,ROW(База!$C$4:$C$98)-4,""),""),""),""),ROW()-6)),"")</f>
        <v/>
      </c>
      <c r="D35" s="78" t="str">
        <f t="array" ref="D35">IF(B35="","",SUM(IF(LEFT($D$6,4)=База!$I$3,База!$I$4:$I$98,0)*IF($B$4=База!$G$4:$G$98,1,0)*IF($B35=База!$B$4:$B$98,1,0)))</f>
        <v/>
      </c>
      <c r="E35" s="79" t="str">
        <f t="array" ref="E35">IF(B35="","",SUM(IF($B$1=База!$J$3:$AY$3,База!$J$4:$AY$98,0)*IF($B$4=База!$G$4:$G$98,1,0)*IF($B35=База!$B$4:$B$98,1,0)))</f>
        <v/>
      </c>
    </row>
    <row r="36" spans="2:5" x14ac:dyDescent="0.25">
      <c r="B36" s="78" t="str">
        <f t="array" ref="B36">IFERROR(INDEX(База!$B$4:$B$98,SMALL(IF(Support!$I$4&lt;&gt;База!$H$4:$H$98,IF($B$2=База!$A$4:$A$98,IF($B$3=База!$D$4:$D$98,IF($B$4=База!$G$4:$G$98,ROW(База!$B$4:$B$98)-4,""),""),""),""),ROW()-6)),"")</f>
        <v/>
      </c>
      <c r="C36" s="80" t="str">
        <f t="array" ref="C36">IFERROR(INDEX(База!$C$4:$C$98,SMALL(IF(Support!$I$4&lt;&gt;База!$H$4:$H$98,IF($B$2=База!$A$4:$A$98,IF($B$3=База!$D$4:$D$98,IF($B$4=База!$G$4:$G$98,ROW(База!$C$4:$C$98)-4,""),""),""),""),ROW()-6)),"")</f>
        <v/>
      </c>
      <c r="D36" s="78" t="str">
        <f t="array" ref="D36">IF(B36="","",SUM(IF(LEFT($D$6,4)=База!$I$3,База!$I$4:$I$98,0)*IF($B$4=База!$G$4:$G$98,1,0)*IF($B36=База!$B$4:$B$98,1,0)))</f>
        <v/>
      </c>
      <c r="E36" s="79" t="str">
        <f t="array" ref="E36">IF(B36="","",SUM(IF($B$1=База!$J$3:$AY$3,База!$J$4:$AY$98,0)*IF($B$4=База!$G$4:$G$98,1,0)*IF($B36=База!$B$4:$B$98,1,0)))</f>
        <v/>
      </c>
    </row>
    <row r="37" spans="2:5" x14ac:dyDescent="0.25">
      <c r="B37" s="78" t="str">
        <f t="array" ref="B37">IFERROR(INDEX(База!$B$4:$B$98,SMALL(IF(Support!$I$4&lt;&gt;База!$H$4:$H$98,IF($B$2=База!$A$4:$A$98,IF($B$3=База!$D$4:$D$98,IF($B$4=База!$G$4:$G$98,ROW(База!$B$4:$B$98)-4,""),""),""),""),ROW()-6)),"")</f>
        <v/>
      </c>
      <c r="C37" s="80" t="str">
        <f t="array" ref="C37">IFERROR(INDEX(База!$C$4:$C$98,SMALL(IF(Support!$I$4&lt;&gt;База!$H$4:$H$98,IF($B$2=База!$A$4:$A$98,IF($B$3=База!$D$4:$D$98,IF($B$4=База!$G$4:$G$98,ROW(База!$C$4:$C$98)-4,""),""),""),""),ROW()-6)),"")</f>
        <v/>
      </c>
      <c r="D37" s="78" t="str">
        <f t="array" ref="D37">IF(B37="","",SUM(IF(LEFT($D$6,4)=База!$I$3,База!$I$4:$I$98,0)*IF($B$4=База!$G$4:$G$98,1,0)*IF($B37=База!$B$4:$B$98,1,0)))</f>
        <v/>
      </c>
      <c r="E37" s="79" t="str">
        <f t="array" ref="E37">IF(B37="","",SUM(IF($B$1=База!$J$3:$AY$3,База!$J$4:$AY$98,0)*IF($B$4=База!$G$4:$G$98,1,0)*IF($B37=База!$B$4:$B$98,1,0)))</f>
        <v/>
      </c>
    </row>
    <row r="38" spans="2:5" x14ac:dyDescent="0.25">
      <c r="B38" s="78" t="str">
        <f t="array" ref="B38">IFERROR(INDEX(База!$B$4:$B$98,SMALL(IF(Support!$I$4&lt;&gt;База!$H$4:$H$98,IF($B$2=База!$A$4:$A$98,IF($B$3=База!$D$4:$D$98,IF($B$4=База!$G$4:$G$98,ROW(База!$B$4:$B$98)-4,""),""),""),""),ROW()-6)),"")</f>
        <v/>
      </c>
      <c r="C38" s="80" t="str">
        <f t="array" ref="C38">IFERROR(INDEX(База!$C$4:$C$98,SMALL(IF(Support!$I$4&lt;&gt;База!$H$4:$H$98,IF($B$2=База!$A$4:$A$98,IF($B$3=База!$D$4:$D$98,IF($B$4=База!$G$4:$G$98,ROW(База!$C$4:$C$98)-4,""),""),""),""),ROW()-6)),"")</f>
        <v/>
      </c>
      <c r="D38" s="78" t="str">
        <f t="array" ref="D38">IF(B38="","",SUM(IF(LEFT($D$6,4)=База!$I$3,База!$I$4:$I$98,0)*IF($B$4=База!$G$4:$G$98,1,0)*IF($B38=База!$B$4:$B$98,1,0)))</f>
        <v/>
      </c>
      <c r="E38" s="79" t="str">
        <f t="array" ref="E38">IF(B38="","",SUM(IF($B$1=База!$J$3:$AY$3,База!$J$4:$AY$98,0)*IF($B$4=База!$G$4:$G$98,1,0)*IF($B38=База!$B$4:$B$98,1,0)))</f>
        <v/>
      </c>
    </row>
    <row r="39" spans="2:5" x14ac:dyDescent="0.25">
      <c r="B39" s="78" t="str">
        <f t="array" ref="B39">IFERROR(INDEX(База!$B$4:$B$98,SMALL(IF(Support!$I$4&lt;&gt;База!$H$4:$H$98,IF($B$2=База!$A$4:$A$98,IF($B$3=База!$D$4:$D$98,IF($B$4=База!$G$4:$G$98,ROW(База!$B$4:$B$98)-4,""),""),""),""),ROW()-6)),"")</f>
        <v/>
      </c>
      <c r="C39" s="80" t="str">
        <f t="array" ref="C39">IFERROR(INDEX(База!$C$4:$C$98,SMALL(IF(Support!$I$4&lt;&gt;База!$H$4:$H$98,IF($B$2=База!$A$4:$A$98,IF($B$3=База!$D$4:$D$98,IF($B$4=База!$G$4:$G$98,ROW(База!$C$4:$C$98)-4,""),""),""),""),ROW()-6)),"")</f>
        <v/>
      </c>
      <c r="D39" s="78" t="str">
        <f t="array" ref="D39">IF(B39="","",SUM(IF(LEFT($D$6,4)=База!$I$3,База!$I$4:$I$98,0)*IF($B$4=База!$G$4:$G$98,1,0)*IF($B39=База!$B$4:$B$98,1,0)))</f>
        <v/>
      </c>
      <c r="E39" s="79" t="str">
        <f t="array" ref="E39">IF(B39="","",SUM(IF($B$1=База!$J$3:$AY$3,База!$J$4:$AY$98,0)*IF($B$4=База!$G$4:$G$98,1,0)*IF($B39=База!$B$4:$B$98,1,0)))</f>
        <v/>
      </c>
    </row>
    <row r="40" spans="2:5" x14ac:dyDescent="0.25">
      <c r="B40" s="78" t="str">
        <f t="array" ref="B40">IFERROR(INDEX(База!$B$4:$B$98,SMALL(IF(Support!$I$4&lt;&gt;База!$H$4:$H$98,IF($B$2=База!$A$4:$A$98,IF($B$3=База!$D$4:$D$98,IF($B$4=База!$G$4:$G$98,ROW(База!$B$4:$B$98)-4,""),""),""),""),ROW()-6)),"")</f>
        <v/>
      </c>
      <c r="C40" s="80" t="str">
        <f t="array" ref="C40">IFERROR(INDEX(База!$C$4:$C$98,SMALL(IF(Support!$I$4&lt;&gt;База!$H$4:$H$98,IF($B$2=База!$A$4:$A$98,IF($B$3=База!$D$4:$D$98,IF($B$4=База!$G$4:$G$98,ROW(База!$C$4:$C$98)-4,""),""),""),""),ROW()-6)),"")</f>
        <v/>
      </c>
      <c r="D40" s="78" t="str">
        <f t="array" ref="D40">IF(B40="","",SUM(IF(LEFT($D$6,4)=База!$I$3,База!$I$4:$I$98,0)*IF($B$4=База!$G$4:$G$98,1,0)*IF($B40=База!$B$4:$B$98,1,0)))</f>
        <v/>
      </c>
      <c r="E40" s="79" t="str">
        <f t="array" ref="E40">IF(B40="","",SUM(IF($B$1=База!$J$3:$AY$3,База!$J$4:$AY$98,0)*IF($B$4=База!$G$4:$G$98,1,0)*IF($B40=База!$B$4:$B$98,1,0)))</f>
        <v/>
      </c>
    </row>
    <row r="41" spans="2:5" x14ac:dyDescent="0.25">
      <c r="B41" s="78" t="str">
        <f t="array" ref="B41">IFERROR(INDEX(База!$B$4:$B$98,SMALL(IF(Support!$I$4&lt;&gt;База!$H$4:$H$98,IF($B$2=База!$A$4:$A$98,IF($B$3=База!$D$4:$D$98,IF($B$4=База!$G$4:$G$98,ROW(База!$B$4:$B$98)-4,""),""),""),""),ROW()-6)),"")</f>
        <v/>
      </c>
      <c r="C41" s="80" t="str">
        <f t="array" ref="C41">IFERROR(INDEX(База!$C$4:$C$98,SMALL(IF(Support!$I$4&lt;&gt;База!$H$4:$H$98,IF($B$2=База!$A$4:$A$98,IF($B$3=База!$D$4:$D$98,IF($B$4=База!$G$4:$G$98,ROW(База!$C$4:$C$98)-4,""),""),""),""),ROW()-6)),"")</f>
        <v/>
      </c>
      <c r="D41" s="78" t="str">
        <f t="array" ref="D41">IF(B41="","",SUM(IF(LEFT($D$6,4)=База!$I$3,База!$I$4:$I$98,0)*IF($B$4=База!$G$4:$G$98,1,0)*IF($B41=База!$B$4:$B$98,1,0)))</f>
        <v/>
      </c>
      <c r="E41" s="79" t="str">
        <f t="array" ref="E41">IF(B41="","",SUM(IF($B$1=База!$J$3:$AY$3,База!$J$4:$AY$98,0)*IF($B$4=База!$G$4:$G$98,1,0)*IF($B41=База!$B$4:$B$98,1,0)))</f>
        <v/>
      </c>
    </row>
    <row r="42" spans="2:5" x14ac:dyDescent="0.25">
      <c r="B42" s="78" t="str">
        <f t="array" ref="B42">IFERROR(INDEX(База!$B$4:$B$98,SMALL(IF(Support!$I$4&lt;&gt;База!$H$4:$H$98,IF($B$2=База!$A$4:$A$98,IF($B$3=База!$D$4:$D$98,IF($B$4=База!$G$4:$G$98,ROW(База!$B$4:$B$98)-4,""),""),""),""),ROW()-6)),"")</f>
        <v/>
      </c>
      <c r="C42" s="80" t="str">
        <f t="array" ref="C42">IFERROR(INDEX(База!$C$4:$C$98,SMALL(IF(Support!$I$4&lt;&gt;База!$H$4:$H$98,IF($B$2=База!$A$4:$A$98,IF($B$3=База!$D$4:$D$98,IF($B$4=База!$G$4:$G$98,ROW(База!$C$4:$C$98)-4,""),""),""),""),ROW()-6)),"")</f>
        <v/>
      </c>
      <c r="D42" s="78" t="str">
        <f t="array" ref="D42">IF(B42="","",SUM(IF(LEFT($D$6,4)=База!$I$3,База!$I$4:$I$98,0)*IF($B$4=База!$G$4:$G$98,1,0)*IF($B42=База!$B$4:$B$98,1,0)))</f>
        <v/>
      </c>
      <c r="E42" s="79" t="str">
        <f t="array" ref="E42">IF(B42="","",SUM(IF($B$1=База!$J$3:$AY$3,База!$J$4:$AY$98,0)*IF($B$4=База!$G$4:$G$98,1,0)*IF($B42=База!$B$4:$B$98,1,0)))</f>
        <v/>
      </c>
    </row>
    <row r="43" spans="2:5" x14ac:dyDescent="0.25">
      <c r="B43" s="78" t="str">
        <f t="array" ref="B43">IFERROR(INDEX(База!$B$4:$B$98,SMALL(IF(Support!$I$4&lt;&gt;База!$H$4:$H$98,IF($B$2=База!$A$4:$A$98,IF($B$3=База!$D$4:$D$98,IF($B$4=База!$G$4:$G$98,ROW(База!$B$4:$B$98)-4,""),""),""),""),ROW()-6)),"")</f>
        <v/>
      </c>
      <c r="C43" s="80" t="str">
        <f t="array" ref="C43">IFERROR(INDEX(База!$C$4:$C$98,SMALL(IF(Support!$I$4&lt;&gt;База!$H$4:$H$98,IF($B$2=База!$A$4:$A$98,IF($B$3=База!$D$4:$D$98,IF($B$4=База!$G$4:$G$98,ROW(База!$C$4:$C$98)-4,""),""),""),""),ROW()-6)),"")</f>
        <v/>
      </c>
      <c r="D43" s="78" t="str">
        <f t="array" ref="D43">IF(B43="","",SUM(IF(LEFT($D$6,4)=База!$I$3,База!$I$4:$I$98,0)*IF($B$4=База!$G$4:$G$98,1,0)*IF($B43=База!$B$4:$B$98,1,0)))</f>
        <v/>
      </c>
      <c r="E43" s="79" t="str">
        <f t="array" ref="E43">IF(B43="","",SUM(IF($B$1=База!$J$3:$AY$3,База!$J$4:$AY$98,0)*IF($B$4=База!$G$4:$G$98,1,0)*IF($B43=База!$B$4:$B$98,1,0)))</f>
        <v/>
      </c>
    </row>
    <row r="44" spans="2:5" x14ac:dyDescent="0.25">
      <c r="B44" s="78" t="str">
        <f t="array" ref="B44">IFERROR(INDEX(База!$B$4:$B$98,SMALL(IF(Support!$I$4&lt;&gt;База!$H$4:$H$98,IF($B$2=База!$A$4:$A$98,IF($B$3=База!$D$4:$D$98,IF($B$4=База!$G$4:$G$98,ROW(База!$B$4:$B$98)-4,""),""),""),""),ROW()-6)),"")</f>
        <v/>
      </c>
      <c r="C44" s="80" t="str">
        <f t="array" ref="C44">IFERROR(INDEX(База!$C$4:$C$98,SMALL(IF(Support!$I$4&lt;&gt;База!$H$4:$H$98,IF($B$2=База!$A$4:$A$98,IF($B$3=База!$D$4:$D$98,IF($B$4=База!$G$4:$G$98,ROW(База!$C$4:$C$98)-4,""),""),""),""),ROW()-6)),"")</f>
        <v/>
      </c>
      <c r="D44" s="78" t="str">
        <f t="array" ref="D44">IF(B44="","",SUM(IF(LEFT($D$6,4)=База!$I$3,База!$I$4:$I$98,0)*IF($B$4=База!$G$4:$G$98,1,0)*IF($B44=База!$B$4:$B$98,1,0)))</f>
        <v/>
      </c>
      <c r="E44" s="79" t="str">
        <f t="array" ref="E44">IF(B44="","",SUM(IF($B$1=База!$J$3:$AY$3,База!$J$4:$AY$98,0)*IF($B$4=База!$G$4:$G$98,1,0)*IF($B44=База!$B$4:$B$98,1,0)))</f>
        <v/>
      </c>
    </row>
    <row r="45" spans="2:5" x14ac:dyDescent="0.25">
      <c r="B45" s="78" t="str">
        <f t="array" ref="B45">IFERROR(INDEX(База!$B$4:$B$98,SMALL(IF(Support!$I$4&lt;&gt;База!$H$4:$H$98,IF($B$2=База!$A$4:$A$98,IF($B$3=База!$D$4:$D$98,IF($B$4=База!$G$4:$G$98,ROW(База!$B$4:$B$98)-4,""),""),""),""),ROW()-6)),"")</f>
        <v/>
      </c>
      <c r="C45" s="80" t="str">
        <f t="array" ref="C45">IFERROR(INDEX(База!$C$4:$C$98,SMALL(IF(Support!$I$4&lt;&gt;База!$H$4:$H$98,IF($B$2=База!$A$4:$A$98,IF($B$3=База!$D$4:$D$98,IF($B$4=База!$G$4:$G$98,ROW(База!$C$4:$C$98)-4,""),""),""),""),ROW()-6)),"")</f>
        <v/>
      </c>
      <c r="D45" s="78" t="str">
        <f t="array" ref="D45">IF(B45="","",SUM(IF(LEFT($D$6,4)=База!$I$3,База!$I$4:$I$98,0)*IF($B$4=База!$G$4:$G$98,1,0)*IF($B45=База!$B$4:$B$98,1,0)))</f>
        <v/>
      </c>
      <c r="E45" s="79" t="str">
        <f t="array" ref="E45">IF(B45="","",SUM(IF($B$1=База!$J$3:$AY$3,База!$J$4:$AY$98,0)*IF($B$4=База!$G$4:$G$98,1,0)*IF($B45=База!$B$4:$B$98,1,0)))</f>
        <v/>
      </c>
    </row>
    <row r="46" spans="2:5" x14ac:dyDescent="0.25">
      <c r="B46" s="76" t="str">
        <f t="array" ref="B46">IFERROR(INDEX(База!$B$4:$B$98,SMALL(IF(Support!$I$4&lt;&gt;База!$H$4:$H$98,IF($B$2=База!$A$4:$A$98,IF($B$3=База!$D$4:$D$98,IF($B$4=База!$G$4:$G$98,ROW(База!$B$4:$B$98)-4,""),""),""),""),ROW()-6)),"")</f>
        <v/>
      </c>
      <c r="C46" s="81" t="str">
        <f t="array" ref="C46">IFERROR(INDEX(База!$C$4:$C$98,SMALL(IF(Support!$I$4&lt;&gt;База!$H$4:$H$98,IF($B$2=База!$A$4:$A$98,IF($B$3=База!$D$4:$D$98,IF($B$4=База!$G$4:$G$98,ROW(База!$C$4:$C$98)-4,""),""),""),""),ROW()-6)),"")</f>
        <v/>
      </c>
      <c r="D46" s="76" t="str">
        <f t="array" ref="D46">IF(B46="","",SUM(IF(LEFT($D$6,4)=База!$I$3,База!$I$4:$I$98,0)*IF($B$4=База!$G$4:$G$98,1,0)*IF($B46=База!$B$4:$B$98,1,0)))</f>
        <v/>
      </c>
      <c r="E46" s="77" t="str">
        <f t="array" ref="E46">IF(B46="","",SUM(IF($B$1=База!$J$3:$AY$3,База!$J$4:$AY$98,0)*IF($B$4=База!$G$4:$G$98,1,0)*IF($B46=База!$B$4:$B$98,1,0)))</f>
        <v/>
      </c>
    </row>
  </sheetData>
  <conditionalFormatting sqref="B7:E46">
    <cfRule type="cellIs" dxfId="0" priority="1" operator="equal">
      <formula>""</formula>
    </cfRule>
  </conditionalFormatting>
  <dataValidations xWindow="353" yWindow="216" count="3">
    <dataValidation type="list" allowBlank="1" showInputMessage="1" showErrorMessage="1" errorTitle="Ошибка" error="Выберите данные из выпадающего списка" sqref="B1">
      <formula1>Период</formula1>
    </dataValidation>
    <dataValidation type="list" allowBlank="1" showInputMessage="1" showErrorMessage="1" errorTitle="Ошибка" error="Выберите тип мероприятия из выпадающего списка" promptTitle="Внимание" prompt="Не забудь поменять Тип данных" sqref="B3">
      <formula1>Тип_мероприятий</formula1>
    </dataValidation>
    <dataValidation type="list" allowBlank="1" showInputMessage="1" showErrorMessage="1" errorTitle="Ошибка" error="Выберите данные из выпадающего списка" sqref="B2">
      <formula1>Направление</formula1>
    </dataValidation>
  </dataValidations>
  <pageMargins left="0.7" right="0.7" top="0.75" bottom="0.75" header="0.3" footer="0.3"/>
  <pageSetup paperSize="9" scale="51" orientation="portrait" r:id="rId1"/>
  <colBreaks count="1" manualBreakCount="1">
    <brk id="1" min="5" max="45" man="1"/>
  </colBreaks>
  <extLst>
    <ext xmlns:x14="http://schemas.microsoft.com/office/spreadsheetml/2009/9/main" uri="{CCE6A557-97BC-4b89-ADB6-D9C93CAAB3DF}">
      <x14:dataValidations xmlns:xm="http://schemas.microsoft.com/office/excel/2006/main" xWindow="353" yWindow="216" count="1">
        <x14:dataValidation type="list" allowBlank="1" showInputMessage="1" showErrorMessage="1" errorTitle="Ошибка" error="Выберите данные для отчёта из выпадающего списка">
          <x14:formula1>
            <xm:f>IF(B3=Support!$F$4,Показатели,Финансовые_показатели)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BH41"/>
  <sheetViews>
    <sheetView view="pageBreakPreview" zoomScale="85" zoomScaleNormal="90" zoomScaleSheetLayoutView="85" workbookViewId="0">
      <pane xSplit="8" ySplit="6" topLeftCell="I7" activePane="bottomRight" state="frozen"/>
      <selection pane="topRight" activeCell="J1" sqref="J1"/>
      <selection pane="bottomLeft" activeCell="A6" sqref="A6"/>
      <selection pane="bottomRight" activeCell="E1" sqref="E1:G1"/>
    </sheetView>
  </sheetViews>
  <sheetFormatPr defaultRowHeight="15" x14ac:dyDescent="0.25"/>
  <cols>
    <col min="1" max="1" width="3.140625" style="10" customWidth="1"/>
    <col min="2" max="2" width="7.7109375" style="10" bestFit="1" customWidth="1"/>
    <col min="3" max="3" width="70.7109375" style="10" customWidth="1"/>
    <col min="4" max="4" width="19.85546875" style="10" bestFit="1" customWidth="1"/>
    <col min="5" max="56" width="9.28515625" style="10" customWidth="1"/>
    <col min="57" max="57" width="2.7109375" style="10" customWidth="1"/>
    <col min="58" max="16384" width="9.140625" style="10"/>
  </cols>
  <sheetData>
    <row r="1" spans="2:60" ht="12" customHeight="1" x14ac:dyDescent="0.25">
      <c r="B1" s="210" t="s">
        <v>7</v>
      </c>
      <c r="C1" s="210"/>
      <c r="D1" s="175" t="s">
        <v>86</v>
      </c>
      <c r="E1" s="207" t="s">
        <v>89</v>
      </c>
      <c r="F1" s="207"/>
      <c r="G1" s="20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</row>
    <row r="2" spans="2:60" ht="18" thickBot="1" x14ac:dyDescent="0.3">
      <c r="B2" s="208" t="s">
        <v>47</v>
      </c>
      <c r="C2" s="209"/>
      <c r="I2" s="95"/>
      <c r="J2" s="95"/>
      <c r="K2" s="95"/>
      <c r="L2" s="95"/>
    </row>
    <row r="3" spans="2:60" ht="12" customHeight="1" thickTop="1" x14ac:dyDescent="0.25">
      <c r="B3" s="192" t="s">
        <v>30</v>
      </c>
      <c r="C3" s="194" t="s">
        <v>0</v>
      </c>
      <c r="D3" s="196" t="s">
        <v>1</v>
      </c>
      <c r="E3" s="189" t="s">
        <v>6</v>
      </c>
      <c r="F3" s="190"/>
      <c r="G3" s="190"/>
      <c r="H3" s="191"/>
      <c r="I3" s="189">
        <f ca="1">Support!A4</f>
        <v>42370</v>
      </c>
      <c r="J3" s="190"/>
      <c r="K3" s="190"/>
      <c r="L3" s="191"/>
      <c r="M3" s="189">
        <f ca="1">(DATE(YEAR(I3),MONTH(I3)+1,DAY(I3)))</f>
        <v>42401</v>
      </c>
      <c r="N3" s="190"/>
      <c r="O3" s="190"/>
      <c r="P3" s="191"/>
      <c r="Q3" s="189">
        <f ca="1">(DATE(YEAR(M3),MONTH(M3)+1,DAY(M3)))</f>
        <v>42430</v>
      </c>
      <c r="R3" s="190"/>
      <c r="S3" s="190"/>
      <c r="T3" s="191"/>
      <c r="U3" s="189">
        <f ca="1">(DATE(YEAR(Q3),MONTH(Q3)+1,DAY(Q3)))</f>
        <v>42461</v>
      </c>
      <c r="V3" s="190"/>
      <c r="W3" s="190"/>
      <c r="X3" s="191"/>
      <c r="Y3" s="189">
        <f ca="1">(DATE(YEAR(U3),MONTH(U3)+1,DAY(U3)))</f>
        <v>42491</v>
      </c>
      <c r="Z3" s="190"/>
      <c r="AA3" s="190"/>
      <c r="AB3" s="191"/>
      <c r="AC3" s="189">
        <f ca="1">(DATE(YEAR(Y3),MONTH(Y3)+1,DAY(Y3)))</f>
        <v>42522</v>
      </c>
      <c r="AD3" s="190"/>
      <c r="AE3" s="190"/>
      <c r="AF3" s="191"/>
      <c r="AG3" s="189">
        <f ca="1">(DATE(YEAR(AC3),MONTH(AC3)+1,DAY(AC3)))</f>
        <v>42552</v>
      </c>
      <c r="AH3" s="190"/>
      <c r="AI3" s="190"/>
      <c r="AJ3" s="191"/>
      <c r="AK3" s="189">
        <f ca="1">(DATE(YEAR(AG3),MONTH(AG3)+1,DAY(AG3)))</f>
        <v>42583</v>
      </c>
      <c r="AL3" s="190"/>
      <c r="AM3" s="190"/>
      <c r="AN3" s="191"/>
      <c r="AO3" s="189">
        <f ca="1">(DATE(YEAR(AK3),MONTH(AK3)+1,DAY(AK3)))</f>
        <v>42614</v>
      </c>
      <c r="AP3" s="190"/>
      <c r="AQ3" s="190"/>
      <c r="AR3" s="191"/>
      <c r="AS3" s="189">
        <f ca="1">(DATE(YEAR(AO3),MONTH(AO3)+1,DAY(AO3)))</f>
        <v>42644</v>
      </c>
      <c r="AT3" s="190"/>
      <c r="AU3" s="190"/>
      <c r="AV3" s="191"/>
      <c r="AW3" s="189">
        <f ca="1">(DATE(YEAR(AS3),MONTH(AS3)+1,DAY(AS3)))</f>
        <v>42675</v>
      </c>
      <c r="AX3" s="190"/>
      <c r="AY3" s="190"/>
      <c r="AZ3" s="191"/>
      <c r="BA3" s="189">
        <f ca="1">(DATE(YEAR(AW3),MONTH(AW3)+1,DAY(AW3)))</f>
        <v>42705</v>
      </c>
      <c r="BB3" s="190"/>
      <c r="BC3" s="190"/>
      <c r="BD3" s="191"/>
    </row>
    <row r="4" spans="2:60" ht="26.25" thickBot="1" x14ac:dyDescent="0.3">
      <c r="B4" s="193"/>
      <c r="C4" s="195"/>
      <c r="D4" s="197"/>
      <c r="E4" s="11" t="s">
        <v>65</v>
      </c>
      <c r="F4" s="12" t="s">
        <v>85</v>
      </c>
      <c r="G4" s="13" t="s">
        <v>3</v>
      </c>
      <c r="H4" s="14" t="s">
        <v>2</v>
      </c>
      <c r="I4" s="11" t="s">
        <v>65</v>
      </c>
      <c r="J4" s="12" t="s">
        <v>85</v>
      </c>
      <c r="K4" s="13" t="s">
        <v>3</v>
      </c>
      <c r="L4" s="14" t="s">
        <v>2</v>
      </c>
      <c r="M4" s="11" t="s">
        <v>65</v>
      </c>
      <c r="N4" s="12" t="s">
        <v>85</v>
      </c>
      <c r="O4" s="13" t="s">
        <v>3</v>
      </c>
      <c r="P4" s="14" t="s">
        <v>2</v>
      </c>
      <c r="Q4" s="11" t="s">
        <v>65</v>
      </c>
      <c r="R4" s="12" t="s">
        <v>85</v>
      </c>
      <c r="S4" s="13" t="s">
        <v>3</v>
      </c>
      <c r="T4" s="14" t="s">
        <v>2</v>
      </c>
      <c r="U4" s="11" t="s">
        <v>65</v>
      </c>
      <c r="V4" s="12" t="s">
        <v>85</v>
      </c>
      <c r="W4" s="13" t="s">
        <v>3</v>
      </c>
      <c r="X4" s="14" t="s">
        <v>2</v>
      </c>
      <c r="Y4" s="11" t="s">
        <v>65</v>
      </c>
      <c r="Z4" s="12" t="s">
        <v>85</v>
      </c>
      <c r="AA4" s="13" t="s">
        <v>3</v>
      </c>
      <c r="AB4" s="14" t="s">
        <v>2</v>
      </c>
      <c r="AC4" s="11" t="s">
        <v>65</v>
      </c>
      <c r="AD4" s="12" t="s">
        <v>85</v>
      </c>
      <c r="AE4" s="13" t="s">
        <v>3</v>
      </c>
      <c r="AF4" s="14" t="s">
        <v>2</v>
      </c>
      <c r="AG4" s="11" t="s">
        <v>65</v>
      </c>
      <c r="AH4" s="12" t="s">
        <v>85</v>
      </c>
      <c r="AI4" s="13" t="s">
        <v>3</v>
      </c>
      <c r="AJ4" s="14" t="s">
        <v>2</v>
      </c>
      <c r="AK4" s="11" t="s">
        <v>65</v>
      </c>
      <c r="AL4" s="12" t="s">
        <v>85</v>
      </c>
      <c r="AM4" s="13" t="s">
        <v>3</v>
      </c>
      <c r="AN4" s="14" t="s">
        <v>2</v>
      </c>
      <c r="AO4" s="11" t="s">
        <v>65</v>
      </c>
      <c r="AP4" s="12" t="s">
        <v>85</v>
      </c>
      <c r="AQ4" s="13" t="s">
        <v>3</v>
      </c>
      <c r="AR4" s="14" t="s">
        <v>2</v>
      </c>
      <c r="AS4" s="11" t="s">
        <v>65</v>
      </c>
      <c r="AT4" s="12" t="s">
        <v>85</v>
      </c>
      <c r="AU4" s="13" t="s">
        <v>3</v>
      </c>
      <c r="AV4" s="14" t="s">
        <v>2</v>
      </c>
      <c r="AW4" s="11" t="s">
        <v>65</v>
      </c>
      <c r="AX4" s="12" t="s">
        <v>85</v>
      </c>
      <c r="AY4" s="13" t="s">
        <v>3</v>
      </c>
      <c r="AZ4" s="14" t="s">
        <v>2</v>
      </c>
      <c r="BA4" s="11" t="s">
        <v>65</v>
      </c>
      <c r="BB4" s="12" t="s">
        <v>85</v>
      </c>
      <c r="BC4" s="13" t="s">
        <v>3</v>
      </c>
      <c r="BD4" s="14" t="s">
        <v>2</v>
      </c>
    </row>
    <row r="5" spans="2:60" ht="12" customHeight="1" thickTop="1" x14ac:dyDescent="0.25">
      <c r="B5" s="203" t="s">
        <v>54</v>
      </c>
      <c r="C5" s="204"/>
      <c r="D5" s="15" t="s">
        <v>5</v>
      </c>
      <c r="E5" s="16">
        <f ca="1">E29</f>
        <v>0</v>
      </c>
      <c r="F5" s="17">
        <f ca="1">F29</f>
        <v>0</v>
      </c>
      <c r="G5" s="18">
        <f t="shared" ref="G5:G6" ca="1" si="0">F5-E5</f>
        <v>0</v>
      </c>
      <c r="H5" s="19" t="str">
        <f t="shared" ref="H5:H40" ca="1" si="1">IF(F5=0,"-",G5/E5)</f>
        <v>-</v>
      </c>
      <c r="I5" s="16">
        <f ca="1">I29</f>
        <v>0</v>
      </c>
      <c r="J5" s="17">
        <f ca="1">J29</f>
        <v>0</v>
      </c>
      <c r="K5" s="18">
        <f t="shared" ref="K5:K6" ca="1" si="2">J5-I5</f>
        <v>0</v>
      </c>
      <c r="L5" s="19" t="str">
        <f t="shared" ref="L5:L6" ca="1" si="3">IF(J5=0,"-",K5/I5)</f>
        <v>-</v>
      </c>
      <c r="M5" s="16">
        <f ca="1">M29</f>
        <v>0</v>
      </c>
      <c r="N5" s="17">
        <f ca="1">N29</f>
        <v>0</v>
      </c>
      <c r="O5" s="18">
        <f t="shared" ref="O5:O28" ca="1" si="4">N5-M5</f>
        <v>0</v>
      </c>
      <c r="P5" s="19" t="str">
        <f t="shared" ref="P5:P40" ca="1" si="5">IF(N5=0,"-",O5/M5)</f>
        <v>-</v>
      </c>
      <c r="Q5" s="16">
        <f ca="1">Q29</f>
        <v>0</v>
      </c>
      <c r="R5" s="17">
        <f ca="1">R29</f>
        <v>0</v>
      </c>
      <c r="S5" s="18">
        <f t="shared" ref="S5:S28" ca="1" si="6">R5-Q5</f>
        <v>0</v>
      </c>
      <c r="T5" s="19" t="str">
        <f t="shared" ref="T5:T40" ca="1" si="7">IF(R5=0,"-",S5/Q5)</f>
        <v>-</v>
      </c>
      <c r="U5" s="16">
        <f ca="1">U29</f>
        <v>0</v>
      </c>
      <c r="V5" s="17">
        <f ca="1">V29</f>
        <v>0</v>
      </c>
      <c r="W5" s="18">
        <f t="shared" ref="W5:W28" ca="1" si="8">V5-U5</f>
        <v>0</v>
      </c>
      <c r="X5" s="19" t="str">
        <f t="shared" ref="X5:X40" ca="1" si="9">IF(V5=0,"-",W5/U5)</f>
        <v>-</v>
      </c>
      <c r="Y5" s="16">
        <f ca="1">Y29</f>
        <v>0</v>
      </c>
      <c r="Z5" s="17">
        <f ca="1">Z29</f>
        <v>0</v>
      </c>
      <c r="AA5" s="18">
        <f t="shared" ref="AA5:AA28" ca="1" si="10">Z5-Y5</f>
        <v>0</v>
      </c>
      <c r="AB5" s="19" t="str">
        <f t="shared" ref="AB5:AB40" ca="1" si="11">IF(Z5=0,"-",AA5/Y5)</f>
        <v>-</v>
      </c>
      <c r="AC5" s="16">
        <f ca="1">AC29</f>
        <v>0</v>
      </c>
      <c r="AD5" s="17">
        <f ca="1">AD29</f>
        <v>0</v>
      </c>
      <c r="AE5" s="18">
        <f t="shared" ref="AE5:AE28" ca="1" si="12">AD5-AC5</f>
        <v>0</v>
      </c>
      <c r="AF5" s="19" t="str">
        <f t="shared" ref="AF5:AF40" ca="1" si="13">IF(AD5=0,"-",AE5/AC5)</f>
        <v>-</v>
      </c>
      <c r="AG5" s="16">
        <f ca="1">AG29</f>
        <v>0</v>
      </c>
      <c r="AH5" s="17">
        <f ca="1">AH29</f>
        <v>0</v>
      </c>
      <c r="AI5" s="18">
        <f t="shared" ref="AI5:AI28" ca="1" si="14">AH5-AG5</f>
        <v>0</v>
      </c>
      <c r="AJ5" s="19" t="str">
        <f t="shared" ref="AJ5:AJ40" ca="1" si="15">IF(AH5=0,"-",AI5/AG5)</f>
        <v>-</v>
      </c>
      <c r="AK5" s="16">
        <f ca="1">AK29</f>
        <v>0</v>
      </c>
      <c r="AL5" s="17">
        <f ca="1">AL29</f>
        <v>0</v>
      </c>
      <c r="AM5" s="18">
        <f t="shared" ref="AM5:AM28" ca="1" si="16">AL5-AK5</f>
        <v>0</v>
      </c>
      <c r="AN5" s="19" t="str">
        <f t="shared" ref="AN5:AN40" ca="1" si="17">IF(AL5=0,"-",AM5/AK5)</f>
        <v>-</v>
      </c>
      <c r="AO5" s="16">
        <f ca="1">AO29</f>
        <v>0</v>
      </c>
      <c r="AP5" s="17">
        <f ca="1">AP29</f>
        <v>0</v>
      </c>
      <c r="AQ5" s="18">
        <f t="shared" ref="AQ5:AQ28" ca="1" si="18">AP5-AO5</f>
        <v>0</v>
      </c>
      <c r="AR5" s="19" t="str">
        <f t="shared" ref="AR5:AR40" ca="1" si="19">IF(AP5=0,"-",AQ5/AO5)</f>
        <v>-</v>
      </c>
      <c r="AS5" s="16">
        <f ca="1">AS29</f>
        <v>0</v>
      </c>
      <c r="AT5" s="17">
        <f ca="1">AT29</f>
        <v>0</v>
      </c>
      <c r="AU5" s="18">
        <f t="shared" ref="AU5:AU28" ca="1" si="20">AT5-AS5</f>
        <v>0</v>
      </c>
      <c r="AV5" s="19" t="str">
        <f t="shared" ref="AV5:AV40" ca="1" si="21">IF(AT5=0,"-",AU5/AS5)</f>
        <v>-</v>
      </c>
      <c r="AW5" s="16">
        <f ca="1">AW29</f>
        <v>0</v>
      </c>
      <c r="AX5" s="17">
        <f ca="1">AX29</f>
        <v>0</v>
      </c>
      <c r="AY5" s="18">
        <f t="shared" ref="AY5:AY28" ca="1" si="22">AX5-AW5</f>
        <v>0</v>
      </c>
      <c r="AZ5" s="19" t="str">
        <f t="shared" ref="AZ5:AZ40" ca="1" si="23">IF(AX5=0,"-",AY5/AW5)</f>
        <v>-</v>
      </c>
      <c r="BA5" s="16">
        <f ca="1">BA29</f>
        <v>0</v>
      </c>
      <c r="BB5" s="17">
        <f ca="1">BB29</f>
        <v>0</v>
      </c>
      <c r="BC5" s="18">
        <f t="shared" ref="BC5:BC28" ca="1" si="24">BB5-BA5</f>
        <v>0</v>
      </c>
      <c r="BD5" s="19" t="str">
        <f t="shared" ref="BD5:BD40" ca="1" si="25">IF(BB5=0,"-",BC5/BA5)</f>
        <v>-</v>
      </c>
    </row>
    <row r="6" spans="2:60" ht="12" customHeight="1" thickBot="1" x14ac:dyDescent="0.3">
      <c r="B6" s="205"/>
      <c r="C6" s="206"/>
      <c r="D6" s="20" t="str">
        <f>$E$1</f>
        <v>NPV тыс. ₽</v>
      </c>
      <c r="E6" s="21">
        <f ca="1">E30+E40</f>
        <v>0</v>
      </c>
      <c r="F6" s="22">
        <f ca="1">F30+F40</f>
        <v>0</v>
      </c>
      <c r="G6" s="23">
        <f t="shared" ca="1" si="0"/>
        <v>0</v>
      </c>
      <c r="H6" s="24" t="str">
        <f t="shared" ca="1" si="1"/>
        <v>-</v>
      </c>
      <c r="I6" s="21">
        <f ca="1">I30+I40</f>
        <v>0</v>
      </c>
      <c r="J6" s="22">
        <f ca="1">J30+J40</f>
        <v>0</v>
      </c>
      <c r="K6" s="23">
        <f t="shared" ca="1" si="2"/>
        <v>0</v>
      </c>
      <c r="L6" s="24" t="str">
        <f t="shared" ca="1" si="3"/>
        <v>-</v>
      </c>
      <c r="M6" s="21">
        <f ca="1">M30+M40</f>
        <v>0</v>
      </c>
      <c r="N6" s="22">
        <f ca="1">N30+N40</f>
        <v>0</v>
      </c>
      <c r="O6" s="23">
        <f t="shared" ca="1" si="4"/>
        <v>0</v>
      </c>
      <c r="P6" s="24" t="str">
        <f t="shared" ca="1" si="5"/>
        <v>-</v>
      </c>
      <c r="Q6" s="21">
        <f ca="1">Q30+Q40</f>
        <v>0</v>
      </c>
      <c r="R6" s="22">
        <f ca="1">R30+R40</f>
        <v>0</v>
      </c>
      <c r="S6" s="23">
        <f t="shared" ca="1" si="6"/>
        <v>0</v>
      </c>
      <c r="T6" s="24" t="str">
        <f t="shared" ca="1" si="7"/>
        <v>-</v>
      </c>
      <c r="U6" s="21">
        <f ca="1">U30+U40</f>
        <v>0</v>
      </c>
      <c r="V6" s="22">
        <f ca="1">V30+V40</f>
        <v>0</v>
      </c>
      <c r="W6" s="23">
        <f t="shared" ca="1" si="8"/>
        <v>0</v>
      </c>
      <c r="X6" s="24" t="str">
        <f t="shared" ca="1" si="9"/>
        <v>-</v>
      </c>
      <c r="Y6" s="21">
        <f ca="1">Y30+Y40</f>
        <v>0</v>
      </c>
      <c r="Z6" s="22">
        <f ca="1">Z30+Z40</f>
        <v>0</v>
      </c>
      <c r="AA6" s="23">
        <f t="shared" ca="1" si="10"/>
        <v>0</v>
      </c>
      <c r="AB6" s="24" t="str">
        <f t="shared" ca="1" si="11"/>
        <v>-</v>
      </c>
      <c r="AC6" s="21">
        <f ca="1">AC30+AC40</f>
        <v>0</v>
      </c>
      <c r="AD6" s="22">
        <f ca="1">AD30+AD40</f>
        <v>0</v>
      </c>
      <c r="AE6" s="23">
        <f t="shared" ca="1" si="12"/>
        <v>0</v>
      </c>
      <c r="AF6" s="24" t="str">
        <f t="shared" ca="1" si="13"/>
        <v>-</v>
      </c>
      <c r="AG6" s="21">
        <f ca="1">AG30+AG40</f>
        <v>0</v>
      </c>
      <c r="AH6" s="22">
        <f ca="1">AH30+AH40</f>
        <v>0</v>
      </c>
      <c r="AI6" s="23">
        <f t="shared" ca="1" si="14"/>
        <v>0</v>
      </c>
      <c r="AJ6" s="24" t="str">
        <f t="shared" ca="1" si="15"/>
        <v>-</v>
      </c>
      <c r="AK6" s="21">
        <f ca="1">AK30+AK40</f>
        <v>0</v>
      </c>
      <c r="AL6" s="22">
        <f ca="1">AL30+AL40</f>
        <v>0</v>
      </c>
      <c r="AM6" s="23">
        <f t="shared" ca="1" si="16"/>
        <v>0</v>
      </c>
      <c r="AN6" s="24" t="str">
        <f t="shared" ca="1" si="17"/>
        <v>-</v>
      </c>
      <c r="AO6" s="21">
        <f ca="1">AO30+AO40</f>
        <v>0</v>
      </c>
      <c r="AP6" s="22">
        <f ca="1">AP30+AP40</f>
        <v>0</v>
      </c>
      <c r="AQ6" s="23">
        <f t="shared" ca="1" si="18"/>
        <v>0</v>
      </c>
      <c r="AR6" s="24" t="str">
        <f t="shared" ca="1" si="19"/>
        <v>-</v>
      </c>
      <c r="AS6" s="21">
        <f ca="1">AS30+AS40</f>
        <v>0</v>
      </c>
      <c r="AT6" s="22">
        <f ca="1">AT30+AT40</f>
        <v>0</v>
      </c>
      <c r="AU6" s="23">
        <f t="shared" ca="1" si="20"/>
        <v>0</v>
      </c>
      <c r="AV6" s="24" t="str">
        <f t="shared" ca="1" si="21"/>
        <v>-</v>
      </c>
      <c r="AW6" s="21">
        <f ca="1">AW30+AW40</f>
        <v>0</v>
      </c>
      <c r="AX6" s="22">
        <f ca="1">AX30+AX40</f>
        <v>0</v>
      </c>
      <c r="AY6" s="23">
        <f t="shared" ca="1" si="22"/>
        <v>0</v>
      </c>
      <c r="AZ6" s="24" t="str">
        <f t="shared" ca="1" si="23"/>
        <v>-</v>
      </c>
      <c r="BA6" s="21">
        <f ca="1">BA30+BA40</f>
        <v>0</v>
      </c>
      <c r="BB6" s="22">
        <f ca="1">BB30+BB40</f>
        <v>0</v>
      </c>
      <c r="BC6" s="23">
        <f t="shared" ca="1" si="24"/>
        <v>0</v>
      </c>
      <c r="BD6" s="24" t="str">
        <f t="shared" ca="1" si="25"/>
        <v>-</v>
      </c>
    </row>
    <row r="7" spans="2:60" ht="12" customHeight="1" thickTop="1" x14ac:dyDescent="0.25">
      <c r="B7" s="93" t="s">
        <v>8</v>
      </c>
      <c r="C7" s="202" t="s">
        <v>18</v>
      </c>
      <c r="D7" s="31" t="s">
        <v>5</v>
      </c>
      <c r="E7" s="32">
        <f ca="1">I7+M7+Q7+U7+Y7+AC7+AG7+AK7+AO7+AS7+AW7+BA7</f>
        <v>0</v>
      </c>
      <c r="F7" s="33">
        <f t="shared" ref="F7:F28" ca="1" si="26">SUM(J7,N7,R7,V7,Z7,AD7,AH7,AL7,AP7,AT7,AX7,BB7)</f>
        <v>0</v>
      </c>
      <c r="G7" s="34">
        <f t="shared" ref="G7:G8" ca="1" si="27">F7-E7</f>
        <v>0</v>
      </c>
      <c r="H7" s="35" t="str">
        <f t="shared" ca="1" si="1"/>
        <v>-</v>
      </c>
      <c r="I7" s="32">
        <f t="array" aca="1" ref="I7" ca="1">IF(TODAY()&gt;I$3,IF($B7="","",SUM(IF(LEFT(I$4,4)=База!$I$3,База!$I$4:$I$98,0)*IF($B7=База!$B$4:$B$98,1,0)*IF($D7=База!$G$4:$G$98,1,0))),"0")</f>
        <v>0</v>
      </c>
      <c r="J7" s="33">
        <f t="array" aca="1" ref="J7" ca="1">IF(TODAY()&gt;I$3,IF($B7="","",SUM(IF(I$3=База!$J$3:$AY$3,База!$J$4:$AY$98,0)*IF($B7=База!$B$4:$B$98,1,0)*IF($D7=База!$G$4:$G$98,1,0))),"0")</f>
        <v>0</v>
      </c>
      <c r="K7" s="34">
        <f t="shared" ref="K7:K8" ca="1" si="28">J7-I7</f>
        <v>0</v>
      </c>
      <c r="L7" s="35" t="str">
        <f ca="1">IF(J7=0,"-",K7/I7)</f>
        <v>-</v>
      </c>
      <c r="M7" s="32">
        <f t="array" aca="1" ref="M7" ca="1">IF(TODAY()&gt;M$3,IF($B7="","",SUM(IF(LEFT(M$4,4)=База!$I$3,База!$I$4:$I$98,0)*IF($B7=База!$B$4:$B$98,1,0)*IF($D7=База!$G$4:$G$98,1,0))),"0")</f>
        <v>0</v>
      </c>
      <c r="N7" s="33">
        <f t="array" aca="1" ref="N7" ca="1">IF(TODAY()&gt;M$3,IF($B7="","",SUM(IF(M$3=База!$J$3:$AY$3,База!$J$4:$AY$98,0)*IF($B7=База!$B$4:$B$98,1,0)*IF($D7=База!$G$4:$G$98,1,0))),"0")</f>
        <v>0</v>
      </c>
      <c r="O7" s="34">
        <f t="shared" ca="1" si="4"/>
        <v>0</v>
      </c>
      <c r="P7" s="35" t="str">
        <f t="shared" ca="1" si="5"/>
        <v>-</v>
      </c>
      <c r="Q7" s="32">
        <f t="array" aca="1" ref="Q7" ca="1">IF(TODAY()&gt;Q$3,IF($B7="","",SUM(IF(LEFT(Q$4,4)=База!$I$3,База!$I$4:$I$98,0)*IF($B7=База!$B$4:$B$98,1,0)*IF($D7=База!$G$4:$G$98,1,0))),"0")</f>
        <v>0</v>
      </c>
      <c r="R7" s="33">
        <f t="array" aca="1" ref="R7" ca="1">IF(TODAY()&gt;Q$3,IF($B7="","",SUM(IF(Q$3=База!$J$3:$AY$3,База!$J$4:$AY$98,0)*IF($B7=База!$B$4:$B$98,1,0)*IF($D7=База!$G$4:$G$98,1,0))),"0")</f>
        <v>0</v>
      </c>
      <c r="S7" s="34">
        <f t="shared" ca="1" si="6"/>
        <v>0</v>
      </c>
      <c r="T7" s="35" t="str">
        <f t="shared" ca="1" si="7"/>
        <v>-</v>
      </c>
      <c r="U7" s="32" t="str">
        <f t="array" aca="1" ref="U7" ca="1">IF(TODAY()&gt;U$3,IF($B7="","",SUM(IF(LEFT(U$4,4)=База!$I$3,База!$I$4:$I$98,0)*IF($B7=База!$B$4:$B$98,1,0)*IF($D7=База!$G$4:$G$98,1,0))),"0")</f>
        <v>0</v>
      </c>
      <c r="V7" s="33" t="str">
        <f t="array" aca="1" ref="V7" ca="1">IF(TODAY()&gt;U$3,IF($B7="","",SUM(IF(U$3=База!$J$3:$AY$3,База!$J$4:$AY$98,0)*IF($B7=База!$B$4:$B$98,1,0)*IF($D7=База!$G$4:$G$98,1,0))),"0")</f>
        <v>0</v>
      </c>
      <c r="W7" s="34">
        <f t="shared" ca="1" si="8"/>
        <v>0</v>
      </c>
      <c r="X7" s="35" t="e">
        <f t="shared" ca="1" si="9"/>
        <v>#DIV/0!</v>
      </c>
      <c r="Y7" s="32" t="str">
        <f t="array" aca="1" ref="Y7" ca="1">IF(TODAY()&gt;Y$3,IF($B7="","",SUM(IF(LEFT(Y$4,4)=База!$I$3,База!$I$4:$I$98,0)*IF($B7=База!$B$4:$B$98,1,0)*IF($D7=База!$G$4:$G$98,1,0))),"0")</f>
        <v>0</v>
      </c>
      <c r="Z7" s="33" t="str">
        <f t="array" aca="1" ref="Z7" ca="1">IF(TODAY()&gt;Y$3,IF($B7="","",SUM(IF(Y$3=База!$J$3:$AY$3,База!$J$4:$AY$98,0)*IF($B7=База!$B$4:$B$98,1,0)*IF($D7=База!$G$4:$G$98,1,0))),"0")</f>
        <v>0</v>
      </c>
      <c r="AA7" s="34">
        <f t="shared" ca="1" si="10"/>
        <v>0</v>
      </c>
      <c r="AB7" s="35" t="e">
        <f t="shared" ca="1" si="11"/>
        <v>#DIV/0!</v>
      </c>
      <c r="AC7" s="32" t="str">
        <f t="array" aca="1" ref="AC7" ca="1">IF(TODAY()&gt;AC$3,IF($B7="","",SUM(IF(LEFT(AC$4,4)=База!$I$3,База!$I$4:$I$98,0)*IF($B7=База!$B$4:$B$98,1,0)*IF($D7=База!$G$4:$G$98,1,0))),"0")</f>
        <v>0</v>
      </c>
      <c r="AD7" s="33" t="str">
        <f t="array" aca="1" ref="AD7" ca="1">IF(TODAY()&gt;AC$3,IF($B7="","",SUM(IF(AC$3=База!$J$3:$AY$3,База!$J$4:$AY$98,0)*IF($B7=База!$B$4:$B$98,1,0)*IF($D7=База!$G$4:$G$98,1,0))),"0")</f>
        <v>0</v>
      </c>
      <c r="AE7" s="34">
        <f t="shared" ca="1" si="12"/>
        <v>0</v>
      </c>
      <c r="AF7" s="35" t="e">
        <f t="shared" ca="1" si="13"/>
        <v>#DIV/0!</v>
      </c>
      <c r="AG7" s="32" t="str">
        <f t="array" aca="1" ref="AG7" ca="1">IF(TODAY()&gt;AG$3,IF($B7="","",SUM(IF(LEFT(AG$4,4)=База!$I$3,База!$I$4:$I$98,0)*IF($B7=База!$B$4:$B$98,1,0)*IF($D7=База!$G$4:$G$98,1,0))),"0")</f>
        <v>0</v>
      </c>
      <c r="AH7" s="33" t="str">
        <f t="array" aca="1" ref="AH7" ca="1">IF(TODAY()&gt;AG$3,IF($B7="","",SUM(IF(AG$3=База!$J$3:$AY$3,База!$J$4:$AY$98,0)*IF($B7=База!$B$4:$B$98,1,0)*IF($D7=База!$G$4:$G$98,1,0))),"0")</f>
        <v>0</v>
      </c>
      <c r="AI7" s="34">
        <f t="shared" ca="1" si="14"/>
        <v>0</v>
      </c>
      <c r="AJ7" s="35" t="e">
        <f t="shared" ca="1" si="15"/>
        <v>#DIV/0!</v>
      </c>
      <c r="AK7" s="32" t="str">
        <f t="array" aca="1" ref="AK7" ca="1">IF(TODAY()&gt;AK$3,IF($B7="","",SUM(IF(LEFT(AK$4,4)=База!$I$3,База!$I$4:$I$98,0)*IF($B7=База!$B$4:$B$98,1,0)*IF($D7=База!$G$4:$G$98,1,0))),"0")</f>
        <v>0</v>
      </c>
      <c r="AL7" s="33" t="str">
        <f t="array" aca="1" ref="AL7" ca="1">IF(TODAY()&gt;AK$3,IF($B7="","",SUM(IF(AK$3=База!$J$3:$AY$3,База!$J$4:$AY$98,0)*IF($B7=База!$B$4:$B$98,1,0)*IF($D7=База!$G$4:$G$98,1,0))),"0")</f>
        <v>0</v>
      </c>
      <c r="AM7" s="34">
        <f t="shared" ca="1" si="16"/>
        <v>0</v>
      </c>
      <c r="AN7" s="35" t="e">
        <f t="shared" ca="1" si="17"/>
        <v>#DIV/0!</v>
      </c>
      <c r="AO7" s="32" t="str">
        <f t="array" aca="1" ref="AO7" ca="1">IF(TODAY()&gt;AO$3,IF($B7="","",SUM(IF(LEFT(AO$4,4)=База!$I$3,База!$I$4:$I$98,0)*IF($B7=База!$B$4:$B$98,1,0)*IF($D7=База!$G$4:$G$98,1,0))),"0")</f>
        <v>0</v>
      </c>
      <c r="AP7" s="33" t="str">
        <f t="array" aca="1" ref="AP7" ca="1">IF(TODAY()&gt;AO$3,IF($B7="","",SUM(IF(AO$3=База!$J$3:$AY$3,База!$J$4:$AY$98,0)*IF($B7=База!$B$4:$B$98,1,0)*IF($D7=База!$G$4:$G$98,1,0))),"0")</f>
        <v>0</v>
      </c>
      <c r="AQ7" s="34">
        <f t="shared" ca="1" si="18"/>
        <v>0</v>
      </c>
      <c r="AR7" s="35" t="e">
        <f t="shared" ca="1" si="19"/>
        <v>#DIV/0!</v>
      </c>
      <c r="AS7" s="32" t="str">
        <f t="array" aca="1" ref="AS7" ca="1">IF(TODAY()&gt;AS$3,IF($B7="","",SUM(IF(LEFT(AS$4,4)=База!$I$3,База!$I$4:$I$98,0)*IF($B7=База!$B$4:$B$98,1,0)*IF($D7=База!$G$4:$G$98,1,0))),"0")</f>
        <v>0</v>
      </c>
      <c r="AT7" s="33" t="str">
        <f t="array" aca="1" ref="AT7" ca="1">IF(TODAY()&gt;AS$3,IF($B7="","",SUM(IF(AS$3=База!$J$3:$AY$3,База!$J$4:$AY$98,0)*IF($B7=База!$B$4:$B$98,1,0)*IF($D7=База!$G$4:$G$98,1,0))),"0")</f>
        <v>0</v>
      </c>
      <c r="AU7" s="34">
        <f t="shared" ca="1" si="20"/>
        <v>0</v>
      </c>
      <c r="AV7" s="35" t="e">
        <f t="shared" ca="1" si="21"/>
        <v>#DIV/0!</v>
      </c>
      <c r="AW7" s="32" t="str">
        <f t="array" aca="1" ref="AW7" ca="1">IF(TODAY()&gt;AW$3,IF($B7="","",SUM(IF(LEFT(AW$4,4)=База!$I$3,База!$I$4:$I$98,0)*IF($B7=База!$B$4:$B$98,1,0)*IF($D7=База!$G$4:$G$98,1,0))),"0")</f>
        <v>0</v>
      </c>
      <c r="AX7" s="33" t="str">
        <f t="array" aca="1" ref="AX7" ca="1">IF(TODAY()&gt;AW$3,IF($B7="","",SUM(IF(AW$3=База!$J$3:$AY$3,База!$J$4:$AY$98,0)*IF($B7=База!$B$4:$B$98,1,0)*IF($D7=База!$G$4:$G$98,1,0))),"0")</f>
        <v>0</v>
      </c>
      <c r="AY7" s="34">
        <f t="shared" ca="1" si="22"/>
        <v>0</v>
      </c>
      <c r="AZ7" s="35" t="e">
        <f t="shared" ca="1" si="23"/>
        <v>#DIV/0!</v>
      </c>
      <c r="BA7" s="32" t="str">
        <f t="array" aca="1" ref="BA7" ca="1">IF(TODAY()&gt;BA$3,IF($B7="","",SUM(IF(LEFT(BA$4,4)=База!$I$3,База!$I$4:$I$98,0)*IF($B7=База!$B$4:$B$98,1,0)*IF($D7=База!$G$4:$G$98,1,0))),"0")</f>
        <v>0</v>
      </c>
      <c r="BB7" s="33" t="str">
        <f t="array" aca="1" ref="BB7" ca="1">IF(TODAY()&gt;BA$3,IF($B7="","",SUM(IF(BA$3=База!$J$3:$AY$3,База!$J$4:$AY$98,0)*IF($B7=База!$B$4:$B$98,1,0)*IF($D7=База!$G$4:$G$98,1,0))),"0")</f>
        <v>0</v>
      </c>
      <c r="BC7" s="34">
        <f t="shared" ca="1" si="24"/>
        <v>0</v>
      </c>
      <c r="BD7" s="35" t="e">
        <f t="shared" ca="1" si="25"/>
        <v>#DIV/0!</v>
      </c>
    </row>
    <row r="8" spans="2:60" ht="12" customHeight="1" x14ac:dyDescent="0.25">
      <c r="B8" s="92" t="str">
        <f>B7</f>
        <v>03-ЗИФ</v>
      </c>
      <c r="C8" s="198"/>
      <c r="D8" s="36" t="str">
        <f>$E$1</f>
        <v>NPV тыс. ₽</v>
      </c>
      <c r="E8" s="37">
        <f t="shared" ref="E8:E9" ca="1" si="29">I8+M8+Q8+U8+Y8+AC8+AG8+AK8+AO8+AS8+AW8+BA8</f>
        <v>0</v>
      </c>
      <c r="F8" s="38">
        <f t="shared" ca="1" si="26"/>
        <v>0</v>
      </c>
      <c r="G8" s="39">
        <f t="shared" ca="1" si="27"/>
        <v>0</v>
      </c>
      <c r="H8" s="40" t="str">
        <f t="shared" ca="1" si="1"/>
        <v>-</v>
      </c>
      <c r="I8" s="37">
        <f t="array" aca="1" ref="I8" ca="1">IF(TODAY()&gt;I$3,IF($B8="","",SUM(IF(LEFT(I$4,4)=База!$I$3,База!$I$4:$I$98,0)*IF($B8=База!$B$4:$B$98,1,0)*IF($D8=База!$G$4:$G$98,1,0))),"0")</f>
        <v>0</v>
      </c>
      <c r="J8" s="38">
        <f t="array" aca="1" ref="J8" ca="1">IF(TODAY()&gt;I$3,IF($B8="","",SUM(IF(I$3=База!$J$3:$AY$3,База!$J$4:$AY$98,0)*IF($B8=База!$B$4:$B$98,1,0)*IF($D8=База!$G$4:$G$98,1,0))),"0")</f>
        <v>0</v>
      </c>
      <c r="K8" s="39">
        <f t="shared" ca="1" si="28"/>
        <v>0</v>
      </c>
      <c r="L8" s="40" t="str">
        <f t="shared" ref="L8:L40" ca="1" si="30">IF(J8=0,"-",K8/I8)</f>
        <v>-</v>
      </c>
      <c r="M8" s="37">
        <f t="array" aca="1" ref="M8" ca="1">IF(TODAY()&gt;M$3,IF($B8="","",SUM(IF(LEFT(M$4,4)=База!$I$3,База!$I$4:$I$98,0)*IF($B8=База!$B$4:$B$98,1,0)*IF($D8=База!$G$4:$G$98,1,0))),"0")</f>
        <v>0</v>
      </c>
      <c r="N8" s="38">
        <f t="array" aca="1" ref="N8" ca="1">IF(TODAY()&gt;M$3,IF($B8="","",SUM(IF(M$3=База!$J$3:$AY$3,База!$J$4:$AY$98,0)*IF($B8=База!$B$4:$B$98,1,0)*IF($D8=База!$G$4:$G$98,1,0))),"0")</f>
        <v>0</v>
      </c>
      <c r="O8" s="39">
        <f t="shared" ca="1" si="4"/>
        <v>0</v>
      </c>
      <c r="P8" s="40" t="str">
        <f t="shared" ca="1" si="5"/>
        <v>-</v>
      </c>
      <c r="Q8" s="37">
        <f t="array" aca="1" ref="Q8" ca="1">IF(TODAY()&gt;Q$3,IF($B8="","",SUM(IF(LEFT(Q$4,4)=База!$I$3,База!$I$4:$I$98,0)*IF($B8=База!$B$4:$B$98,1,0)*IF($D8=База!$G$4:$G$98,1,0))),"0")</f>
        <v>0</v>
      </c>
      <c r="R8" s="38">
        <f t="array" aca="1" ref="R8" ca="1">IF(TODAY()&gt;Q$3,IF($B8="","",SUM(IF(Q$3=База!$J$3:$AY$3,База!$J$4:$AY$98,0)*IF($B8=База!$B$4:$B$98,1,0)*IF($D8=База!$G$4:$G$98,1,0))),"0")</f>
        <v>0</v>
      </c>
      <c r="S8" s="39">
        <f t="shared" ca="1" si="6"/>
        <v>0</v>
      </c>
      <c r="T8" s="40" t="str">
        <f t="shared" ca="1" si="7"/>
        <v>-</v>
      </c>
      <c r="U8" s="37" t="str">
        <f t="array" aca="1" ref="U8" ca="1">IF(TODAY()&gt;U$3,IF($B8="","",SUM(IF(LEFT(U$4,4)=База!$I$3,База!$I$4:$I$98,0)*IF($B8=База!$B$4:$B$98,1,0)*IF($D8=База!$G$4:$G$98,1,0))),"0")</f>
        <v>0</v>
      </c>
      <c r="V8" s="38" t="str">
        <f t="array" aca="1" ref="V8" ca="1">IF(TODAY()&gt;U$3,IF($B8="","",SUM(IF(U$3=База!$J$3:$AY$3,База!$J$4:$AY$98,0)*IF($B8=База!$B$4:$B$98,1,0)*IF($D8=База!$G$4:$G$98,1,0))),"0")</f>
        <v>0</v>
      </c>
      <c r="W8" s="39">
        <f t="shared" ca="1" si="8"/>
        <v>0</v>
      </c>
      <c r="X8" s="40" t="e">
        <f t="shared" ca="1" si="9"/>
        <v>#DIV/0!</v>
      </c>
      <c r="Y8" s="37" t="str">
        <f t="array" aca="1" ref="Y8" ca="1">IF(TODAY()&gt;Y$3,IF($B8="","",SUM(IF(LEFT(Y$4,4)=База!$I$3,База!$I$4:$I$98,0)*IF($B8=База!$B$4:$B$98,1,0)*IF($D8=База!$G$4:$G$98,1,0))),"0")</f>
        <v>0</v>
      </c>
      <c r="Z8" s="38" t="str">
        <f t="array" aca="1" ref="Z8" ca="1">IF(TODAY()&gt;Y$3,IF($B8="","",SUM(IF(Y$3=База!$J$3:$AY$3,База!$J$4:$AY$98,0)*IF($B8=База!$B$4:$B$98,1,0)*IF($D8=База!$G$4:$G$98,1,0))),"0")</f>
        <v>0</v>
      </c>
      <c r="AA8" s="39">
        <f t="shared" ca="1" si="10"/>
        <v>0</v>
      </c>
      <c r="AB8" s="40" t="e">
        <f t="shared" ca="1" si="11"/>
        <v>#DIV/0!</v>
      </c>
      <c r="AC8" s="37" t="str">
        <f t="array" aca="1" ref="AC8" ca="1">IF(TODAY()&gt;AC$3,IF($B8="","",SUM(IF(LEFT(AC$4,4)=База!$I$3,База!$I$4:$I$98,0)*IF($B8=База!$B$4:$B$98,1,0)*IF($D8=База!$G$4:$G$98,1,0))),"0")</f>
        <v>0</v>
      </c>
      <c r="AD8" s="38" t="str">
        <f t="array" aca="1" ref="AD8" ca="1">IF(TODAY()&gt;AC$3,IF($B8="","",SUM(IF(AC$3=База!$J$3:$AY$3,База!$J$4:$AY$98,0)*IF($B8=База!$B$4:$B$98,1,0)*IF($D8=База!$G$4:$G$98,1,0))),"0")</f>
        <v>0</v>
      </c>
      <c r="AE8" s="39">
        <f t="shared" ca="1" si="12"/>
        <v>0</v>
      </c>
      <c r="AF8" s="40" t="e">
        <f t="shared" ca="1" si="13"/>
        <v>#DIV/0!</v>
      </c>
      <c r="AG8" s="37" t="str">
        <f t="array" aca="1" ref="AG8" ca="1">IF(TODAY()&gt;AG$3,IF($B8="","",SUM(IF(LEFT(AG$4,4)=База!$I$3,База!$I$4:$I$98,0)*IF($B8=База!$B$4:$B$98,1,0)*IF($D8=База!$G$4:$G$98,1,0))),"0")</f>
        <v>0</v>
      </c>
      <c r="AH8" s="38" t="str">
        <f t="array" aca="1" ref="AH8" ca="1">IF(TODAY()&gt;AG$3,IF($B8="","",SUM(IF(AG$3=База!$J$3:$AY$3,База!$J$4:$AY$98,0)*IF($B8=База!$B$4:$B$98,1,0)*IF($D8=База!$G$4:$G$98,1,0))),"0")</f>
        <v>0</v>
      </c>
      <c r="AI8" s="39">
        <f t="shared" ca="1" si="14"/>
        <v>0</v>
      </c>
      <c r="AJ8" s="40" t="e">
        <f t="shared" ca="1" si="15"/>
        <v>#DIV/0!</v>
      </c>
      <c r="AK8" s="37" t="str">
        <f t="array" aca="1" ref="AK8" ca="1">IF(TODAY()&gt;AK$3,IF($B8="","",SUM(IF(LEFT(AK$4,4)=База!$I$3,База!$I$4:$I$98,0)*IF($B8=База!$B$4:$B$98,1,0)*IF($D8=База!$G$4:$G$98,1,0))),"0")</f>
        <v>0</v>
      </c>
      <c r="AL8" s="38" t="str">
        <f t="array" aca="1" ref="AL8" ca="1">IF(TODAY()&gt;AK$3,IF($B8="","",SUM(IF(AK$3=База!$J$3:$AY$3,База!$J$4:$AY$98,0)*IF($B8=База!$B$4:$B$98,1,0)*IF($D8=База!$G$4:$G$98,1,0))),"0")</f>
        <v>0</v>
      </c>
      <c r="AM8" s="39">
        <f t="shared" ca="1" si="16"/>
        <v>0</v>
      </c>
      <c r="AN8" s="40" t="e">
        <f t="shared" ca="1" si="17"/>
        <v>#DIV/0!</v>
      </c>
      <c r="AO8" s="37" t="str">
        <f t="array" aca="1" ref="AO8" ca="1">IF(TODAY()&gt;AO$3,IF($B8="","",SUM(IF(LEFT(AO$4,4)=База!$I$3,База!$I$4:$I$98,0)*IF($B8=База!$B$4:$B$98,1,0)*IF($D8=База!$G$4:$G$98,1,0))),"0")</f>
        <v>0</v>
      </c>
      <c r="AP8" s="38" t="str">
        <f t="array" aca="1" ref="AP8" ca="1">IF(TODAY()&gt;AO$3,IF($B8="","",SUM(IF(AO$3=База!$J$3:$AY$3,База!$J$4:$AY$98,0)*IF($B8=База!$B$4:$B$98,1,0)*IF($D8=База!$G$4:$G$98,1,0))),"0")</f>
        <v>0</v>
      </c>
      <c r="AQ8" s="39">
        <f t="shared" ca="1" si="18"/>
        <v>0</v>
      </c>
      <c r="AR8" s="40" t="e">
        <f t="shared" ca="1" si="19"/>
        <v>#DIV/0!</v>
      </c>
      <c r="AS8" s="37" t="str">
        <f t="array" aca="1" ref="AS8" ca="1">IF(TODAY()&gt;AS$3,IF($B8="","",SUM(IF(LEFT(AS$4,4)=База!$I$3,База!$I$4:$I$98,0)*IF($B8=База!$B$4:$B$98,1,0)*IF($D8=База!$G$4:$G$98,1,0))),"0")</f>
        <v>0</v>
      </c>
      <c r="AT8" s="38" t="str">
        <f t="array" aca="1" ref="AT8" ca="1">IF(TODAY()&gt;AS$3,IF($B8="","",SUM(IF(AS$3=База!$J$3:$AY$3,База!$J$4:$AY$98,0)*IF($B8=База!$B$4:$B$98,1,0)*IF($D8=База!$G$4:$G$98,1,0))),"0")</f>
        <v>0</v>
      </c>
      <c r="AU8" s="39">
        <f t="shared" ca="1" si="20"/>
        <v>0</v>
      </c>
      <c r="AV8" s="40" t="e">
        <f t="shared" ca="1" si="21"/>
        <v>#DIV/0!</v>
      </c>
      <c r="AW8" s="37" t="str">
        <f t="array" aca="1" ref="AW8" ca="1">IF(TODAY()&gt;AW$3,IF($B8="","",SUM(IF(LEFT(AW$4,4)=База!$I$3,База!$I$4:$I$98,0)*IF($B8=База!$B$4:$B$98,1,0)*IF($D8=База!$G$4:$G$98,1,0))),"0")</f>
        <v>0</v>
      </c>
      <c r="AX8" s="38" t="str">
        <f t="array" aca="1" ref="AX8" ca="1">IF(TODAY()&gt;AW$3,IF($B8="","",SUM(IF(AW$3=База!$J$3:$AY$3,База!$J$4:$AY$98,0)*IF($B8=База!$B$4:$B$98,1,0)*IF($D8=База!$G$4:$G$98,1,0))),"0")</f>
        <v>0</v>
      </c>
      <c r="AY8" s="39">
        <f t="shared" ca="1" si="22"/>
        <v>0</v>
      </c>
      <c r="AZ8" s="40" t="e">
        <f t="shared" ca="1" si="23"/>
        <v>#DIV/0!</v>
      </c>
      <c r="BA8" s="37" t="str">
        <f t="array" aca="1" ref="BA8" ca="1">IF(TODAY()&gt;BA$3,IF($B8="","",SUM(IF(LEFT(BA$4,4)=База!$I$3,База!$I$4:$I$98,0)*IF($B8=База!$B$4:$B$98,1,0)*IF($D8=База!$G$4:$G$98,1,0))),"0")</f>
        <v>0</v>
      </c>
      <c r="BB8" s="38" t="str">
        <f t="array" aca="1" ref="BB8" ca="1">IF(TODAY()&gt;BA$3,IF($B8="","",SUM(IF(BA$3=База!$J$3:$AY$3,База!$J$4:$AY$98,0)*IF($B8=База!$B$4:$B$98,1,0)*IF($D8=База!$G$4:$G$98,1,0))),"0")</f>
        <v>0</v>
      </c>
      <c r="BC8" s="39">
        <f t="shared" ca="1" si="24"/>
        <v>0</v>
      </c>
      <c r="BD8" s="40" t="e">
        <f t="shared" ca="1" si="25"/>
        <v>#DIV/0!</v>
      </c>
    </row>
    <row r="9" spans="2:60" ht="12" customHeight="1" x14ac:dyDescent="0.25">
      <c r="B9" s="94" t="s">
        <v>9</v>
      </c>
      <c r="C9" s="198" t="s">
        <v>19</v>
      </c>
      <c r="D9" s="41" t="s">
        <v>5</v>
      </c>
      <c r="E9" s="42">
        <f t="shared" ca="1" si="29"/>
        <v>0</v>
      </c>
      <c r="F9" s="43">
        <f t="shared" ca="1" si="26"/>
        <v>0</v>
      </c>
      <c r="G9" s="44">
        <f t="shared" ref="G9:G24" ca="1" si="31">F9-E9</f>
        <v>0</v>
      </c>
      <c r="H9" s="45" t="str">
        <f t="shared" ca="1" si="1"/>
        <v>-</v>
      </c>
      <c r="I9" s="42">
        <f t="array" aca="1" ref="I9" ca="1">IF(TODAY()&gt;I$3,IF($B9="","",SUM(IF(LEFT(I$4,4)=База!$I$3,База!$I$4:$I$98,0)*IF($B9=База!$B$4:$B$98,1,0)*IF($D9=База!$G$4:$G$98,1,0))),"0")</f>
        <v>0</v>
      </c>
      <c r="J9" s="43">
        <f t="array" aca="1" ref="J9" ca="1">IF(TODAY()&gt;I$3,IF($B9="","",SUM(IF(I$3=База!$J$3:$AY$3,База!$J$4:$AY$98,0)*IF($B9=База!$B$4:$B$98,1,0)*IF($D9=База!$G$4:$G$98,1,0))),"0")</f>
        <v>0</v>
      </c>
      <c r="K9" s="44">
        <f t="shared" ref="K9:K24" ca="1" si="32">J9-I9</f>
        <v>0</v>
      </c>
      <c r="L9" s="45" t="str">
        <f t="shared" ca="1" si="30"/>
        <v>-</v>
      </c>
      <c r="M9" s="42">
        <f t="array" aca="1" ref="M9" ca="1">IF(TODAY()&gt;M$3,IF($B9="","",SUM(IF(LEFT(M$4,4)=База!$I$3,База!$I$4:$I$98,0)*IF($B9=База!$B$4:$B$98,1,0)*IF($D9=База!$G$4:$G$98,1,0))),"0")</f>
        <v>0</v>
      </c>
      <c r="N9" s="43">
        <f t="array" aca="1" ref="N9" ca="1">IF(TODAY()&gt;M$3,IF($B9="","",SUM(IF(M$3=База!$J$3:$AY$3,База!$J$4:$AY$98,0)*IF($B9=База!$B$4:$B$98,1,0)*IF($D9=База!$G$4:$G$98,1,0))),"0")</f>
        <v>0</v>
      </c>
      <c r="O9" s="44">
        <f t="shared" ca="1" si="4"/>
        <v>0</v>
      </c>
      <c r="P9" s="45" t="str">
        <f t="shared" ca="1" si="5"/>
        <v>-</v>
      </c>
      <c r="Q9" s="42">
        <f t="array" aca="1" ref="Q9" ca="1">IF(TODAY()&gt;Q$3,IF($B9="","",SUM(IF(LEFT(Q$4,4)=База!$I$3,База!$I$4:$I$98,0)*IF($B9=База!$B$4:$B$98,1,0)*IF($D9=База!$G$4:$G$98,1,0))),"0")</f>
        <v>0</v>
      </c>
      <c r="R9" s="43">
        <f t="array" aca="1" ref="R9" ca="1">IF(TODAY()&gt;Q$3,IF($B9="","",SUM(IF(Q$3=База!$J$3:$AY$3,База!$J$4:$AY$98,0)*IF($B9=База!$B$4:$B$98,1,0)*IF($D9=База!$G$4:$G$98,1,0))),"0")</f>
        <v>0</v>
      </c>
      <c r="S9" s="44">
        <f t="shared" ca="1" si="6"/>
        <v>0</v>
      </c>
      <c r="T9" s="45" t="str">
        <f t="shared" ca="1" si="7"/>
        <v>-</v>
      </c>
      <c r="U9" s="42" t="str">
        <f t="array" aca="1" ref="U9" ca="1">IF(TODAY()&gt;U$3,IF($B9="","",SUM(IF(LEFT(U$4,4)=База!$I$3,База!$I$4:$I$98,0)*IF($B9=База!$B$4:$B$98,1,0)*IF($D9=База!$G$4:$G$98,1,0))),"0")</f>
        <v>0</v>
      </c>
      <c r="V9" s="43" t="str">
        <f t="array" aca="1" ref="V9" ca="1">IF(TODAY()&gt;U$3,IF($B9="","",SUM(IF(U$3=База!$J$3:$AY$3,База!$J$4:$AY$98,0)*IF($B9=База!$B$4:$B$98,1,0)*IF($D9=База!$G$4:$G$98,1,0))),"0")</f>
        <v>0</v>
      </c>
      <c r="W9" s="44">
        <f t="shared" ca="1" si="8"/>
        <v>0</v>
      </c>
      <c r="X9" s="45" t="e">
        <f t="shared" ca="1" si="9"/>
        <v>#DIV/0!</v>
      </c>
      <c r="Y9" s="42" t="str">
        <f t="array" aca="1" ref="Y9" ca="1">IF(TODAY()&gt;Y$3,IF($B9="","",SUM(IF(LEFT(Y$4,4)=База!$I$3,База!$I$4:$I$98,0)*IF($B9=База!$B$4:$B$98,1,0)*IF($D9=База!$G$4:$G$98,1,0))),"0")</f>
        <v>0</v>
      </c>
      <c r="Z9" s="43" t="str">
        <f t="array" aca="1" ref="Z9" ca="1">IF(TODAY()&gt;Y$3,IF($B9="","",SUM(IF(Y$3=База!$J$3:$AY$3,База!$J$4:$AY$98,0)*IF($B9=База!$B$4:$B$98,1,0)*IF($D9=База!$G$4:$G$98,1,0))),"0")</f>
        <v>0</v>
      </c>
      <c r="AA9" s="44">
        <f t="shared" ca="1" si="10"/>
        <v>0</v>
      </c>
      <c r="AB9" s="45" t="e">
        <f t="shared" ca="1" si="11"/>
        <v>#DIV/0!</v>
      </c>
      <c r="AC9" s="42" t="str">
        <f t="array" aca="1" ref="AC9" ca="1">IF(TODAY()&gt;AC$3,IF($B9="","",SUM(IF(LEFT(AC$4,4)=База!$I$3,База!$I$4:$I$98,0)*IF($B9=База!$B$4:$B$98,1,0)*IF($D9=База!$G$4:$G$98,1,0))),"0")</f>
        <v>0</v>
      </c>
      <c r="AD9" s="43" t="str">
        <f t="array" aca="1" ref="AD9" ca="1">IF(TODAY()&gt;AC$3,IF($B9="","",SUM(IF(AC$3=База!$J$3:$AY$3,База!$J$4:$AY$98,0)*IF($B9=База!$B$4:$B$98,1,0)*IF($D9=База!$G$4:$G$98,1,0))),"0")</f>
        <v>0</v>
      </c>
      <c r="AE9" s="44">
        <f t="shared" ca="1" si="12"/>
        <v>0</v>
      </c>
      <c r="AF9" s="45" t="e">
        <f t="shared" ca="1" si="13"/>
        <v>#DIV/0!</v>
      </c>
      <c r="AG9" s="42" t="str">
        <f t="array" aca="1" ref="AG9" ca="1">IF(TODAY()&gt;AG$3,IF($B9="","",SUM(IF(LEFT(AG$4,4)=База!$I$3,База!$I$4:$I$98,0)*IF($B9=База!$B$4:$B$98,1,0)*IF($D9=База!$G$4:$G$98,1,0))),"0")</f>
        <v>0</v>
      </c>
      <c r="AH9" s="43" t="str">
        <f t="array" aca="1" ref="AH9" ca="1">IF(TODAY()&gt;AG$3,IF($B9="","",SUM(IF(AG$3=База!$J$3:$AY$3,База!$J$4:$AY$98,0)*IF($B9=База!$B$4:$B$98,1,0)*IF($D9=База!$G$4:$G$98,1,0))),"0")</f>
        <v>0</v>
      </c>
      <c r="AI9" s="44">
        <f t="shared" ca="1" si="14"/>
        <v>0</v>
      </c>
      <c r="AJ9" s="45" t="e">
        <f t="shared" ca="1" si="15"/>
        <v>#DIV/0!</v>
      </c>
      <c r="AK9" s="42" t="str">
        <f t="array" aca="1" ref="AK9" ca="1">IF(TODAY()&gt;AK$3,IF($B9="","",SUM(IF(LEFT(AK$4,4)=База!$I$3,База!$I$4:$I$98,0)*IF($B9=База!$B$4:$B$98,1,0)*IF($D9=База!$G$4:$G$98,1,0))),"0")</f>
        <v>0</v>
      </c>
      <c r="AL9" s="43" t="str">
        <f t="array" aca="1" ref="AL9" ca="1">IF(TODAY()&gt;AK$3,IF($B9="","",SUM(IF(AK$3=База!$J$3:$AY$3,База!$J$4:$AY$98,0)*IF($B9=База!$B$4:$B$98,1,0)*IF($D9=База!$G$4:$G$98,1,0))),"0")</f>
        <v>0</v>
      </c>
      <c r="AM9" s="44">
        <f t="shared" ca="1" si="16"/>
        <v>0</v>
      </c>
      <c r="AN9" s="45" t="e">
        <f t="shared" ca="1" si="17"/>
        <v>#DIV/0!</v>
      </c>
      <c r="AO9" s="42" t="str">
        <f t="array" aca="1" ref="AO9" ca="1">IF(TODAY()&gt;AO$3,IF($B9="","",SUM(IF(LEFT(AO$4,4)=База!$I$3,База!$I$4:$I$98,0)*IF($B9=База!$B$4:$B$98,1,0)*IF($D9=База!$G$4:$G$98,1,0))),"0")</f>
        <v>0</v>
      </c>
      <c r="AP9" s="43" t="str">
        <f t="array" aca="1" ref="AP9" ca="1">IF(TODAY()&gt;AO$3,IF($B9="","",SUM(IF(AO$3=База!$J$3:$AY$3,База!$J$4:$AY$98,0)*IF($B9=База!$B$4:$B$98,1,0)*IF($D9=База!$G$4:$G$98,1,0))),"0")</f>
        <v>0</v>
      </c>
      <c r="AQ9" s="44">
        <f t="shared" ca="1" si="18"/>
        <v>0</v>
      </c>
      <c r="AR9" s="45" t="e">
        <f t="shared" ca="1" si="19"/>
        <v>#DIV/0!</v>
      </c>
      <c r="AS9" s="42" t="str">
        <f t="array" aca="1" ref="AS9" ca="1">IF(TODAY()&gt;AS$3,IF($B9="","",SUM(IF(LEFT(AS$4,4)=База!$I$3,База!$I$4:$I$98,0)*IF($B9=База!$B$4:$B$98,1,0)*IF($D9=База!$G$4:$G$98,1,0))),"0")</f>
        <v>0</v>
      </c>
      <c r="AT9" s="43" t="str">
        <f t="array" aca="1" ref="AT9" ca="1">IF(TODAY()&gt;AS$3,IF($B9="","",SUM(IF(AS$3=База!$J$3:$AY$3,База!$J$4:$AY$98,0)*IF($B9=База!$B$4:$B$98,1,0)*IF($D9=База!$G$4:$G$98,1,0))),"0")</f>
        <v>0</v>
      </c>
      <c r="AU9" s="44">
        <f t="shared" ca="1" si="20"/>
        <v>0</v>
      </c>
      <c r="AV9" s="45" t="e">
        <f t="shared" ca="1" si="21"/>
        <v>#DIV/0!</v>
      </c>
      <c r="AW9" s="42" t="str">
        <f t="array" aca="1" ref="AW9" ca="1">IF(TODAY()&gt;AW$3,IF($B9="","",SUM(IF(LEFT(AW$4,4)=База!$I$3,База!$I$4:$I$98,0)*IF($B9=База!$B$4:$B$98,1,0)*IF($D9=База!$G$4:$G$98,1,0))),"0")</f>
        <v>0</v>
      </c>
      <c r="AX9" s="43" t="str">
        <f t="array" aca="1" ref="AX9" ca="1">IF(TODAY()&gt;AW$3,IF($B9="","",SUM(IF(AW$3=База!$J$3:$AY$3,База!$J$4:$AY$98,0)*IF($B9=База!$B$4:$B$98,1,0)*IF($D9=База!$G$4:$G$98,1,0))),"0")</f>
        <v>0</v>
      </c>
      <c r="AY9" s="44">
        <f t="shared" ca="1" si="22"/>
        <v>0</v>
      </c>
      <c r="AZ9" s="45" t="e">
        <f t="shared" ca="1" si="23"/>
        <v>#DIV/0!</v>
      </c>
      <c r="BA9" s="42" t="str">
        <f t="array" aca="1" ref="BA9" ca="1">IF(TODAY()&gt;BA$3,IF($B9="","",SUM(IF(LEFT(BA$4,4)=База!$I$3,База!$I$4:$I$98,0)*IF($B9=База!$B$4:$B$98,1,0)*IF($D9=База!$G$4:$G$98,1,0))),"0")</f>
        <v>0</v>
      </c>
      <c r="BB9" s="43" t="str">
        <f t="array" aca="1" ref="BB9" ca="1">IF(TODAY()&gt;BA$3,IF($B9="","",SUM(IF(BA$3=База!$J$3:$AY$3,База!$J$4:$AY$98,0)*IF($B9=База!$B$4:$B$98,1,0)*IF($D9=База!$G$4:$G$98,1,0))),"0")</f>
        <v>0</v>
      </c>
      <c r="BC9" s="44">
        <f t="shared" ca="1" si="24"/>
        <v>0</v>
      </c>
      <c r="BD9" s="45" t="e">
        <f t="shared" ca="1" si="25"/>
        <v>#DIV/0!</v>
      </c>
    </row>
    <row r="10" spans="2:60" ht="12" customHeight="1" x14ac:dyDescent="0.25">
      <c r="B10" s="92" t="str">
        <f>B9</f>
        <v>04-ЗИФ</v>
      </c>
      <c r="C10" s="198"/>
      <c r="D10" s="36" t="str">
        <f>$E$1</f>
        <v>NPV тыс. ₽</v>
      </c>
      <c r="E10" s="37">
        <f t="shared" ref="E10:E28" ca="1" si="33">I10+M10+Q10+U10+Y10+AC10+AG10+AK10+AO10+AS10+AW10+BA10</f>
        <v>0</v>
      </c>
      <c r="F10" s="38">
        <f t="shared" ca="1" si="26"/>
        <v>0</v>
      </c>
      <c r="G10" s="39">
        <f t="shared" ca="1" si="31"/>
        <v>0</v>
      </c>
      <c r="H10" s="40" t="str">
        <f t="shared" ca="1" si="1"/>
        <v>-</v>
      </c>
      <c r="I10" s="37">
        <f t="array" aca="1" ref="I10" ca="1">IF(TODAY()&gt;I$3,IF($B10="","",SUM(IF(LEFT(I$4,4)=База!$I$3,База!$I$4:$I$98,0)*IF($B10=База!$B$4:$B$98,1,0)*IF($D10=База!$G$4:$G$98,1,0))),"0")</f>
        <v>0</v>
      </c>
      <c r="J10" s="38">
        <f t="array" aca="1" ref="J10" ca="1">IF(TODAY()&gt;I$3,IF($B10="","",SUM(IF(I$3=База!$J$3:$AY$3,База!$J$4:$AY$98,0)*IF($B10=База!$B$4:$B$98,1,0)*IF($D10=База!$G$4:$G$98,1,0))),"0")</f>
        <v>0</v>
      </c>
      <c r="K10" s="39">
        <f t="shared" ca="1" si="32"/>
        <v>0</v>
      </c>
      <c r="L10" s="40" t="str">
        <f t="shared" ca="1" si="30"/>
        <v>-</v>
      </c>
      <c r="M10" s="37">
        <f t="array" aca="1" ref="M10" ca="1">IF(TODAY()&gt;M$3,IF($B10="","",SUM(IF(LEFT(M$4,4)=База!$I$3,База!$I$4:$I$98,0)*IF($B10=База!$B$4:$B$98,1,0)*IF($D10=База!$G$4:$G$98,1,0))),"0")</f>
        <v>0</v>
      </c>
      <c r="N10" s="38">
        <f t="array" aca="1" ref="N10" ca="1">IF(TODAY()&gt;M$3,IF($B10="","",SUM(IF(M$3=База!$J$3:$AY$3,База!$J$4:$AY$98,0)*IF($B10=База!$B$4:$B$98,1,0)*IF($D10=База!$G$4:$G$98,1,0))),"0")</f>
        <v>0</v>
      </c>
      <c r="O10" s="39">
        <f t="shared" ca="1" si="4"/>
        <v>0</v>
      </c>
      <c r="P10" s="40" t="str">
        <f t="shared" ca="1" si="5"/>
        <v>-</v>
      </c>
      <c r="Q10" s="37">
        <f t="array" aca="1" ref="Q10" ca="1">IF(TODAY()&gt;Q$3,IF($B10="","",SUM(IF(LEFT(Q$4,4)=База!$I$3,База!$I$4:$I$98,0)*IF($B10=База!$B$4:$B$98,1,0)*IF($D10=База!$G$4:$G$98,1,0))),"0")</f>
        <v>0</v>
      </c>
      <c r="R10" s="38">
        <f t="array" aca="1" ref="R10" ca="1">IF(TODAY()&gt;Q$3,IF($B10="","",SUM(IF(Q$3=База!$J$3:$AY$3,База!$J$4:$AY$98,0)*IF($B10=База!$B$4:$B$98,1,0)*IF($D10=База!$G$4:$G$98,1,0))),"0")</f>
        <v>0</v>
      </c>
      <c r="S10" s="39">
        <f t="shared" ca="1" si="6"/>
        <v>0</v>
      </c>
      <c r="T10" s="40" t="str">
        <f t="shared" ca="1" si="7"/>
        <v>-</v>
      </c>
      <c r="U10" s="37" t="str">
        <f t="array" aca="1" ref="U10" ca="1">IF(TODAY()&gt;U$3,IF($B10="","",SUM(IF(LEFT(U$4,4)=База!$I$3,База!$I$4:$I$98,0)*IF($B10=База!$B$4:$B$98,1,0)*IF($D10=База!$G$4:$G$98,1,0))),"0")</f>
        <v>0</v>
      </c>
      <c r="V10" s="38" t="str">
        <f t="array" aca="1" ref="V10" ca="1">IF(TODAY()&gt;U$3,IF($B10="","",SUM(IF(U$3=База!$J$3:$AY$3,База!$J$4:$AY$98,0)*IF($B10=База!$B$4:$B$98,1,0)*IF($D10=База!$G$4:$G$98,1,0))),"0")</f>
        <v>0</v>
      </c>
      <c r="W10" s="39">
        <f t="shared" ca="1" si="8"/>
        <v>0</v>
      </c>
      <c r="X10" s="40" t="e">
        <f t="shared" ca="1" si="9"/>
        <v>#DIV/0!</v>
      </c>
      <c r="Y10" s="37" t="str">
        <f t="array" aca="1" ref="Y10" ca="1">IF(TODAY()&gt;Y$3,IF($B10="","",SUM(IF(LEFT(Y$4,4)=База!$I$3,База!$I$4:$I$98,0)*IF($B10=База!$B$4:$B$98,1,0)*IF($D10=База!$G$4:$G$98,1,0))),"0")</f>
        <v>0</v>
      </c>
      <c r="Z10" s="38" t="str">
        <f t="array" aca="1" ref="Z10" ca="1">IF(TODAY()&gt;Y$3,IF($B10="","",SUM(IF(Y$3=База!$J$3:$AY$3,База!$J$4:$AY$98,0)*IF($B10=База!$B$4:$B$98,1,0)*IF($D10=База!$G$4:$G$98,1,0))),"0")</f>
        <v>0</v>
      </c>
      <c r="AA10" s="39">
        <f t="shared" ca="1" si="10"/>
        <v>0</v>
      </c>
      <c r="AB10" s="40" t="e">
        <f t="shared" ca="1" si="11"/>
        <v>#DIV/0!</v>
      </c>
      <c r="AC10" s="37" t="str">
        <f t="array" aca="1" ref="AC10" ca="1">IF(TODAY()&gt;AC$3,IF($B10="","",SUM(IF(LEFT(AC$4,4)=База!$I$3,База!$I$4:$I$98,0)*IF($B10=База!$B$4:$B$98,1,0)*IF($D10=База!$G$4:$G$98,1,0))),"0")</f>
        <v>0</v>
      </c>
      <c r="AD10" s="38" t="str">
        <f t="array" aca="1" ref="AD10" ca="1">IF(TODAY()&gt;AC$3,IF($B10="","",SUM(IF(AC$3=База!$J$3:$AY$3,База!$J$4:$AY$98,0)*IF($B10=База!$B$4:$B$98,1,0)*IF($D10=База!$G$4:$G$98,1,0))),"0")</f>
        <v>0</v>
      </c>
      <c r="AE10" s="39">
        <f t="shared" ca="1" si="12"/>
        <v>0</v>
      </c>
      <c r="AF10" s="40" t="e">
        <f t="shared" ca="1" si="13"/>
        <v>#DIV/0!</v>
      </c>
      <c r="AG10" s="37" t="str">
        <f t="array" aca="1" ref="AG10" ca="1">IF(TODAY()&gt;AG$3,IF($B10="","",SUM(IF(LEFT(AG$4,4)=База!$I$3,База!$I$4:$I$98,0)*IF($B10=База!$B$4:$B$98,1,0)*IF($D10=База!$G$4:$G$98,1,0))),"0")</f>
        <v>0</v>
      </c>
      <c r="AH10" s="38" t="str">
        <f t="array" aca="1" ref="AH10" ca="1">IF(TODAY()&gt;AG$3,IF($B10="","",SUM(IF(AG$3=База!$J$3:$AY$3,База!$J$4:$AY$98,0)*IF($B10=База!$B$4:$B$98,1,0)*IF($D10=База!$G$4:$G$98,1,0))),"0")</f>
        <v>0</v>
      </c>
      <c r="AI10" s="39">
        <f t="shared" ca="1" si="14"/>
        <v>0</v>
      </c>
      <c r="AJ10" s="40" t="e">
        <f t="shared" ca="1" si="15"/>
        <v>#DIV/0!</v>
      </c>
      <c r="AK10" s="37" t="str">
        <f t="array" aca="1" ref="AK10" ca="1">IF(TODAY()&gt;AK$3,IF($B10="","",SUM(IF(LEFT(AK$4,4)=База!$I$3,База!$I$4:$I$98,0)*IF($B10=База!$B$4:$B$98,1,0)*IF($D10=База!$G$4:$G$98,1,0))),"0")</f>
        <v>0</v>
      </c>
      <c r="AL10" s="38" t="str">
        <f t="array" aca="1" ref="AL10" ca="1">IF(TODAY()&gt;AK$3,IF($B10="","",SUM(IF(AK$3=База!$J$3:$AY$3,База!$J$4:$AY$98,0)*IF($B10=База!$B$4:$B$98,1,0)*IF($D10=База!$G$4:$G$98,1,0))),"0")</f>
        <v>0</v>
      </c>
      <c r="AM10" s="39">
        <f t="shared" ca="1" si="16"/>
        <v>0</v>
      </c>
      <c r="AN10" s="40" t="e">
        <f t="shared" ca="1" si="17"/>
        <v>#DIV/0!</v>
      </c>
      <c r="AO10" s="37" t="str">
        <f t="array" aca="1" ref="AO10" ca="1">IF(TODAY()&gt;AO$3,IF($B10="","",SUM(IF(LEFT(AO$4,4)=База!$I$3,База!$I$4:$I$98,0)*IF($B10=База!$B$4:$B$98,1,0)*IF($D10=База!$G$4:$G$98,1,0))),"0")</f>
        <v>0</v>
      </c>
      <c r="AP10" s="38" t="str">
        <f t="array" aca="1" ref="AP10" ca="1">IF(TODAY()&gt;AO$3,IF($B10="","",SUM(IF(AO$3=База!$J$3:$AY$3,База!$J$4:$AY$98,0)*IF($B10=База!$B$4:$B$98,1,0)*IF($D10=База!$G$4:$G$98,1,0))),"0")</f>
        <v>0</v>
      </c>
      <c r="AQ10" s="39">
        <f t="shared" ca="1" si="18"/>
        <v>0</v>
      </c>
      <c r="AR10" s="40" t="e">
        <f t="shared" ca="1" si="19"/>
        <v>#DIV/0!</v>
      </c>
      <c r="AS10" s="37" t="str">
        <f t="array" aca="1" ref="AS10" ca="1">IF(TODAY()&gt;AS$3,IF($B10="","",SUM(IF(LEFT(AS$4,4)=База!$I$3,База!$I$4:$I$98,0)*IF($B10=База!$B$4:$B$98,1,0)*IF($D10=База!$G$4:$G$98,1,0))),"0")</f>
        <v>0</v>
      </c>
      <c r="AT10" s="38" t="str">
        <f t="array" aca="1" ref="AT10" ca="1">IF(TODAY()&gt;AS$3,IF($B10="","",SUM(IF(AS$3=База!$J$3:$AY$3,База!$J$4:$AY$98,0)*IF($B10=База!$B$4:$B$98,1,0)*IF($D10=База!$G$4:$G$98,1,0))),"0")</f>
        <v>0</v>
      </c>
      <c r="AU10" s="39">
        <f t="shared" ca="1" si="20"/>
        <v>0</v>
      </c>
      <c r="AV10" s="40" t="e">
        <f t="shared" ca="1" si="21"/>
        <v>#DIV/0!</v>
      </c>
      <c r="AW10" s="37" t="str">
        <f t="array" aca="1" ref="AW10" ca="1">IF(TODAY()&gt;AW$3,IF($B10="","",SUM(IF(LEFT(AW$4,4)=База!$I$3,База!$I$4:$I$98,0)*IF($B10=База!$B$4:$B$98,1,0)*IF($D10=База!$G$4:$G$98,1,0))),"0")</f>
        <v>0</v>
      </c>
      <c r="AX10" s="38" t="str">
        <f t="array" aca="1" ref="AX10" ca="1">IF(TODAY()&gt;AW$3,IF($B10="","",SUM(IF(AW$3=База!$J$3:$AY$3,База!$J$4:$AY$98,0)*IF($B10=База!$B$4:$B$98,1,0)*IF($D10=База!$G$4:$G$98,1,0))),"0")</f>
        <v>0</v>
      </c>
      <c r="AY10" s="39">
        <f t="shared" ca="1" si="22"/>
        <v>0</v>
      </c>
      <c r="AZ10" s="40" t="e">
        <f t="shared" ca="1" si="23"/>
        <v>#DIV/0!</v>
      </c>
      <c r="BA10" s="37" t="str">
        <f t="array" aca="1" ref="BA10" ca="1">IF(TODAY()&gt;BA$3,IF($B10="","",SUM(IF(LEFT(BA$4,4)=База!$I$3,База!$I$4:$I$98,0)*IF($B10=База!$B$4:$B$98,1,0)*IF($D10=База!$G$4:$G$98,1,0))),"0")</f>
        <v>0</v>
      </c>
      <c r="BB10" s="38" t="str">
        <f t="array" aca="1" ref="BB10" ca="1">IF(TODAY()&gt;BA$3,IF($B10="","",SUM(IF(BA$3=База!$J$3:$AY$3,База!$J$4:$AY$98,0)*IF($B10=База!$B$4:$B$98,1,0)*IF($D10=База!$G$4:$G$98,1,0))),"0")</f>
        <v>0</v>
      </c>
      <c r="BC10" s="39">
        <f t="shared" ca="1" si="24"/>
        <v>0</v>
      </c>
      <c r="BD10" s="40" t="e">
        <f t="shared" ca="1" si="25"/>
        <v>#DIV/0!</v>
      </c>
    </row>
    <row r="11" spans="2:60" ht="12" customHeight="1" x14ac:dyDescent="0.25">
      <c r="B11" s="94" t="s">
        <v>10</v>
      </c>
      <c r="C11" s="198" t="s">
        <v>20</v>
      </c>
      <c r="D11" s="41" t="s">
        <v>5</v>
      </c>
      <c r="E11" s="42">
        <f t="shared" ca="1" si="33"/>
        <v>0</v>
      </c>
      <c r="F11" s="43">
        <f t="shared" ca="1" si="26"/>
        <v>0</v>
      </c>
      <c r="G11" s="44">
        <f t="shared" ca="1" si="31"/>
        <v>0</v>
      </c>
      <c r="H11" s="45" t="str">
        <f t="shared" ca="1" si="1"/>
        <v>-</v>
      </c>
      <c r="I11" s="42">
        <f t="array" aca="1" ref="I11" ca="1">IF(TODAY()&gt;I$3,IF($B11="","",SUM(IF(LEFT(I$4,4)=База!$I$3,База!$I$4:$I$98,0)*IF($B11=База!$B$4:$B$98,1,0)*IF($D11=База!$G$4:$G$98,1,0))),"0")</f>
        <v>0</v>
      </c>
      <c r="J11" s="43">
        <f t="array" aca="1" ref="J11" ca="1">IF(TODAY()&gt;I$3,IF($B11="","",SUM(IF(I$3=База!$J$3:$AY$3,База!$J$4:$AY$98,0)*IF($B11=База!$B$4:$B$98,1,0)*IF($D11=База!$G$4:$G$98,1,0))),"0")</f>
        <v>0</v>
      </c>
      <c r="K11" s="44">
        <f t="shared" ca="1" si="32"/>
        <v>0</v>
      </c>
      <c r="L11" s="45" t="str">
        <f t="shared" ca="1" si="30"/>
        <v>-</v>
      </c>
      <c r="M11" s="42">
        <f t="array" aca="1" ref="M11" ca="1">IF(TODAY()&gt;M$3,IF($B11="","",SUM(IF(LEFT(M$4,4)=База!$I$3,База!$I$4:$I$98,0)*IF($B11=База!$B$4:$B$98,1,0)*IF($D11=База!$G$4:$G$98,1,0))),"0")</f>
        <v>0</v>
      </c>
      <c r="N11" s="43">
        <f t="array" aca="1" ref="N11" ca="1">IF(TODAY()&gt;M$3,IF($B11="","",SUM(IF(M$3=База!$J$3:$AY$3,База!$J$4:$AY$98,0)*IF($B11=База!$B$4:$B$98,1,0)*IF($D11=База!$G$4:$G$98,1,0))),"0")</f>
        <v>0</v>
      </c>
      <c r="O11" s="44">
        <f t="shared" ca="1" si="4"/>
        <v>0</v>
      </c>
      <c r="P11" s="45" t="str">
        <f t="shared" ca="1" si="5"/>
        <v>-</v>
      </c>
      <c r="Q11" s="42">
        <f t="array" aca="1" ref="Q11" ca="1">IF(TODAY()&gt;Q$3,IF($B11="","",SUM(IF(LEFT(Q$4,4)=База!$I$3,База!$I$4:$I$98,0)*IF($B11=База!$B$4:$B$98,1,0)*IF($D11=База!$G$4:$G$98,1,0))),"0")</f>
        <v>0</v>
      </c>
      <c r="R11" s="43">
        <f t="array" aca="1" ref="R11" ca="1">IF(TODAY()&gt;Q$3,IF($B11="","",SUM(IF(Q$3=База!$J$3:$AY$3,База!$J$4:$AY$98,0)*IF($B11=База!$B$4:$B$98,1,0)*IF($D11=База!$G$4:$G$98,1,0))),"0")</f>
        <v>0</v>
      </c>
      <c r="S11" s="44">
        <f t="shared" ca="1" si="6"/>
        <v>0</v>
      </c>
      <c r="T11" s="45" t="str">
        <f t="shared" ca="1" si="7"/>
        <v>-</v>
      </c>
      <c r="U11" s="42" t="str">
        <f t="array" aca="1" ref="U11" ca="1">IF(TODAY()&gt;U$3,IF($B11="","",SUM(IF(LEFT(U$4,4)=База!$I$3,База!$I$4:$I$98,0)*IF($B11=База!$B$4:$B$98,1,0)*IF($D11=База!$G$4:$G$98,1,0))),"0")</f>
        <v>0</v>
      </c>
      <c r="V11" s="43" t="str">
        <f t="array" aca="1" ref="V11" ca="1">IF(TODAY()&gt;U$3,IF($B11="","",SUM(IF(U$3=База!$J$3:$AY$3,База!$J$4:$AY$98,0)*IF($B11=База!$B$4:$B$98,1,0)*IF($D11=База!$G$4:$G$98,1,0))),"0")</f>
        <v>0</v>
      </c>
      <c r="W11" s="44">
        <f t="shared" ca="1" si="8"/>
        <v>0</v>
      </c>
      <c r="X11" s="45" t="e">
        <f t="shared" ca="1" si="9"/>
        <v>#DIV/0!</v>
      </c>
      <c r="Y11" s="42" t="str">
        <f t="array" aca="1" ref="Y11" ca="1">IF(TODAY()&gt;Y$3,IF($B11="","",SUM(IF(LEFT(Y$4,4)=База!$I$3,База!$I$4:$I$98,0)*IF($B11=База!$B$4:$B$98,1,0)*IF($D11=База!$G$4:$G$98,1,0))),"0")</f>
        <v>0</v>
      </c>
      <c r="Z11" s="43" t="str">
        <f t="array" aca="1" ref="Z11" ca="1">IF(TODAY()&gt;Y$3,IF($B11="","",SUM(IF(Y$3=База!$J$3:$AY$3,База!$J$4:$AY$98,0)*IF($B11=База!$B$4:$B$98,1,0)*IF($D11=База!$G$4:$G$98,1,0))),"0")</f>
        <v>0</v>
      </c>
      <c r="AA11" s="44">
        <f t="shared" ca="1" si="10"/>
        <v>0</v>
      </c>
      <c r="AB11" s="45" t="e">
        <f t="shared" ca="1" si="11"/>
        <v>#DIV/0!</v>
      </c>
      <c r="AC11" s="42" t="str">
        <f t="array" aca="1" ref="AC11" ca="1">IF(TODAY()&gt;AC$3,IF($B11="","",SUM(IF(LEFT(AC$4,4)=База!$I$3,База!$I$4:$I$98,0)*IF($B11=База!$B$4:$B$98,1,0)*IF($D11=База!$G$4:$G$98,1,0))),"0")</f>
        <v>0</v>
      </c>
      <c r="AD11" s="43" t="str">
        <f t="array" aca="1" ref="AD11" ca="1">IF(TODAY()&gt;AC$3,IF($B11="","",SUM(IF(AC$3=База!$J$3:$AY$3,База!$J$4:$AY$98,0)*IF($B11=База!$B$4:$B$98,1,0)*IF($D11=База!$G$4:$G$98,1,0))),"0")</f>
        <v>0</v>
      </c>
      <c r="AE11" s="44">
        <f t="shared" ca="1" si="12"/>
        <v>0</v>
      </c>
      <c r="AF11" s="45" t="e">
        <f t="shared" ca="1" si="13"/>
        <v>#DIV/0!</v>
      </c>
      <c r="AG11" s="42" t="str">
        <f t="array" aca="1" ref="AG11" ca="1">IF(TODAY()&gt;AG$3,IF($B11="","",SUM(IF(LEFT(AG$4,4)=База!$I$3,База!$I$4:$I$98,0)*IF($B11=База!$B$4:$B$98,1,0)*IF($D11=База!$G$4:$G$98,1,0))),"0")</f>
        <v>0</v>
      </c>
      <c r="AH11" s="43" t="str">
        <f t="array" aca="1" ref="AH11" ca="1">IF(TODAY()&gt;AG$3,IF($B11="","",SUM(IF(AG$3=База!$J$3:$AY$3,База!$J$4:$AY$98,0)*IF($B11=База!$B$4:$B$98,1,0)*IF($D11=База!$G$4:$G$98,1,0))),"0")</f>
        <v>0</v>
      </c>
      <c r="AI11" s="44">
        <f t="shared" ca="1" si="14"/>
        <v>0</v>
      </c>
      <c r="AJ11" s="45" t="e">
        <f t="shared" ca="1" si="15"/>
        <v>#DIV/0!</v>
      </c>
      <c r="AK11" s="42" t="str">
        <f t="array" aca="1" ref="AK11" ca="1">IF(TODAY()&gt;AK$3,IF($B11="","",SUM(IF(LEFT(AK$4,4)=База!$I$3,База!$I$4:$I$98,0)*IF($B11=База!$B$4:$B$98,1,0)*IF($D11=База!$G$4:$G$98,1,0))),"0")</f>
        <v>0</v>
      </c>
      <c r="AL11" s="43" t="str">
        <f t="array" aca="1" ref="AL11" ca="1">IF(TODAY()&gt;AK$3,IF($B11="","",SUM(IF(AK$3=База!$J$3:$AY$3,База!$J$4:$AY$98,0)*IF($B11=База!$B$4:$B$98,1,0)*IF($D11=База!$G$4:$G$98,1,0))),"0")</f>
        <v>0</v>
      </c>
      <c r="AM11" s="44">
        <f t="shared" ca="1" si="16"/>
        <v>0</v>
      </c>
      <c r="AN11" s="45" t="e">
        <f t="shared" ca="1" si="17"/>
        <v>#DIV/0!</v>
      </c>
      <c r="AO11" s="42" t="str">
        <f t="array" aca="1" ref="AO11" ca="1">IF(TODAY()&gt;AO$3,IF($B11="","",SUM(IF(LEFT(AO$4,4)=База!$I$3,База!$I$4:$I$98,0)*IF($B11=База!$B$4:$B$98,1,0)*IF($D11=База!$G$4:$G$98,1,0))),"0")</f>
        <v>0</v>
      </c>
      <c r="AP11" s="43" t="str">
        <f t="array" aca="1" ref="AP11" ca="1">IF(TODAY()&gt;AO$3,IF($B11="","",SUM(IF(AO$3=База!$J$3:$AY$3,База!$J$4:$AY$98,0)*IF($B11=База!$B$4:$B$98,1,0)*IF($D11=База!$G$4:$G$98,1,0))),"0")</f>
        <v>0</v>
      </c>
      <c r="AQ11" s="44">
        <f t="shared" ca="1" si="18"/>
        <v>0</v>
      </c>
      <c r="AR11" s="45" t="e">
        <f t="shared" ca="1" si="19"/>
        <v>#DIV/0!</v>
      </c>
      <c r="AS11" s="42" t="str">
        <f t="array" aca="1" ref="AS11" ca="1">IF(TODAY()&gt;AS$3,IF($B11="","",SUM(IF(LEFT(AS$4,4)=База!$I$3,База!$I$4:$I$98,0)*IF($B11=База!$B$4:$B$98,1,0)*IF($D11=База!$G$4:$G$98,1,0))),"0")</f>
        <v>0</v>
      </c>
      <c r="AT11" s="43" t="str">
        <f t="array" aca="1" ref="AT11" ca="1">IF(TODAY()&gt;AS$3,IF($B11="","",SUM(IF(AS$3=База!$J$3:$AY$3,База!$J$4:$AY$98,0)*IF($B11=База!$B$4:$B$98,1,0)*IF($D11=База!$G$4:$G$98,1,0))),"0")</f>
        <v>0</v>
      </c>
      <c r="AU11" s="44">
        <f t="shared" ca="1" si="20"/>
        <v>0</v>
      </c>
      <c r="AV11" s="45" t="e">
        <f t="shared" ca="1" si="21"/>
        <v>#DIV/0!</v>
      </c>
      <c r="AW11" s="42" t="str">
        <f t="array" aca="1" ref="AW11" ca="1">IF(TODAY()&gt;AW$3,IF($B11="","",SUM(IF(LEFT(AW$4,4)=База!$I$3,База!$I$4:$I$98,0)*IF($B11=База!$B$4:$B$98,1,0)*IF($D11=База!$G$4:$G$98,1,0))),"0")</f>
        <v>0</v>
      </c>
      <c r="AX11" s="43" t="str">
        <f t="array" aca="1" ref="AX11" ca="1">IF(TODAY()&gt;AW$3,IF($B11="","",SUM(IF(AW$3=База!$J$3:$AY$3,База!$J$4:$AY$98,0)*IF($B11=База!$B$4:$B$98,1,0)*IF($D11=База!$G$4:$G$98,1,0))),"0")</f>
        <v>0</v>
      </c>
      <c r="AY11" s="44">
        <f t="shared" ca="1" si="22"/>
        <v>0</v>
      </c>
      <c r="AZ11" s="45" t="e">
        <f t="shared" ca="1" si="23"/>
        <v>#DIV/0!</v>
      </c>
      <c r="BA11" s="42" t="str">
        <f t="array" aca="1" ref="BA11" ca="1">IF(TODAY()&gt;BA$3,IF($B11="","",SUM(IF(LEFT(BA$4,4)=База!$I$3,База!$I$4:$I$98,0)*IF($B11=База!$B$4:$B$98,1,0)*IF($D11=База!$G$4:$G$98,1,0))),"0")</f>
        <v>0</v>
      </c>
      <c r="BB11" s="43" t="str">
        <f t="array" aca="1" ref="BB11" ca="1">IF(TODAY()&gt;BA$3,IF($B11="","",SUM(IF(BA$3=База!$J$3:$AY$3,База!$J$4:$AY$98,0)*IF($B11=База!$B$4:$B$98,1,0)*IF($D11=База!$G$4:$G$98,1,0))),"0")</f>
        <v>0</v>
      </c>
      <c r="BC11" s="44">
        <f t="shared" ca="1" si="24"/>
        <v>0</v>
      </c>
      <c r="BD11" s="45" t="e">
        <f t="shared" ca="1" si="25"/>
        <v>#DIV/0!</v>
      </c>
    </row>
    <row r="12" spans="2:60" ht="12" customHeight="1" x14ac:dyDescent="0.25">
      <c r="B12" s="92" t="str">
        <f>B11</f>
        <v>08-ЗИФ</v>
      </c>
      <c r="C12" s="198"/>
      <c r="D12" s="36" t="str">
        <f>$E$1</f>
        <v>NPV тыс. ₽</v>
      </c>
      <c r="E12" s="37">
        <f t="shared" ca="1" si="33"/>
        <v>0</v>
      </c>
      <c r="F12" s="38">
        <f t="shared" ca="1" si="26"/>
        <v>0</v>
      </c>
      <c r="G12" s="39">
        <f t="shared" ca="1" si="31"/>
        <v>0</v>
      </c>
      <c r="H12" s="40" t="str">
        <f t="shared" ca="1" si="1"/>
        <v>-</v>
      </c>
      <c r="I12" s="37">
        <f t="array" aca="1" ref="I12" ca="1">IF(TODAY()&gt;I$3,IF($B12="","",SUM(IF(LEFT(I$4,4)=База!$I$3,База!$I$4:$I$98,0)*IF($B12=База!$B$4:$B$98,1,0)*IF($D12=База!$G$4:$G$98,1,0))),"0")</f>
        <v>0</v>
      </c>
      <c r="J12" s="38">
        <f t="array" aca="1" ref="J12" ca="1">IF(TODAY()&gt;I$3,IF($B12="","",SUM(IF(I$3=База!$J$3:$AY$3,База!$J$4:$AY$98,0)*IF($B12=База!$B$4:$B$98,1,0)*IF($D12=База!$G$4:$G$98,1,0))),"0")</f>
        <v>0</v>
      </c>
      <c r="K12" s="39">
        <f t="shared" ca="1" si="32"/>
        <v>0</v>
      </c>
      <c r="L12" s="40" t="str">
        <f t="shared" ca="1" si="30"/>
        <v>-</v>
      </c>
      <c r="M12" s="37">
        <f t="array" aca="1" ref="M12" ca="1">IF(TODAY()&gt;M$3,IF($B12="","",SUM(IF(LEFT(M$4,4)=База!$I$3,База!$I$4:$I$98,0)*IF($B12=База!$B$4:$B$98,1,0)*IF($D12=База!$G$4:$G$98,1,0))),"0")</f>
        <v>0</v>
      </c>
      <c r="N12" s="38">
        <f t="array" aca="1" ref="N12" ca="1">IF(TODAY()&gt;M$3,IF($B12="","",SUM(IF(M$3=База!$J$3:$AY$3,База!$J$4:$AY$98,0)*IF($B12=База!$B$4:$B$98,1,0)*IF($D12=База!$G$4:$G$98,1,0))),"0")</f>
        <v>0</v>
      </c>
      <c r="O12" s="39">
        <f t="shared" ca="1" si="4"/>
        <v>0</v>
      </c>
      <c r="P12" s="40" t="str">
        <f t="shared" ca="1" si="5"/>
        <v>-</v>
      </c>
      <c r="Q12" s="37">
        <f t="array" aca="1" ref="Q12" ca="1">IF(TODAY()&gt;Q$3,IF($B12="","",SUM(IF(LEFT(Q$4,4)=База!$I$3,База!$I$4:$I$98,0)*IF($B12=База!$B$4:$B$98,1,0)*IF($D12=База!$G$4:$G$98,1,0))),"0")</f>
        <v>0</v>
      </c>
      <c r="R12" s="38">
        <f t="array" aca="1" ref="R12" ca="1">IF(TODAY()&gt;Q$3,IF($B12="","",SUM(IF(Q$3=База!$J$3:$AY$3,База!$J$4:$AY$98,0)*IF($B12=База!$B$4:$B$98,1,0)*IF($D12=База!$G$4:$G$98,1,0))),"0")</f>
        <v>0</v>
      </c>
      <c r="S12" s="39">
        <f t="shared" ca="1" si="6"/>
        <v>0</v>
      </c>
      <c r="T12" s="40" t="str">
        <f t="shared" ca="1" si="7"/>
        <v>-</v>
      </c>
      <c r="U12" s="37" t="str">
        <f t="array" aca="1" ref="U12" ca="1">IF(TODAY()&gt;U$3,IF($B12="","",SUM(IF(LEFT(U$4,4)=База!$I$3,База!$I$4:$I$98,0)*IF($B12=База!$B$4:$B$98,1,0)*IF($D12=База!$G$4:$G$98,1,0))),"0")</f>
        <v>0</v>
      </c>
      <c r="V12" s="38" t="str">
        <f t="array" aca="1" ref="V12" ca="1">IF(TODAY()&gt;U$3,IF($B12="","",SUM(IF(U$3=База!$J$3:$AY$3,База!$J$4:$AY$98,0)*IF($B12=База!$B$4:$B$98,1,0)*IF($D12=База!$G$4:$G$98,1,0))),"0")</f>
        <v>0</v>
      </c>
      <c r="W12" s="39">
        <f t="shared" ca="1" si="8"/>
        <v>0</v>
      </c>
      <c r="X12" s="40" t="e">
        <f t="shared" ca="1" si="9"/>
        <v>#DIV/0!</v>
      </c>
      <c r="Y12" s="37" t="str">
        <f t="array" aca="1" ref="Y12" ca="1">IF(TODAY()&gt;Y$3,IF($B12="","",SUM(IF(LEFT(Y$4,4)=База!$I$3,База!$I$4:$I$98,0)*IF($B12=База!$B$4:$B$98,1,0)*IF($D12=База!$G$4:$G$98,1,0))),"0")</f>
        <v>0</v>
      </c>
      <c r="Z12" s="38" t="str">
        <f t="array" aca="1" ref="Z12" ca="1">IF(TODAY()&gt;Y$3,IF($B12="","",SUM(IF(Y$3=База!$J$3:$AY$3,База!$J$4:$AY$98,0)*IF($B12=База!$B$4:$B$98,1,0)*IF($D12=База!$G$4:$G$98,1,0))),"0")</f>
        <v>0</v>
      </c>
      <c r="AA12" s="39">
        <f t="shared" ca="1" si="10"/>
        <v>0</v>
      </c>
      <c r="AB12" s="40" t="e">
        <f t="shared" ca="1" si="11"/>
        <v>#DIV/0!</v>
      </c>
      <c r="AC12" s="37" t="str">
        <f t="array" aca="1" ref="AC12" ca="1">IF(TODAY()&gt;AC$3,IF($B12="","",SUM(IF(LEFT(AC$4,4)=База!$I$3,База!$I$4:$I$98,0)*IF($B12=База!$B$4:$B$98,1,0)*IF($D12=База!$G$4:$G$98,1,0))),"0")</f>
        <v>0</v>
      </c>
      <c r="AD12" s="38" t="str">
        <f t="array" aca="1" ref="AD12" ca="1">IF(TODAY()&gt;AC$3,IF($B12="","",SUM(IF(AC$3=База!$J$3:$AY$3,База!$J$4:$AY$98,0)*IF($B12=База!$B$4:$B$98,1,0)*IF($D12=База!$G$4:$G$98,1,0))),"0")</f>
        <v>0</v>
      </c>
      <c r="AE12" s="39">
        <f t="shared" ca="1" si="12"/>
        <v>0</v>
      </c>
      <c r="AF12" s="40" t="e">
        <f t="shared" ca="1" si="13"/>
        <v>#DIV/0!</v>
      </c>
      <c r="AG12" s="37" t="str">
        <f t="array" aca="1" ref="AG12" ca="1">IF(TODAY()&gt;AG$3,IF($B12="","",SUM(IF(LEFT(AG$4,4)=База!$I$3,База!$I$4:$I$98,0)*IF($B12=База!$B$4:$B$98,1,0)*IF($D12=База!$G$4:$G$98,1,0))),"0")</f>
        <v>0</v>
      </c>
      <c r="AH12" s="38" t="str">
        <f t="array" aca="1" ref="AH12" ca="1">IF(TODAY()&gt;AG$3,IF($B12="","",SUM(IF(AG$3=База!$J$3:$AY$3,База!$J$4:$AY$98,0)*IF($B12=База!$B$4:$B$98,1,0)*IF($D12=База!$G$4:$G$98,1,0))),"0")</f>
        <v>0</v>
      </c>
      <c r="AI12" s="39">
        <f t="shared" ca="1" si="14"/>
        <v>0</v>
      </c>
      <c r="AJ12" s="40" t="e">
        <f t="shared" ca="1" si="15"/>
        <v>#DIV/0!</v>
      </c>
      <c r="AK12" s="37" t="str">
        <f t="array" aca="1" ref="AK12" ca="1">IF(TODAY()&gt;AK$3,IF($B12="","",SUM(IF(LEFT(AK$4,4)=База!$I$3,База!$I$4:$I$98,0)*IF($B12=База!$B$4:$B$98,1,0)*IF($D12=База!$G$4:$G$98,1,0))),"0")</f>
        <v>0</v>
      </c>
      <c r="AL12" s="38" t="str">
        <f t="array" aca="1" ref="AL12" ca="1">IF(TODAY()&gt;AK$3,IF($B12="","",SUM(IF(AK$3=База!$J$3:$AY$3,База!$J$4:$AY$98,0)*IF($B12=База!$B$4:$B$98,1,0)*IF($D12=База!$G$4:$G$98,1,0))),"0")</f>
        <v>0</v>
      </c>
      <c r="AM12" s="39">
        <f t="shared" ca="1" si="16"/>
        <v>0</v>
      </c>
      <c r="AN12" s="40" t="e">
        <f t="shared" ca="1" si="17"/>
        <v>#DIV/0!</v>
      </c>
      <c r="AO12" s="37" t="str">
        <f t="array" aca="1" ref="AO12" ca="1">IF(TODAY()&gt;AO$3,IF($B12="","",SUM(IF(LEFT(AO$4,4)=База!$I$3,База!$I$4:$I$98,0)*IF($B12=База!$B$4:$B$98,1,0)*IF($D12=База!$G$4:$G$98,1,0))),"0")</f>
        <v>0</v>
      </c>
      <c r="AP12" s="38" t="str">
        <f t="array" aca="1" ref="AP12" ca="1">IF(TODAY()&gt;AO$3,IF($B12="","",SUM(IF(AO$3=База!$J$3:$AY$3,База!$J$4:$AY$98,0)*IF($B12=База!$B$4:$B$98,1,0)*IF($D12=База!$G$4:$G$98,1,0))),"0")</f>
        <v>0</v>
      </c>
      <c r="AQ12" s="39">
        <f t="shared" ca="1" si="18"/>
        <v>0</v>
      </c>
      <c r="AR12" s="40" t="e">
        <f t="shared" ca="1" si="19"/>
        <v>#DIV/0!</v>
      </c>
      <c r="AS12" s="37" t="str">
        <f t="array" aca="1" ref="AS12" ca="1">IF(TODAY()&gt;AS$3,IF($B12="","",SUM(IF(LEFT(AS$4,4)=База!$I$3,База!$I$4:$I$98,0)*IF($B12=База!$B$4:$B$98,1,0)*IF($D12=База!$G$4:$G$98,1,0))),"0")</f>
        <v>0</v>
      </c>
      <c r="AT12" s="38" t="str">
        <f t="array" aca="1" ref="AT12" ca="1">IF(TODAY()&gt;AS$3,IF($B12="","",SUM(IF(AS$3=База!$J$3:$AY$3,База!$J$4:$AY$98,0)*IF($B12=База!$B$4:$B$98,1,0)*IF($D12=База!$G$4:$G$98,1,0))),"0")</f>
        <v>0</v>
      </c>
      <c r="AU12" s="39">
        <f t="shared" ca="1" si="20"/>
        <v>0</v>
      </c>
      <c r="AV12" s="40" t="e">
        <f t="shared" ca="1" si="21"/>
        <v>#DIV/0!</v>
      </c>
      <c r="AW12" s="37" t="str">
        <f t="array" aca="1" ref="AW12" ca="1">IF(TODAY()&gt;AW$3,IF($B12="","",SUM(IF(LEFT(AW$4,4)=База!$I$3,База!$I$4:$I$98,0)*IF($B12=База!$B$4:$B$98,1,0)*IF($D12=База!$G$4:$G$98,1,0))),"0")</f>
        <v>0</v>
      </c>
      <c r="AX12" s="38" t="str">
        <f t="array" aca="1" ref="AX12" ca="1">IF(TODAY()&gt;AW$3,IF($B12="","",SUM(IF(AW$3=База!$J$3:$AY$3,База!$J$4:$AY$98,0)*IF($B12=База!$B$4:$B$98,1,0)*IF($D12=База!$G$4:$G$98,1,0))),"0")</f>
        <v>0</v>
      </c>
      <c r="AY12" s="39">
        <f t="shared" ca="1" si="22"/>
        <v>0</v>
      </c>
      <c r="AZ12" s="40" t="e">
        <f t="shared" ca="1" si="23"/>
        <v>#DIV/0!</v>
      </c>
      <c r="BA12" s="37" t="str">
        <f t="array" aca="1" ref="BA12" ca="1">IF(TODAY()&gt;BA$3,IF($B12="","",SUM(IF(LEFT(BA$4,4)=База!$I$3,База!$I$4:$I$98,0)*IF($B12=База!$B$4:$B$98,1,0)*IF($D12=База!$G$4:$G$98,1,0))),"0")</f>
        <v>0</v>
      </c>
      <c r="BB12" s="38" t="str">
        <f t="array" aca="1" ref="BB12" ca="1">IF(TODAY()&gt;BA$3,IF($B12="","",SUM(IF(BA$3=База!$J$3:$AY$3,База!$J$4:$AY$98,0)*IF($B12=База!$B$4:$B$98,1,0)*IF($D12=База!$G$4:$G$98,1,0))),"0")</f>
        <v>0</v>
      </c>
      <c r="BC12" s="39">
        <f t="shared" ca="1" si="24"/>
        <v>0</v>
      </c>
      <c r="BD12" s="40" t="e">
        <f t="shared" ca="1" si="25"/>
        <v>#DIV/0!</v>
      </c>
    </row>
    <row r="13" spans="2:60" ht="12" customHeight="1" x14ac:dyDescent="0.25">
      <c r="B13" s="94" t="s">
        <v>11</v>
      </c>
      <c r="C13" s="198" t="s">
        <v>21</v>
      </c>
      <c r="D13" s="41" t="s">
        <v>5</v>
      </c>
      <c r="E13" s="42">
        <f t="shared" ca="1" si="33"/>
        <v>0</v>
      </c>
      <c r="F13" s="43">
        <f t="shared" ca="1" si="26"/>
        <v>0</v>
      </c>
      <c r="G13" s="44">
        <f t="shared" ca="1" si="31"/>
        <v>0</v>
      </c>
      <c r="H13" s="45" t="str">
        <f t="shared" ca="1" si="1"/>
        <v>-</v>
      </c>
      <c r="I13" s="42">
        <f t="array" aca="1" ref="I13" ca="1">IF(TODAY()&gt;I$3,IF($B13="","",SUM(IF(LEFT(I$4,4)=База!$I$3,База!$I$4:$I$98,0)*IF($B13=База!$B$4:$B$98,1,0)*IF($D13=База!$G$4:$G$98,1,0))),"0")</f>
        <v>0</v>
      </c>
      <c r="J13" s="43">
        <f t="array" aca="1" ref="J13" ca="1">IF(TODAY()&gt;I$3,IF($B13="","",SUM(IF(I$3=База!$J$3:$AY$3,База!$J$4:$AY$98,0)*IF($B13=База!$B$4:$B$98,1,0)*IF($D13=База!$G$4:$G$98,1,0))),"0")</f>
        <v>0</v>
      </c>
      <c r="K13" s="44">
        <f t="shared" ca="1" si="32"/>
        <v>0</v>
      </c>
      <c r="L13" s="45" t="str">
        <f t="shared" ca="1" si="30"/>
        <v>-</v>
      </c>
      <c r="M13" s="42">
        <f t="array" aca="1" ref="M13" ca="1">IF(TODAY()&gt;M$3,IF($B13="","",SUM(IF(LEFT(M$4,4)=База!$I$3,База!$I$4:$I$98,0)*IF($B13=База!$B$4:$B$98,1,0)*IF($D13=База!$G$4:$G$98,1,0))),"0")</f>
        <v>0</v>
      </c>
      <c r="N13" s="43">
        <f t="array" aca="1" ref="N13" ca="1">IF(TODAY()&gt;M$3,IF($B13="","",SUM(IF(M$3=База!$J$3:$AY$3,База!$J$4:$AY$98,0)*IF($B13=База!$B$4:$B$98,1,0)*IF($D13=База!$G$4:$G$98,1,0))),"0")</f>
        <v>0</v>
      </c>
      <c r="O13" s="44">
        <f t="shared" ca="1" si="4"/>
        <v>0</v>
      </c>
      <c r="P13" s="45" t="str">
        <f t="shared" ca="1" si="5"/>
        <v>-</v>
      </c>
      <c r="Q13" s="42">
        <f t="array" aca="1" ref="Q13" ca="1">IF(TODAY()&gt;Q$3,IF($B13="","",SUM(IF(LEFT(Q$4,4)=База!$I$3,База!$I$4:$I$98,0)*IF($B13=База!$B$4:$B$98,1,0)*IF($D13=База!$G$4:$G$98,1,0))),"0")</f>
        <v>0</v>
      </c>
      <c r="R13" s="43">
        <f t="array" aca="1" ref="R13" ca="1">IF(TODAY()&gt;Q$3,IF($B13="","",SUM(IF(Q$3=База!$J$3:$AY$3,База!$J$4:$AY$98,0)*IF($B13=База!$B$4:$B$98,1,0)*IF($D13=База!$G$4:$G$98,1,0))),"0")</f>
        <v>0</v>
      </c>
      <c r="S13" s="44">
        <f t="shared" ca="1" si="6"/>
        <v>0</v>
      </c>
      <c r="T13" s="45" t="str">
        <f t="shared" ca="1" si="7"/>
        <v>-</v>
      </c>
      <c r="U13" s="42" t="str">
        <f t="array" aca="1" ref="U13" ca="1">IF(TODAY()&gt;U$3,IF($B13="","",SUM(IF(LEFT(U$4,4)=База!$I$3,База!$I$4:$I$98,0)*IF($B13=База!$B$4:$B$98,1,0)*IF($D13=База!$G$4:$G$98,1,0))),"0")</f>
        <v>0</v>
      </c>
      <c r="V13" s="43" t="str">
        <f t="array" aca="1" ref="V13" ca="1">IF(TODAY()&gt;U$3,IF($B13="","",SUM(IF(U$3=База!$J$3:$AY$3,База!$J$4:$AY$98,0)*IF($B13=База!$B$4:$B$98,1,0)*IF($D13=База!$G$4:$G$98,1,0))),"0")</f>
        <v>0</v>
      </c>
      <c r="W13" s="44">
        <f t="shared" ca="1" si="8"/>
        <v>0</v>
      </c>
      <c r="X13" s="45" t="e">
        <f t="shared" ca="1" si="9"/>
        <v>#DIV/0!</v>
      </c>
      <c r="Y13" s="42" t="str">
        <f t="array" aca="1" ref="Y13" ca="1">IF(TODAY()&gt;Y$3,IF($B13="","",SUM(IF(LEFT(Y$4,4)=База!$I$3,База!$I$4:$I$98,0)*IF($B13=База!$B$4:$B$98,1,0)*IF($D13=База!$G$4:$G$98,1,0))),"0")</f>
        <v>0</v>
      </c>
      <c r="Z13" s="43" t="str">
        <f t="array" aca="1" ref="Z13" ca="1">IF(TODAY()&gt;Y$3,IF($B13="","",SUM(IF(Y$3=База!$J$3:$AY$3,База!$J$4:$AY$98,0)*IF($B13=База!$B$4:$B$98,1,0)*IF($D13=База!$G$4:$G$98,1,0))),"0")</f>
        <v>0</v>
      </c>
      <c r="AA13" s="44">
        <f t="shared" ca="1" si="10"/>
        <v>0</v>
      </c>
      <c r="AB13" s="45" t="e">
        <f t="shared" ca="1" si="11"/>
        <v>#DIV/0!</v>
      </c>
      <c r="AC13" s="42" t="str">
        <f t="array" aca="1" ref="AC13" ca="1">IF(TODAY()&gt;AC$3,IF($B13="","",SUM(IF(LEFT(AC$4,4)=База!$I$3,База!$I$4:$I$98,0)*IF($B13=База!$B$4:$B$98,1,0)*IF($D13=База!$G$4:$G$98,1,0))),"0")</f>
        <v>0</v>
      </c>
      <c r="AD13" s="43" t="str">
        <f t="array" aca="1" ref="AD13" ca="1">IF(TODAY()&gt;AC$3,IF($B13="","",SUM(IF(AC$3=База!$J$3:$AY$3,База!$J$4:$AY$98,0)*IF($B13=База!$B$4:$B$98,1,0)*IF($D13=База!$G$4:$G$98,1,0))),"0")</f>
        <v>0</v>
      </c>
      <c r="AE13" s="44">
        <f t="shared" ca="1" si="12"/>
        <v>0</v>
      </c>
      <c r="AF13" s="45" t="e">
        <f t="shared" ca="1" si="13"/>
        <v>#DIV/0!</v>
      </c>
      <c r="AG13" s="42" t="str">
        <f t="array" aca="1" ref="AG13" ca="1">IF(TODAY()&gt;AG$3,IF($B13="","",SUM(IF(LEFT(AG$4,4)=База!$I$3,База!$I$4:$I$98,0)*IF($B13=База!$B$4:$B$98,1,0)*IF($D13=База!$G$4:$G$98,1,0))),"0")</f>
        <v>0</v>
      </c>
      <c r="AH13" s="43" t="str">
        <f t="array" aca="1" ref="AH13" ca="1">IF(TODAY()&gt;AG$3,IF($B13="","",SUM(IF(AG$3=База!$J$3:$AY$3,База!$J$4:$AY$98,0)*IF($B13=База!$B$4:$B$98,1,0)*IF($D13=База!$G$4:$G$98,1,0))),"0")</f>
        <v>0</v>
      </c>
      <c r="AI13" s="44">
        <f t="shared" ca="1" si="14"/>
        <v>0</v>
      </c>
      <c r="AJ13" s="45" t="e">
        <f t="shared" ca="1" si="15"/>
        <v>#DIV/0!</v>
      </c>
      <c r="AK13" s="42" t="str">
        <f t="array" aca="1" ref="AK13" ca="1">IF(TODAY()&gt;AK$3,IF($B13="","",SUM(IF(LEFT(AK$4,4)=База!$I$3,База!$I$4:$I$98,0)*IF($B13=База!$B$4:$B$98,1,0)*IF($D13=База!$G$4:$G$98,1,0))),"0")</f>
        <v>0</v>
      </c>
      <c r="AL13" s="43" t="str">
        <f t="array" aca="1" ref="AL13" ca="1">IF(TODAY()&gt;AK$3,IF($B13="","",SUM(IF(AK$3=База!$J$3:$AY$3,База!$J$4:$AY$98,0)*IF($B13=База!$B$4:$B$98,1,0)*IF($D13=База!$G$4:$G$98,1,0))),"0")</f>
        <v>0</v>
      </c>
      <c r="AM13" s="44">
        <f t="shared" ca="1" si="16"/>
        <v>0</v>
      </c>
      <c r="AN13" s="45" t="e">
        <f t="shared" ca="1" si="17"/>
        <v>#DIV/0!</v>
      </c>
      <c r="AO13" s="42" t="str">
        <f t="array" aca="1" ref="AO13" ca="1">IF(TODAY()&gt;AO$3,IF($B13="","",SUM(IF(LEFT(AO$4,4)=База!$I$3,База!$I$4:$I$98,0)*IF($B13=База!$B$4:$B$98,1,0)*IF($D13=База!$G$4:$G$98,1,0))),"0")</f>
        <v>0</v>
      </c>
      <c r="AP13" s="43" t="str">
        <f t="array" aca="1" ref="AP13" ca="1">IF(TODAY()&gt;AO$3,IF($B13="","",SUM(IF(AO$3=База!$J$3:$AY$3,База!$J$4:$AY$98,0)*IF($B13=База!$B$4:$B$98,1,0)*IF($D13=База!$G$4:$G$98,1,0))),"0")</f>
        <v>0</v>
      </c>
      <c r="AQ13" s="44">
        <f t="shared" ca="1" si="18"/>
        <v>0</v>
      </c>
      <c r="AR13" s="45" t="e">
        <f t="shared" ca="1" si="19"/>
        <v>#DIV/0!</v>
      </c>
      <c r="AS13" s="42" t="str">
        <f t="array" aca="1" ref="AS13" ca="1">IF(TODAY()&gt;AS$3,IF($B13="","",SUM(IF(LEFT(AS$4,4)=База!$I$3,База!$I$4:$I$98,0)*IF($B13=База!$B$4:$B$98,1,0)*IF($D13=База!$G$4:$G$98,1,0))),"0")</f>
        <v>0</v>
      </c>
      <c r="AT13" s="43" t="str">
        <f t="array" aca="1" ref="AT13" ca="1">IF(TODAY()&gt;AS$3,IF($B13="","",SUM(IF(AS$3=База!$J$3:$AY$3,База!$J$4:$AY$98,0)*IF($B13=База!$B$4:$B$98,1,0)*IF($D13=База!$G$4:$G$98,1,0))),"0")</f>
        <v>0</v>
      </c>
      <c r="AU13" s="44">
        <f t="shared" ca="1" si="20"/>
        <v>0</v>
      </c>
      <c r="AV13" s="45" t="e">
        <f t="shared" ca="1" si="21"/>
        <v>#DIV/0!</v>
      </c>
      <c r="AW13" s="42" t="str">
        <f t="array" aca="1" ref="AW13" ca="1">IF(TODAY()&gt;AW$3,IF($B13="","",SUM(IF(LEFT(AW$4,4)=База!$I$3,База!$I$4:$I$98,0)*IF($B13=База!$B$4:$B$98,1,0)*IF($D13=База!$G$4:$G$98,1,0))),"0")</f>
        <v>0</v>
      </c>
      <c r="AX13" s="43" t="str">
        <f t="array" aca="1" ref="AX13" ca="1">IF(TODAY()&gt;AW$3,IF($B13="","",SUM(IF(AW$3=База!$J$3:$AY$3,База!$J$4:$AY$98,0)*IF($B13=База!$B$4:$B$98,1,0)*IF($D13=База!$G$4:$G$98,1,0))),"0")</f>
        <v>0</v>
      </c>
      <c r="AY13" s="44">
        <f t="shared" ca="1" si="22"/>
        <v>0</v>
      </c>
      <c r="AZ13" s="45" t="e">
        <f t="shared" ca="1" si="23"/>
        <v>#DIV/0!</v>
      </c>
      <c r="BA13" s="42" t="str">
        <f t="array" aca="1" ref="BA13" ca="1">IF(TODAY()&gt;BA$3,IF($B13="","",SUM(IF(LEFT(BA$4,4)=База!$I$3,База!$I$4:$I$98,0)*IF($B13=База!$B$4:$B$98,1,0)*IF($D13=База!$G$4:$G$98,1,0))),"0")</f>
        <v>0</v>
      </c>
      <c r="BB13" s="43" t="str">
        <f t="array" aca="1" ref="BB13" ca="1">IF(TODAY()&gt;BA$3,IF($B13="","",SUM(IF(BA$3=База!$J$3:$AY$3,База!$J$4:$AY$98,0)*IF($B13=База!$B$4:$B$98,1,0)*IF($D13=База!$G$4:$G$98,1,0))),"0")</f>
        <v>0</v>
      </c>
      <c r="BC13" s="44">
        <f t="shared" ca="1" si="24"/>
        <v>0</v>
      </c>
      <c r="BD13" s="45" t="e">
        <f t="shared" ca="1" si="25"/>
        <v>#DIV/0!</v>
      </c>
    </row>
    <row r="14" spans="2:60" ht="12" customHeight="1" x14ac:dyDescent="0.25">
      <c r="B14" s="92" t="str">
        <f>B13</f>
        <v>09-ЗИФ</v>
      </c>
      <c r="C14" s="198"/>
      <c r="D14" s="36" t="str">
        <f>$E$1</f>
        <v>NPV тыс. ₽</v>
      </c>
      <c r="E14" s="37">
        <f t="shared" ca="1" si="33"/>
        <v>0</v>
      </c>
      <c r="F14" s="38">
        <f t="shared" ca="1" si="26"/>
        <v>0</v>
      </c>
      <c r="G14" s="39">
        <f t="shared" ca="1" si="31"/>
        <v>0</v>
      </c>
      <c r="H14" s="40" t="str">
        <f t="shared" ca="1" si="1"/>
        <v>-</v>
      </c>
      <c r="I14" s="37">
        <f t="array" aca="1" ref="I14" ca="1">IF(TODAY()&gt;I$3,IF($B14="","",SUM(IF(LEFT(I$4,4)=База!$I$3,База!$I$4:$I$98,0)*IF($B14=База!$B$4:$B$98,1,0)*IF($D14=База!$G$4:$G$98,1,0))),"0")</f>
        <v>0</v>
      </c>
      <c r="J14" s="38">
        <f t="array" aca="1" ref="J14" ca="1">IF(TODAY()&gt;I$3,IF($B14="","",SUM(IF(I$3=База!$J$3:$AY$3,База!$J$4:$AY$98,0)*IF($B14=База!$B$4:$B$98,1,0)*IF($D14=База!$G$4:$G$98,1,0))),"0")</f>
        <v>0</v>
      </c>
      <c r="K14" s="39">
        <f t="shared" ca="1" si="32"/>
        <v>0</v>
      </c>
      <c r="L14" s="40" t="str">
        <f t="shared" ca="1" si="30"/>
        <v>-</v>
      </c>
      <c r="M14" s="37">
        <f t="array" aca="1" ref="M14" ca="1">IF(TODAY()&gt;M$3,IF($B14="","",SUM(IF(LEFT(M$4,4)=База!$I$3,База!$I$4:$I$98,0)*IF($B14=База!$B$4:$B$98,1,0)*IF($D14=База!$G$4:$G$98,1,0))),"0")</f>
        <v>0</v>
      </c>
      <c r="N14" s="38">
        <f t="array" aca="1" ref="N14" ca="1">IF(TODAY()&gt;M$3,IF($B14="","",SUM(IF(M$3=База!$J$3:$AY$3,База!$J$4:$AY$98,0)*IF($B14=База!$B$4:$B$98,1,0)*IF($D14=База!$G$4:$G$98,1,0))),"0")</f>
        <v>0</v>
      </c>
      <c r="O14" s="39">
        <f t="shared" ca="1" si="4"/>
        <v>0</v>
      </c>
      <c r="P14" s="40" t="str">
        <f t="shared" ca="1" si="5"/>
        <v>-</v>
      </c>
      <c r="Q14" s="37">
        <f t="array" aca="1" ref="Q14" ca="1">IF(TODAY()&gt;Q$3,IF($B14="","",SUM(IF(LEFT(Q$4,4)=База!$I$3,База!$I$4:$I$98,0)*IF($B14=База!$B$4:$B$98,1,0)*IF($D14=База!$G$4:$G$98,1,0))),"0")</f>
        <v>0</v>
      </c>
      <c r="R14" s="38">
        <f t="array" aca="1" ref="R14" ca="1">IF(TODAY()&gt;Q$3,IF($B14="","",SUM(IF(Q$3=База!$J$3:$AY$3,База!$J$4:$AY$98,0)*IF($B14=База!$B$4:$B$98,1,0)*IF($D14=База!$G$4:$G$98,1,0))),"0")</f>
        <v>0</v>
      </c>
      <c r="S14" s="39">
        <f t="shared" ca="1" si="6"/>
        <v>0</v>
      </c>
      <c r="T14" s="40" t="str">
        <f t="shared" ca="1" si="7"/>
        <v>-</v>
      </c>
      <c r="U14" s="37" t="str">
        <f t="array" aca="1" ref="U14" ca="1">IF(TODAY()&gt;U$3,IF($B14="","",SUM(IF(LEFT(U$4,4)=База!$I$3,База!$I$4:$I$98,0)*IF($B14=База!$B$4:$B$98,1,0)*IF($D14=База!$G$4:$G$98,1,0))),"0")</f>
        <v>0</v>
      </c>
      <c r="V14" s="38" t="str">
        <f t="array" aca="1" ref="V14" ca="1">IF(TODAY()&gt;U$3,IF($B14="","",SUM(IF(U$3=База!$J$3:$AY$3,База!$J$4:$AY$98,0)*IF($B14=База!$B$4:$B$98,1,0)*IF($D14=База!$G$4:$G$98,1,0))),"0")</f>
        <v>0</v>
      </c>
      <c r="W14" s="39">
        <f t="shared" ca="1" si="8"/>
        <v>0</v>
      </c>
      <c r="X14" s="40" t="e">
        <f t="shared" ca="1" si="9"/>
        <v>#DIV/0!</v>
      </c>
      <c r="Y14" s="37" t="str">
        <f t="array" aca="1" ref="Y14" ca="1">IF(TODAY()&gt;Y$3,IF($B14="","",SUM(IF(LEFT(Y$4,4)=База!$I$3,База!$I$4:$I$98,0)*IF($B14=База!$B$4:$B$98,1,0)*IF($D14=База!$G$4:$G$98,1,0))),"0")</f>
        <v>0</v>
      </c>
      <c r="Z14" s="38" t="str">
        <f t="array" aca="1" ref="Z14" ca="1">IF(TODAY()&gt;Y$3,IF($B14="","",SUM(IF(Y$3=База!$J$3:$AY$3,База!$J$4:$AY$98,0)*IF($B14=База!$B$4:$B$98,1,0)*IF($D14=База!$G$4:$G$98,1,0))),"0")</f>
        <v>0</v>
      </c>
      <c r="AA14" s="39">
        <f t="shared" ca="1" si="10"/>
        <v>0</v>
      </c>
      <c r="AB14" s="40" t="e">
        <f t="shared" ca="1" si="11"/>
        <v>#DIV/0!</v>
      </c>
      <c r="AC14" s="37" t="str">
        <f t="array" aca="1" ref="AC14" ca="1">IF(TODAY()&gt;AC$3,IF($B14="","",SUM(IF(LEFT(AC$4,4)=База!$I$3,База!$I$4:$I$98,0)*IF($B14=База!$B$4:$B$98,1,0)*IF($D14=База!$G$4:$G$98,1,0))),"0")</f>
        <v>0</v>
      </c>
      <c r="AD14" s="38" t="str">
        <f t="array" aca="1" ref="AD14" ca="1">IF(TODAY()&gt;AC$3,IF($B14="","",SUM(IF(AC$3=База!$J$3:$AY$3,База!$J$4:$AY$98,0)*IF($B14=База!$B$4:$B$98,1,0)*IF($D14=База!$G$4:$G$98,1,0))),"0")</f>
        <v>0</v>
      </c>
      <c r="AE14" s="39">
        <f t="shared" ca="1" si="12"/>
        <v>0</v>
      </c>
      <c r="AF14" s="40" t="e">
        <f t="shared" ca="1" si="13"/>
        <v>#DIV/0!</v>
      </c>
      <c r="AG14" s="37" t="str">
        <f t="array" aca="1" ref="AG14" ca="1">IF(TODAY()&gt;AG$3,IF($B14="","",SUM(IF(LEFT(AG$4,4)=База!$I$3,База!$I$4:$I$98,0)*IF($B14=База!$B$4:$B$98,1,0)*IF($D14=База!$G$4:$G$98,1,0))),"0")</f>
        <v>0</v>
      </c>
      <c r="AH14" s="38" t="str">
        <f t="array" aca="1" ref="AH14" ca="1">IF(TODAY()&gt;AG$3,IF($B14="","",SUM(IF(AG$3=База!$J$3:$AY$3,База!$J$4:$AY$98,0)*IF($B14=База!$B$4:$B$98,1,0)*IF($D14=База!$G$4:$G$98,1,0))),"0")</f>
        <v>0</v>
      </c>
      <c r="AI14" s="39">
        <f t="shared" ca="1" si="14"/>
        <v>0</v>
      </c>
      <c r="AJ14" s="40" t="e">
        <f t="shared" ca="1" si="15"/>
        <v>#DIV/0!</v>
      </c>
      <c r="AK14" s="37" t="str">
        <f t="array" aca="1" ref="AK14" ca="1">IF(TODAY()&gt;AK$3,IF($B14="","",SUM(IF(LEFT(AK$4,4)=База!$I$3,База!$I$4:$I$98,0)*IF($B14=База!$B$4:$B$98,1,0)*IF($D14=База!$G$4:$G$98,1,0))),"0")</f>
        <v>0</v>
      </c>
      <c r="AL14" s="38" t="str">
        <f t="array" aca="1" ref="AL14" ca="1">IF(TODAY()&gt;AK$3,IF($B14="","",SUM(IF(AK$3=База!$J$3:$AY$3,База!$J$4:$AY$98,0)*IF($B14=База!$B$4:$B$98,1,0)*IF($D14=База!$G$4:$G$98,1,0))),"0")</f>
        <v>0</v>
      </c>
      <c r="AM14" s="39">
        <f t="shared" ca="1" si="16"/>
        <v>0</v>
      </c>
      <c r="AN14" s="40" t="e">
        <f t="shared" ca="1" si="17"/>
        <v>#DIV/0!</v>
      </c>
      <c r="AO14" s="37" t="str">
        <f t="array" aca="1" ref="AO14" ca="1">IF(TODAY()&gt;AO$3,IF($B14="","",SUM(IF(LEFT(AO$4,4)=База!$I$3,База!$I$4:$I$98,0)*IF($B14=База!$B$4:$B$98,1,0)*IF($D14=База!$G$4:$G$98,1,0))),"0")</f>
        <v>0</v>
      </c>
      <c r="AP14" s="38" t="str">
        <f t="array" aca="1" ref="AP14" ca="1">IF(TODAY()&gt;AO$3,IF($B14="","",SUM(IF(AO$3=База!$J$3:$AY$3,База!$J$4:$AY$98,0)*IF($B14=База!$B$4:$B$98,1,0)*IF($D14=База!$G$4:$G$98,1,0))),"0")</f>
        <v>0</v>
      </c>
      <c r="AQ14" s="39">
        <f t="shared" ca="1" si="18"/>
        <v>0</v>
      </c>
      <c r="AR14" s="40" t="e">
        <f t="shared" ca="1" si="19"/>
        <v>#DIV/0!</v>
      </c>
      <c r="AS14" s="37" t="str">
        <f t="array" aca="1" ref="AS14" ca="1">IF(TODAY()&gt;AS$3,IF($B14="","",SUM(IF(LEFT(AS$4,4)=База!$I$3,База!$I$4:$I$98,0)*IF($B14=База!$B$4:$B$98,1,0)*IF($D14=База!$G$4:$G$98,1,0))),"0")</f>
        <v>0</v>
      </c>
      <c r="AT14" s="38" t="str">
        <f t="array" aca="1" ref="AT14" ca="1">IF(TODAY()&gt;AS$3,IF($B14="","",SUM(IF(AS$3=База!$J$3:$AY$3,База!$J$4:$AY$98,0)*IF($B14=База!$B$4:$B$98,1,0)*IF($D14=База!$G$4:$G$98,1,0))),"0")</f>
        <v>0</v>
      </c>
      <c r="AU14" s="39">
        <f t="shared" ca="1" si="20"/>
        <v>0</v>
      </c>
      <c r="AV14" s="40" t="e">
        <f t="shared" ca="1" si="21"/>
        <v>#DIV/0!</v>
      </c>
      <c r="AW14" s="37" t="str">
        <f t="array" aca="1" ref="AW14" ca="1">IF(TODAY()&gt;AW$3,IF($B14="","",SUM(IF(LEFT(AW$4,4)=База!$I$3,База!$I$4:$I$98,0)*IF($B14=База!$B$4:$B$98,1,0)*IF($D14=База!$G$4:$G$98,1,0))),"0")</f>
        <v>0</v>
      </c>
      <c r="AX14" s="38" t="str">
        <f t="array" aca="1" ref="AX14" ca="1">IF(TODAY()&gt;AW$3,IF($B14="","",SUM(IF(AW$3=База!$J$3:$AY$3,База!$J$4:$AY$98,0)*IF($B14=База!$B$4:$B$98,1,0)*IF($D14=База!$G$4:$G$98,1,0))),"0")</f>
        <v>0</v>
      </c>
      <c r="AY14" s="39">
        <f t="shared" ca="1" si="22"/>
        <v>0</v>
      </c>
      <c r="AZ14" s="40" t="e">
        <f t="shared" ca="1" si="23"/>
        <v>#DIV/0!</v>
      </c>
      <c r="BA14" s="37" t="str">
        <f t="array" aca="1" ref="BA14" ca="1">IF(TODAY()&gt;BA$3,IF($B14="","",SUM(IF(LEFT(BA$4,4)=База!$I$3,База!$I$4:$I$98,0)*IF($B14=База!$B$4:$B$98,1,0)*IF($D14=База!$G$4:$G$98,1,0))),"0")</f>
        <v>0</v>
      </c>
      <c r="BB14" s="38" t="str">
        <f t="array" aca="1" ref="BB14" ca="1">IF(TODAY()&gt;BA$3,IF($B14="","",SUM(IF(BA$3=База!$J$3:$AY$3,База!$J$4:$AY$98,0)*IF($B14=База!$B$4:$B$98,1,0)*IF($D14=База!$G$4:$G$98,1,0))),"0")</f>
        <v>0</v>
      </c>
      <c r="BC14" s="39">
        <f t="shared" ca="1" si="24"/>
        <v>0</v>
      </c>
      <c r="BD14" s="40" t="e">
        <f t="shared" ca="1" si="25"/>
        <v>#DIV/0!</v>
      </c>
    </row>
    <row r="15" spans="2:60" ht="12" customHeight="1" x14ac:dyDescent="0.25">
      <c r="B15" s="94" t="s">
        <v>12</v>
      </c>
      <c r="C15" s="198" t="s">
        <v>22</v>
      </c>
      <c r="D15" s="41" t="s">
        <v>5</v>
      </c>
      <c r="E15" s="42">
        <f t="shared" ca="1" si="33"/>
        <v>0</v>
      </c>
      <c r="F15" s="43">
        <f t="shared" ca="1" si="26"/>
        <v>0</v>
      </c>
      <c r="G15" s="44">
        <f t="shared" ca="1" si="31"/>
        <v>0</v>
      </c>
      <c r="H15" s="45" t="str">
        <f t="shared" ca="1" si="1"/>
        <v>-</v>
      </c>
      <c r="I15" s="42">
        <f t="array" aca="1" ref="I15" ca="1">IF(TODAY()&gt;I$3,IF($B15="","",SUM(IF(LEFT(I$4,4)=База!$I$3,База!$I$4:$I$98,0)*IF($B15=База!$B$4:$B$98,1,0)*IF($D15=База!$G$4:$G$98,1,0))),"0")</f>
        <v>0</v>
      </c>
      <c r="J15" s="43">
        <f t="array" aca="1" ref="J15" ca="1">IF(TODAY()&gt;I$3,IF($B15="","",SUM(IF(I$3=База!$J$3:$AY$3,База!$J$4:$AY$98,0)*IF($B15=База!$B$4:$B$98,1,0)*IF($D15=База!$G$4:$G$98,1,0))),"0")</f>
        <v>0</v>
      </c>
      <c r="K15" s="44">
        <f t="shared" ca="1" si="32"/>
        <v>0</v>
      </c>
      <c r="L15" s="45" t="str">
        <f t="shared" ca="1" si="30"/>
        <v>-</v>
      </c>
      <c r="M15" s="42">
        <f t="array" aca="1" ref="M15" ca="1">IF(TODAY()&gt;M$3,IF($B15="","",SUM(IF(LEFT(M$4,4)=База!$I$3,База!$I$4:$I$98,0)*IF($B15=База!$B$4:$B$98,1,0)*IF($D15=База!$G$4:$G$98,1,0))),"0")</f>
        <v>0</v>
      </c>
      <c r="N15" s="43">
        <f t="array" aca="1" ref="N15" ca="1">IF(TODAY()&gt;M$3,IF($B15="","",SUM(IF(M$3=База!$J$3:$AY$3,База!$J$4:$AY$98,0)*IF($B15=База!$B$4:$B$98,1,0)*IF($D15=База!$G$4:$G$98,1,0))),"0")</f>
        <v>0</v>
      </c>
      <c r="O15" s="44">
        <f t="shared" ca="1" si="4"/>
        <v>0</v>
      </c>
      <c r="P15" s="45" t="str">
        <f t="shared" ca="1" si="5"/>
        <v>-</v>
      </c>
      <c r="Q15" s="42">
        <f t="array" aca="1" ref="Q15" ca="1">IF(TODAY()&gt;Q$3,IF($B15="","",SUM(IF(LEFT(Q$4,4)=База!$I$3,База!$I$4:$I$98,0)*IF($B15=База!$B$4:$B$98,1,0)*IF($D15=База!$G$4:$G$98,1,0))),"0")</f>
        <v>0</v>
      </c>
      <c r="R15" s="43">
        <f t="array" aca="1" ref="R15" ca="1">IF(TODAY()&gt;Q$3,IF($B15="","",SUM(IF(Q$3=База!$J$3:$AY$3,База!$J$4:$AY$98,0)*IF($B15=База!$B$4:$B$98,1,0)*IF($D15=База!$G$4:$G$98,1,0))),"0")</f>
        <v>0</v>
      </c>
      <c r="S15" s="44">
        <f t="shared" ca="1" si="6"/>
        <v>0</v>
      </c>
      <c r="T15" s="45" t="str">
        <f t="shared" ca="1" si="7"/>
        <v>-</v>
      </c>
      <c r="U15" s="42" t="str">
        <f t="array" aca="1" ref="U15" ca="1">IF(TODAY()&gt;U$3,IF($B15="","",SUM(IF(LEFT(U$4,4)=База!$I$3,База!$I$4:$I$98,0)*IF($B15=База!$B$4:$B$98,1,0)*IF($D15=База!$G$4:$G$98,1,0))),"0")</f>
        <v>0</v>
      </c>
      <c r="V15" s="43" t="str">
        <f t="array" aca="1" ref="V15" ca="1">IF(TODAY()&gt;U$3,IF($B15="","",SUM(IF(U$3=База!$J$3:$AY$3,База!$J$4:$AY$98,0)*IF($B15=База!$B$4:$B$98,1,0)*IF($D15=База!$G$4:$G$98,1,0))),"0")</f>
        <v>0</v>
      </c>
      <c r="W15" s="44">
        <f t="shared" ca="1" si="8"/>
        <v>0</v>
      </c>
      <c r="X15" s="45" t="e">
        <f t="shared" ca="1" si="9"/>
        <v>#DIV/0!</v>
      </c>
      <c r="Y15" s="42" t="str">
        <f t="array" aca="1" ref="Y15" ca="1">IF(TODAY()&gt;Y$3,IF($B15="","",SUM(IF(LEFT(Y$4,4)=База!$I$3,База!$I$4:$I$98,0)*IF($B15=База!$B$4:$B$98,1,0)*IF($D15=База!$G$4:$G$98,1,0))),"0")</f>
        <v>0</v>
      </c>
      <c r="Z15" s="43" t="str">
        <f t="array" aca="1" ref="Z15" ca="1">IF(TODAY()&gt;Y$3,IF($B15="","",SUM(IF(Y$3=База!$J$3:$AY$3,База!$J$4:$AY$98,0)*IF($B15=База!$B$4:$B$98,1,0)*IF($D15=База!$G$4:$G$98,1,0))),"0")</f>
        <v>0</v>
      </c>
      <c r="AA15" s="44">
        <f t="shared" ca="1" si="10"/>
        <v>0</v>
      </c>
      <c r="AB15" s="45" t="e">
        <f t="shared" ca="1" si="11"/>
        <v>#DIV/0!</v>
      </c>
      <c r="AC15" s="42" t="str">
        <f t="array" aca="1" ref="AC15" ca="1">IF(TODAY()&gt;AC$3,IF($B15="","",SUM(IF(LEFT(AC$4,4)=База!$I$3,База!$I$4:$I$98,0)*IF($B15=База!$B$4:$B$98,1,0)*IF($D15=База!$G$4:$G$98,1,0))),"0")</f>
        <v>0</v>
      </c>
      <c r="AD15" s="43" t="str">
        <f t="array" aca="1" ref="AD15" ca="1">IF(TODAY()&gt;AC$3,IF($B15="","",SUM(IF(AC$3=База!$J$3:$AY$3,База!$J$4:$AY$98,0)*IF($B15=База!$B$4:$B$98,1,0)*IF($D15=База!$G$4:$G$98,1,0))),"0")</f>
        <v>0</v>
      </c>
      <c r="AE15" s="44">
        <f t="shared" ca="1" si="12"/>
        <v>0</v>
      </c>
      <c r="AF15" s="45" t="e">
        <f t="shared" ca="1" si="13"/>
        <v>#DIV/0!</v>
      </c>
      <c r="AG15" s="42" t="str">
        <f t="array" aca="1" ref="AG15" ca="1">IF(TODAY()&gt;AG$3,IF($B15="","",SUM(IF(LEFT(AG$4,4)=База!$I$3,База!$I$4:$I$98,0)*IF($B15=База!$B$4:$B$98,1,0)*IF($D15=База!$G$4:$G$98,1,0))),"0")</f>
        <v>0</v>
      </c>
      <c r="AH15" s="43" t="str">
        <f t="array" aca="1" ref="AH15" ca="1">IF(TODAY()&gt;AG$3,IF($B15="","",SUM(IF(AG$3=База!$J$3:$AY$3,База!$J$4:$AY$98,0)*IF($B15=База!$B$4:$B$98,1,0)*IF($D15=База!$G$4:$G$98,1,0))),"0")</f>
        <v>0</v>
      </c>
      <c r="AI15" s="44">
        <f t="shared" ca="1" si="14"/>
        <v>0</v>
      </c>
      <c r="AJ15" s="45" t="e">
        <f t="shared" ca="1" si="15"/>
        <v>#DIV/0!</v>
      </c>
      <c r="AK15" s="42" t="str">
        <f t="array" aca="1" ref="AK15" ca="1">IF(TODAY()&gt;AK$3,IF($B15="","",SUM(IF(LEFT(AK$4,4)=База!$I$3,База!$I$4:$I$98,0)*IF($B15=База!$B$4:$B$98,1,0)*IF($D15=База!$G$4:$G$98,1,0))),"0")</f>
        <v>0</v>
      </c>
      <c r="AL15" s="43" t="str">
        <f t="array" aca="1" ref="AL15" ca="1">IF(TODAY()&gt;AK$3,IF($B15="","",SUM(IF(AK$3=База!$J$3:$AY$3,База!$J$4:$AY$98,0)*IF($B15=База!$B$4:$B$98,1,0)*IF($D15=База!$G$4:$G$98,1,0))),"0")</f>
        <v>0</v>
      </c>
      <c r="AM15" s="44">
        <f t="shared" ca="1" si="16"/>
        <v>0</v>
      </c>
      <c r="AN15" s="45" t="e">
        <f t="shared" ca="1" si="17"/>
        <v>#DIV/0!</v>
      </c>
      <c r="AO15" s="42" t="str">
        <f t="array" aca="1" ref="AO15" ca="1">IF(TODAY()&gt;AO$3,IF($B15="","",SUM(IF(LEFT(AO$4,4)=База!$I$3,База!$I$4:$I$98,0)*IF($B15=База!$B$4:$B$98,1,0)*IF($D15=База!$G$4:$G$98,1,0))),"0")</f>
        <v>0</v>
      </c>
      <c r="AP15" s="43" t="str">
        <f t="array" aca="1" ref="AP15" ca="1">IF(TODAY()&gt;AO$3,IF($B15="","",SUM(IF(AO$3=База!$J$3:$AY$3,База!$J$4:$AY$98,0)*IF($B15=База!$B$4:$B$98,1,0)*IF($D15=База!$G$4:$G$98,1,0))),"0")</f>
        <v>0</v>
      </c>
      <c r="AQ15" s="44">
        <f t="shared" ca="1" si="18"/>
        <v>0</v>
      </c>
      <c r="AR15" s="45" t="e">
        <f t="shared" ca="1" si="19"/>
        <v>#DIV/0!</v>
      </c>
      <c r="AS15" s="42" t="str">
        <f t="array" aca="1" ref="AS15" ca="1">IF(TODAY()&gt;AS$3,IF($B15="","",SUM(IF(LEFT(AS$4,4)=База!$I$3,База!$I$4:$I$98,0)*IF($B15=База!$B$4:$B$98,1,0)*IF($D15=База!$G$4:$G$98,1,0))),"0")</f>
        <v>0</v>
      </c>
      <c r="AT15" s="43" t="str">
        <f t="array" aca="1" ref="AT15" ca="1">IF(TODAY()&gt;AS$3,IF($B15="","",SUM(IF(AS$3=База!$J$3:$AY$3,База!$J$4:$AY$98,0)*IF($B15=База!$B$4:$B$98,1,0)*IF($D15=База!$G$4:$G$98,1,0))),"0")</f>
        <v>0</v>
      </c>
      <c r="AU15" s="44">
        <f t="shared" ca="1" si="20"/>
        <v>0</v>
      </c>
      <c r="AV15" s="45" t="e">
        <f t="shared" ca="1" si="21"/>
        <v>#DIV/0!</v>
      </c>
      <c r="AW15" s="42" t="str">
        <f t="array" aca="1" ref="AW15" ca="1">IF(TODAY()&gt;AW$3,IF($B15="","",SUM(IF(LEFT(AW$4,4)=База!$I$3,База!$I$4:$I$98,0)*IF($B15=База!$B$4:$B$98,1,0)*IF($D15=База!$G$4:$G$98,1,0))),"0")</f>
        <v>0</v>
      </c>
      <c r="AX15" s="43" t="str">
        <f t="array" aca="1" ref="AX15" ca="1">IF(TODAY()&gt;AW$3,IF($B15="","",SUM(IF(AW$3=База!$J$3:$AY$3,База!$J$4:$AY$98,0)*IF($B15=База!$B$4:$B$98,1,0)*IF($D15=База!$G$4:$G$98,1,0))),"0")</f>
        <v>0</v>
      </c>
      <c r="AY15" s="44">
        <f t="shared" ca="1" si="22"/>
        <v>0</v>
      </c>
      <c r="AZ15" s="45" t="e">
        <f t="shared" ca="1" si="23"/>
        <v>#DIV/0!</v>
      </c>
      <c r="BA15" s="42" t="str">
        <f t="array" aca="1" ref="BA15" ca="1">IF(TODAY()&gt;BA$3,IF($B15="","",SUM(IF(LEFT(BA$4,4)=База!$I$3,База!$I$4:$I$98,0)*IF($B15=База!$B$4:$B$98,1,0)*IF($D15=База!$G$4:$G$98,1,0))),"0")</f>
        <v>0</v>
      </c>
      <c r="BB15" s="43" t="str">
        <f t="array" aca="1" ref="BB15" ca="1">IF(TODAY()&gt;BA$3,IF($B15="","",SUM(IF(BA$3=База!$J$3:$AY$3,База!$J$4:$AY$98,0)*IF($B15=База!$B$4:$B$98,1,0)*IF($D15=База!$G$4:$G$98,1,0))),"0")</f>
        <v>0</v>
      </c>
      <c r="BC15" s="44">
        <f t="shared" ca="1" si="24"/>
        <v>0</v>
      </c>
      <c r="BD15" s="45" t="e">
        <f t="shared" ca="1" si="25"/>
        <v>#DIV/0!</v>
      </c>
    </row>
    <row r="16" spans="2:60" ht="12" customHeight="1" x14ac:dyDescent="0.25">
      <c r="B16" s="92" t="str">
        <f>B15</f>
        <v>12-ЗИФ</v>
      </c>
      <c r="C16" s="198"/>
      <c r="D16" s="36" t="str">
        <f>$E$1</f>
        <v>NPV тыс. ₽</v>
      </c>
      <c r="E16" s="37">
        <f t="shared" ca="1" si="33"/>
        <v>0</v>
      </c>
      <c r="F16" s="38">
        <f t="shared" ca="1" si="26"/>
        <v>0</v>
      </c>
      <c r="G16" s="39">
        <f t="shared" ca="1" si="31"/>
        <v>0</v>
      </c>
      <c r="H16" s="40" t="str">
        <f t="shared" ca="1" si="1"/>
        <v>-</v>
      </c>
      <c r="I16" s="37">
        <f t="array" aca="1" ref="I16" ca="1">IF(TODAY()&gt;I$3,IF($B16="","",SUM(IF(LEFT(I$4,4)=База!$I$3,База!$I$4:$I$98,0)*IF($B16=База!$B$4:$B$98,1,0)*IF($D16=База!$G$4:$G$98,1,0))),"0")</f>
        <v>0</v>
      </c>
      <c r="J16" s="38">
        <f t="array" aca="1" ref="J16" ca="1">IF(TODAY()&gt;I$3,IF($B16="","",SUM(IF(I$3=База!$J$3:$AY$3,База!$J$4:$AY$98,0)*IF($B16=База!$B$4:$B$98,1,0)*IF($D16=База!$G$4:$G$98,1,0))),"0")</f>
        <v>0</v>
      </c>
      <c r="K16" s="39">
        <f t="shared" ca="1" si="32"/>
        <v>0</v>
      </c>
      <c r="L16" s="40" t="str">
        <f t="shared" ca="1" si="30"/>
        <v>-</v>
      </c>
      <c r="M16" s="37">
        <f t="array" aca="1" ref="M16" ca="1">IF(TODAY()&gt;M$3,IF($B16="","",SUM(IF(LEFT(M$4,4)=База!$I$3,База!$I$4:$I$98,0)*IF($B16=База!$B$4:$B$98,1,0)*IF($D16=База!$G$4:$G$98,1,0))),"0")</f>
        <v>0</v>
      </c>
      <c r="N16" s="38">
        <f t="array" aca="1" ref="N16" ca="1">IF(TODAY()&gt;M$3,IF($B16="","",SUM(IF(M$3=База!$J$3:$AY$3,База!$J$4:$AY$98,0)*IF($B16=База!$B$4:$B$98,1,0)*IF($D16=База!$G$4:$G$98,1,0))),"0")</f>
        <v>0</v>
      </c>
      <c r="O16" s="39">
        <f t="shared" ca="1" si="4"/>
        <v>0</v>
      </c>
      <c r="P16" s="40" t="str">
        <f t="shared" ca="1" si="5"/>
        <v>-</v>
      </c>
      <c r="Q16" s="37">
        <f t="array" aca="1" ref="Q16" ca="1">IF(TODAY()&gt;Q$3,IF($B16="","",SUM(IF(LEFT(Q$4,4)=База!$I$3,База!$I$4:$I$98,0)*IF($B16=База!$B$4:$B$98,1,0)*IF($D16=База!$G$4:$G$98,1,0))),"0")</f>
        <v>0</v>
      </c>
      <c r="R16" s="38">
        <f t="array" aca="1" ref="R16" ca="1">IF(TODAY()&gt;Q$3,IF($B16="","",SUM(IF(Q$3=База!$J$3:$AY$3,База!$J$4:$AY$98,0)*IF($B16=База!$B$4:$B$98,1,0)*IF($D16=База!$G$4:$G$98,1,0))),"0")</f>
        <v>0</v>
      </c>
      <c r="S16" s="39">
        <f t="shared" ca="1" si="6"/>
        <v>0</v>
      </c>
      <c r="T16" s="40" t="str">
        <f t="shared" ca="1" si="7"/>
        <v>-</v>
      </c>
      <c r="U16" s="37" t="str">
        <f t="array" aca="1" ref="U16" ca="1">IF(TODAY()&gt;U$3,IF($B16="","",SUM(IF(LEFT(U$4,4)=База!$I$3,База!$I$4:$I$98,0)*IF($B16=База!$B$4:$B$98,1,0)*IF($D16=База!$G$4:$G$98,1,0))),"0")</f>
        <v>0</v>
      </c>
      <c r="V16" s="38" t="str">
        <f t="array" aca="1" ref="V16" ca="1">IF(TODAY()&gt;U$3,IF($B16="","",SUM(IF(U$3=База!$J$3:$AY$3,База!$J$4:$AY$98,0)*IF($B16=База!$B$4:$B$98,1,0)*IF($D16=База!$G$4:$G$98,1,0))),"0")</f>
        <v>0</v>
      </c>
      <c r="W16" s="39">
        <f t="shared" ca="1" si="8"/>
        <v>0</v>
      </c>
      <c r="X16" s="40" t="e">
        <f t="shared" ca="1" si="9"/>
        <v>#DIV/0!</v>
      </c>
      <c r="Y16" s="37" t="str">
        <f t="array" aca="1" ref="Y16" ca="1">IF(TODAY()&gt;Y$3,IF($B16="","",SUM(IF(LEFT(Y$4,4)=База!$I$3,База!$I$4:$I$98,0)*IF($B16=База!$B$4:$B$98,1,0)*IF($D16=База!$G$4:$G$98,1,0))),"0")</f>
        <v>0</v>
      </c>
      <c r="Z16" s="38" t="str">
        <f t="array" aca="1" ref="Z16" ca="1">IF(TODAY()&gt;Y$3,IF($B16="","",SUM(IF(Y$3=База!$J$3:$AY$3,База!$J$4:$AY$98,0)*IF($B16=База!$B$4:$B$98,1,0)*IF($D16=База!$G$4:$G$98,1,0))),"0")</f>
        <v>0</v>
      </c>
      <c r="AA16" s="39">
        <f t="shared" ca="1" si="10"/>
        <v>0</v>
      </c>
      <c r="AB16" s="40" t="e">
        <f t="shared" ca="1" si="11"/>
        <v>#DIV/0!</v>
      </c>
      <c r="AC16" s="37" t="str">
        <f t="array" aca="1" ref="AC16" ca="1">IF(TODAY()&gt;AC$3,IF($B16="","",SUM(IF(LEFT(AC$4,4)=База!$I$3,База!$I$4:$I$98,0)*IF($B16=База!$B$4:$B$98,1,0)*IF($D16=База!$G$4:$G$98,1,0))),"0")</f>
        <v>0</v>
      </c>
      <c r="AD16" s="38" t="str">
        <f t="array" aca="1" ref="AD16" ca="1">IF(TODAY()&gt;AC$3,IF($B16="","",SUM(IF(AC$3=База!$J$3:$AY$3,База!$J$4:$AY$98,0)*IF($B16=База!$B$4:$B$98,1,0)*IF($D16=База!$G$4:$G$98,1,0))),"0")</f>
        <v>0</v>
      </c>
      <c r="AE16" s="39">
        <f t="shared" ca="1" si="12"/>
        <v>0</v>
      </c>
      <c r="AF16" s="40" t="e">
        <f t="shared" ca="1" si="13"/>
        <v>#DIV/0!</v>
      </c>
      <c r="AG16" s="37" t="str">
        <f t="array" aca="1" ref="AG16" ca="1">IF(TODAY()&gt;AG$3,IF($B16="","",SUM(IF(LEFT(AG$4,4)=База!$I$3,База!$I$4:$I$98,0)*IF($B16=База!$B$4:$B$98,1,0)*IF($D16=База!$G$4:$G$98,1,0))),"0")</f>
        <v>0</v>
      </c>
      <c r="AH16" s="38" t="str">
        <f t="array" aca="1" ref="AH16" ca="1">IF(TODAY()&gt;AG$3,IF($B16="","",SUM(IF(AG$3=База!$J$3:$AY$3,База!$J$4:$AY$98,0)*IF($B16=База!$B$4:$B$98,1,0)*IF($D16=База!$G$4:$G$98,1,0))),"0")</f>
        <v>0</v>
      </c>
      <c r="AI16" s="39">
        <f t="shared" ca="1" si="14"/>
        <v>0</v>
      </c>
      <c r="AJ16" s="40" t="e">
        <f t="shared" ca="1" si="15"/>
        <v>#DIV/0!</v>
      </c>
      <c r="AK16" s="37" t="str">
        <f t="array" aca="1" ref="AK16" ca="1">IF(TODAY()&gt;AK$3,IF($B16="","",SUM(IF(LEFT(AK$4,4)=База!$I$3,База!$I$4:$I$98,0)*IF($B16=База!$B$4:$B$98,1,0)*IF($D16=База!$G$4:$G$98,1,0))),"0")</f>
        <v>0</v>
      </c>
      <c r="AL16" s="38" t="str">
        <f t="array" aca="1" ref="AL16" ca="1">IF(TODAY()&gt;AK$3,IF($B16="","",SUM(IF(AK$3=База!$J$3:$AY$3,База!$J$4:$AY$98,0)*IF($B16=База!$B$4:$B$98,1,0)*IF($D16=База!$G$4:$G$98,1,0))),"0")</f>
        <v>0</v>
      </c>
      <c r="AM16" s="39">
        <f t="shared" ca="1" si="16"/>
        <v>0</v>
      </c>
      <c r="AN16" s="40" t="e">
        <f t="shared" ca="1" si="17"/>
        <v>#DIV/0!</v>
      </c>
      <c r="AO16" s="37" t="str">
        <f t="array" aca="1" ref="AO16" ca="1">IF(TODAY()&gt;AO$3,IF($B16="","",SUM(IF(LEFT(AO$4,4)=База!$I$3,База!$I$4:$I$98,0)*IF($B16=База!$B$4:$B$98,1,0)*IF($D16=База!$G$4:$G$98,1,0))),"0")</f>
        <v>0</v>
      </c>
      <c r="AP16" s="38" t="str">
        <f t="array" aca="1" ref="AP16" ca="1">IF(TODAY()&gt;AO$3,IF($B16="","",SUM(IF(AO$3=База!$J$3:$AY$3,База!$J$4:$AY$98,0)*IF($B16=База!$B$4:$B$98,1,0)*IF($D16=База!$G$4:$G$98,1,0))),"0")</f>
        <v>0</v>
      </c>
      <c r="AQ16" s="39">
        <f t="shared" ca="1" si="18"/>
        <v>0</v>
      </c>
      <c r="AR16" s="40" t="e">
        <f t="shared" ca="1" si="19"/>
        <v>#DIV/0!</v>
      </c>
      <c r="AS16" s="37" t="str">
        <f t="array" aca="1" ref="AS16" ca="1">IF(TODAY()&gt;AS$3,IF($B16="","",SUM(IF(LEFT(AS$4,4)=База!$I$3,База!$I$4:$I$98,0)*IF($B16=База!$B$4:$B$98,1,0)*IF($D16=База!$G$4:$G$98,1,0))),"0")</f>
        <v>0</v>
      </c>
      <c r="AT16" s="38" t="str">
        <f t="array" aca="1" ref="AT16" ca="1">IF(TODAY()&gt;AS$3,IF($B16="","",SUM(IF(AS$3=База!$J$3:$AY$3,База!$J$4:$AY$98,0)*IF($B16=База!$B$4:$B$98,1,0)*IF($D16=База!$G$4:$G$98,1,0))),"0")</f>
        <v>0</v>
      </c>
      <c r="AU16" s="39">
        <f t="shared" ca="1" si="20"/>
        <v>0</v>
      </c>
      <c r="AV16" s="40" t="e">
        <f t="shared" ca="1" si="21"/>
        <v>#DIV/0!</v>
      </c>
      <c r="AW16" s="37" t="str">
        <f t="array" aca="1" ref="AW16" ca="1">IF(TODAY()&gt;AW$3,IF($B16="","",SUM(IF(LEFT(AW$4,4)=База!$I$3,База!$I$4:$I$98,0)*IF($B16=База!$B$4:$B$98,1,0)*IF($D16=База!$G$4:$G$98,1,0))),"0")</f>
        <v>0</v>
      </c>
      <c r="AX16" s="38" t="str">
        <f t="array" aca="1" ref="AX16" ca="1">IF(TODAY()&gt;AW$3,IF($B16="","",SUM(IF(AW$3=База!$J$3:$AY$3,База!$J$4:$AY$98,0)*IF($B16=База!$B$4:$B$98,1,0)*IF($D16=База!$G$4:$G$98,1,0))),"0")</f>
        <v>0</v>
      </c>
      <c r="AY16" s="39">
        <f t="shared" ca="1" si="22"/>
        <v>0</v>
      </c>
      <c r="AZ16" s="40" t="e">
        <f t="shared" ca="1" si="23"/>
        <v>#DIV/0!</v>
      </c>
      <c r="BA16" s="37" t="str">
        <f t="array" aca="1" ref="BA16" ca="1">IF(TODAY()&gt;BA$3,IF($B16="","",SUM(IF(LEFT(BA$4,4)=База!$I$3,База!$I$4:$I$98,0)*IF($B16=База!$B$4:$B$98,1,0)*IF($D16=База!$G$4:$G$98,1,0))),"0")</f>
        <v>0</v>
      </c>
      <c r="BB16" s="38" t="str">
        <f t="array" aca="1" ref="BB16" ca="1">IF(TODAY()&gt;BA$3,IF($B16="","",SUM(IF(BA$3=База!$J$3:$AY$3,База!$J$4:$AY$98,0)*IF($B16=База!$B$4:$B$98,1,0)*IF($D16=База!$G$4:$G$98,1,0))),"0")</f>
        <v>0</v>
      </c>
      <c r="BC16" s="39">
        <f t="shared" ca="1" si="24"/>
        <v>0</v>
      </c>
      <c r="BD16" s="40" t="e">
        <f t="shared" ca="1" si="25"/>
        <v>#DIV/0!</v>
      </c>
    </row>
    <row r="17" spans="2:56" ht="12" customHeight="1" x14ac:dyDescent="0.25">
      <c r="B17" s="94" t="s">
        <v>13</v>
      </c>
      <c r="C17" s="198" t="s">
        <v>23</v>
      </c>
      <c r="D17" s="41" t="s">
        <v>5</v>
      </c>
      <c r="E17" s="42">
        <f t="shared" ca="1" si="33"/>
        <v>0</v>
      </c>
      <c r="F17" s="43">
        <f t="shared" ca="1" si="26"/>
        <v>0</v>
      </c>
      <c r="G17" s="44">
        <f t="shared" ca="1" si="31"/>
        <v>0</v>
      </c>
      <c r="H17" s="45" t="str">
        <f t="shared" ca="1" si="1"/>
        <v>-</v>
      </c>
      <c r="I17" s="42">
        <f t="array" aca="1" ref="I17" ca="1">IF(TODAY()&gt;I$3,IF($B17="","",SUM(IF(LEFT(I$4,4)=База!$I$3,База!$I$4:$I$98,0)*IF($B17=База!$B$4:$B$98,1,0)*IF($D17=База!$G$4:$G$98,1,0))),"0")</f>
        <v>0</v>
      </c>
      <c r="J17" s="43">
        <f t="array" aca="1" ref="J17" ca="1">IF(TODAY()&gt;I$3,IF($B17="","",SUM(IF(I$3=База!$J$3:$AY$3,База!$J$4:$AY$98,0)*IF($B17=База!$B$4:$B$98,1,0)*IF($D17=База!$G$4:$G$98,1,0))),"0")</f>
        <v>0</v>
      </c>
      <c r="K17" s="44">
        <f t="shared" ca="1" si="32"/>
        <v>0</v>
      </c>
      <c r="L17" s="45" t="str">
        <f t="shared" ca="1" si="30"/>
        <v>-</v>
      </c>
      <c r="M17" s="42">
        <f t="array" aca="1" ref="M17" ca="1">IF(TODAY()&gt;M$3,IF($B17="","",SUM(IF(LEFT(M$4,4)=База!$I$3,База!$I$4:$I$98,0)*IF($B17=База!$B$4:$B$98,1,0)*IF($D17=База!$G$4:$G$98,1,0))),"0")</f>
        <v>0</v>
      </c>
      <c r="N17" s="43">
        <f t="array" aca="1" ref="N17" ca="1">IF(TODAY()&gt;M$3,IF($B17="","",SUM(IF(M$3=База!$J$3:$AY$3,База!$J$4:$AY$98,0)*IF($B17=База!$B$4:$B$98,1,0)*IF($D17=База!$G$4:$G$98,1,0))),"0")</f>
        <v>0</v>
      </c>
      <c r="O17" s="44">
        <f t="shared" ca="1" si="4"/>
        <v>0</v>
      </c>
      <c r="P17" s="45" t="str">
        <f t="shared" ca="1" si="5"/>
        <v>-</v>
      </c>
      <c r="Q17" s="42">
        <f t="array" aca="1" ref="Q17" ca="1">IF(TODAY()&gt;Q$3,IF($B17="","",SUM(IF(LEFT(Q$4,4)=База!$I$3,База!$I$4:$I$98,0)*IF($B17=База!$B$4:$B$98,1,0)*IF($D17=База!$G$4:$G$98,1,0))),"0")</f>
        <v>0</v>
      </c>
      <c r="R17" s="43">
        <f t="array" aca="1" ref="R17" ca="1">IF(TODAY()&gt;Q$3,IF($B17="","",SUM(IF(Q$3=База!$J$3:$AY$3,База!$J$4:$AY$98,0)*IF($B17=База!$B$4:$B$98,1,0)*IF($D17=База!$G$4:$G$98,1,0))),"0")</f>
        <v>0</v>
      </c>
      <c r="S17" s="44">
        <f t="shared" ca="1" si="6"/>
        <v>0</v>
      </c>
      <c r="T17" s="45" t="str">
        <f t="shared" ca="1" si="7"/>
        <v>-</v>
      </c>
      <c r="U17" s="42" t="str">
        <f t="array" aca="1" ref="U17" ca="1">IF(TODAY()&gt;U$3,IF($B17="","",SUM(IF(LEFT(U$4,4)=База!$I$3,База!$I$4:$I$98,0)*IF($B17=База!$B$4:$B$98,1,0)*IF($D17=База!$G$4:$G$98,1,0))),"0")</f>
        <v>0</v>
      </c>
      <c r="V17" s="43" t="str">
        <f t="array" aca="1" ref="V17" ca="1">IF(TODAY()&gt;U$3,IF($B17="","",SUM(IF(U$3=База!$J$3:$AY$3,База!$J$4:$AY$98,0)*IF($B17=База!$B$4:$B$98,1,0)*IF($D17=База!$G$4:$G$98,1,0))),"0")</f>
        <v>0</v>
      </c>
      <c r="W17" s="44">
        <f t="shared" ca="1" si="8"/>
        <v>0</v>
      </c>
      <c r="X17" s="45" t="e">
        <f t="shared" ca="1" si="9"/>
        <v>#DIV/0!</v>
      </c>
      <c r="Y17" s="42" t="str">
        <f t="array" aca="1" ref="Y17" ca="1">IF(TODAY()&gt;Y$3,IF($B17="","",SUM(IF(LEFT(Y$4,4)=База!$I$3,База!$I$4:$I$98,0)*IF($B17=База!$B$4:$B$98,1,0)*IF($D17=База!$G$4:$G$98,1,0))),"0")</f>
        <v>0</v>
      </c>
      <c r="Z17" s="43" t="str">
        <f t="array" aca="1" ref="Z17" ca="1">IF(TODAY()&gt;Y$3,IF($B17="","",SUM(IF(Y$3=База!$J$3:$AY$3,База!$J$4:$AY$98,0)*IF($B17=База!$B$4:$B$98,1,0)*IF($D17=База!$G$4:$G$98,1,0))),"0")</f>
        <v>0</v>
      </c>
      <c r="AA17" s="44">
        <f t="shared" ca="1" si="10"/>
        <v>0</v>
      </c>
      <c r="AB17" s="45" t="e">
        <f t="shared" ca="1" si="11"/>
        <v>#DIV/0!</v>
      </c>
      <c r="AC17" s="42" t="str">
        <f t="array" aca="1" ref="AC17" ca="1">IF(TODAY()&gt;AC$3,IF($B17="","",SUM(IF(LEFT(AC$4,4)=База!$I$3,База!$I$4:$I$98,0)*IF($B17=База!$B$4:$B$98,1,0)*IF($D17=База!$G$4:$G$98,1,0))),"0")</f>
        <v>0</v>
      </c>
      <c r="AD17" s="43" t="str">
        <f t="array" aca="1" ref="AD17" ca="1">IF(TODAY()&gt;AC$3,IF($B17="","",SUM(IF(AC$3=База!$J$3:$AY$3,База!$J$4:$AY$98,0)*IF($B17=База!$B$4:$B$98,1,0)*IF($D17=База!$G$4:$G$98,1,0))),"0")</f>
        <v>0</v>
      </c>
      <c r="AE17" s="44">
        <f t="shared" ca="1" si="12"/>
        <v>0</v>
      </c>
      <c r="AF17" s="45" t="e">
        <f t="shared" ca="1" si="13"/>
        <v>#DIV/0!</v>
      </c>
      <c r="AG17" s="42" t="str">
        <f t="array" aca="1" ref="AG17" ca="1">IF(TODAY()&gt;AG$3,IF($B17="","",SUM(IF(LEFT(AG$4,4)=База!$I$3,База!$I$4:$I$98,0)*IF($B17=База!$B$4:$B$98,1,0)*IF($D17=База!$G$4:$G$98,1,0))),"0")</f>
        <v>0</v>
      </c>
      <c r="AH17" s="43" t="str">
        <f t="array" aca="1" ref="AH17" ca="1">IF(TODAY()&gt;AG$3,IF($B17="","",SUM(IF(AG$3=База!$J$3:$AY$3,База!$J$4:$AY$98,0)*IF($B17=База!$B$4:$B$98,1,0)*IF($D17=База!$G$4:$G$98,1,0))),"0")</f>
        <v>0</v>
      </c>
      <c r="AI17" s="44">
        <f t="shared" ca="1" si="14"/>
        <v>0</v>
      </c>
      <c r="AJ17" s="45" t="e">
        <f t="shared" ca="1" si="15"/>
        <v>#DIV/0!</v>
      </c>
      <c r="AK17" s="42" t="str">
        <f t="array" aca="1" ref="AK17" ca="1">IF(TODAY()&gt;AK$3,IF($B17="","",SUM(IF(LEFT(AK$4,4)=База!$I$3,База!$I$4:$I$98,0)*IF($B17=База!$B$4:$B$98,1,0)*IF($D17=База!$G$4:$G$98,1,0))),"0")</f>
        <v>0</v>
      </c>
      <c r="AL17" s="43" t="str">
        <f t="array" aca="1" ref="AL17" ca="1">IF(TODAY()&gt;AK$3,IF($B17="","",SUM(IF(AK$3=База!$J$3:$AY$3,База!$J$4:$AY$98,0)*IF($B17=База!$B$4:$B$98,1,0)*IF($D17=База!$G$4:$G$98,1,0))),"0")</f>
        <v>0</v>
      </c>
      <c r="AM17" s="44">
        <f t="shared" ca="1" si="16"/>
        <v>0</v>
      </c>
      <c r="AN17" s="45" t="e">
        <f t="shared" ca="1" si="17"/>
        <v>#DIV/0!</v>
      </c>
      <c r="AO17" s="42" t="str">
        <f t="array" aca="1" ref="AO17" ca="1">IF(TODAY()&gt;AO$3,IF($B17="","",SUM(IF(LEFT(AO$4,4)=База!$I$3,База!$I$4:$I$98,0)*IF($B17=База!$B$4:$B$98,1,0)*IF($D17=База!$G$4:$G$98,1,0))),"0")</f>
        <v>0</v>
      </c>
      <c r="AP17" s="43" t="str">
        <f t="array" aca="1" ref="AP17" ca="1">IF(TODAY()&gt;AO$3,IF($B17="","",SUM(IF(AO$3=База!$J$3:$AY$3,База!$J$4:$AY$98,0)*IF($B17=База!$B$4:$B$98,1,0)*IF($D17=База!$G$4:$G$98,1,0))),"0")</f>
        <v>0</v>
      </c>
      <c r="AQ17" s="44">
        <f t="shared" ca="1" si="18"/>
        <v>0</v>
      </c>
      <c r="AR17" s="45" t="e">
        <f t="shared" ca="1" si="19"/>
        <v>#DIV/0!</v>
      </c>
      <c r="AS17" s="42" t="str">
        <f t="array" aca="1" ref="AS17" ca="1">IF(TODAY()&gt;AS$3,IF($B17="","",SUM(IF(LEFT(AS$4,4)=База!$I$3,База!$I$4:$I$98,0)*IF($B17=База!$B$4:$B$98,1,0)*IF($D17=База!$G$4:$G$98,1,0))),"0")</f>
        <v>0</v>
      </c>
      <c r="AT17" s="43" t="str">
        <f t="array" aca="1" ref="AT17" ca="1">IF(TODAY()&gt;AS$3,IF($B17="","",SUM(IF(AS$3=База!$J$3:$AY$3,База!$J$4:$AY$98,0)*IF($B17=База!$B$4:$B$98,1,0)*IF($D17=База!$G$4:$G$98,1,0))),"0")</f>
        <v>0</v>
      </c>
      <c r="AU17" s="44">
        <f t="shared" ca="1" si="20"/>
        <v>0</v>
      </c>
      <c r="AV17" s="45" t="e">
        <f t="shared" ca="1" si="21"/>
        <v>#DIV/0!</v>
      </c>
      <c r="AW17" s="42" t="str">
        <f t="array" aca="1" ref="AW17" ca="1">IF(TODAY()&gt;AW$3,IF($B17="","",SUM(IF(LEFT(AW$4,4)=База!$I$3,База!$I$4:$I$98,0)*IF($B17=База!$B$4:$B$98,1,0)*IF($D17=База!$G$4:$G$98,1,0))),"0")</f>
        <v>0</v>
      </c>
      <c r="AX17" s="43" t="str">
        <f t="array" aca="1" ref="AX17" ca="1">IF(TODAY()&gt;AW$3,IF($B17="","",SUM(IF(AW$3=База!$J$3:$AY$3,База!$J$4:$AY$98,0)*IF($B17=База!$B$4:$B$98,1,0)*IF($D17=База!$G$4:$G$98,1,0))),"0")</f>
        <v>0</v>
      </c>
      <c r="AY17" s="44">
        <f t="shared" ca="1" si="22"/>
        <v>0</v>
      </c>
      <c r="AZ17" s="45" t="e">
        <f t="shared" ca="1" si="23"/>
        <v>#DIV/0!</v>
      </c>
      <c r="BA17" s="42" t="str">
        <f t="array" aca="1" ref="BA17" ca="1">IF(TODAY()&gt;BA$3,IF($B17="","",SUM(IF(LEFT(BA$4,4)=База!$I$3,База!$I$4:$I$98,0)*IF($B17=База!$B$4:$B$98,1,0)*IF($D17=База!$G$4:$G$98,1,0))),"0")</f>
        <v>0</v>
      </c>
      <c r="BB17" s="43" t="str">
        <f t="array" aca="1" ref="BB17" ca="1">IF(TODAY()&gt;BA$3,IF($B17="","",SUM(IF(BA$3=База!$J$3:$AY$3,База!$J$4:$AY$98,0)*IF($B17=База!$B$4:$B$98,1,0)*IF($D17=База!$G$4:$G$98,1,0))),"0")</f>
        <v>0</v>
      </c>
      <c r="BC17" s="44">
        <f t="shared" ca="1" si="24"/>
        <v>0</v>
      </c>
      <c r="BD17" s="45" t="e">
        <f t="shared" ca="1" si="25"/>
        <v>#DIV/0!</v>
      </c>
    </row>
    <row r="18" spans="2:56" ht="12" customHeight="1" x14ac:dyDescent="0.25">
      <c r="B18" s="92" t="str">
        <f>B17</f>
        <v>13-ЗИФ</v>
      </c>
      <c r="C18" s="198"/>
      <c r="D18" s="36" t="str">
        <f>$E$1</f>
        <v>NPV тыс. ₽</v>
      </c>
      <c r="E18" s="37">
        <f t="shared" ca="1" si="33"/>
        <v>0</v>
      </c>
      <c r="F18" s="38">
        <f t="shared" ca="1" si="26"/>
        <v>0</v>
      </c>
      <c r="G18" s="39">
        <f t="shared" ca="1" si="31"/>
        <v>0</v>
      </c>
      <c r="H18" s="40" t="str">
        <f t="shared" ca="1" si="1"/>
        <v>-</v>
      </c>
      <c r="I18" s="37">
        <f t="array" aca="1" ref="I18" ca="1">IF(TODAY()&gt;I$3,IF($B18="","",SUM(IF(LEFT(I$4,4)=База!$I$3,База!$I$4:$I$98,0)*IF($B18=База!$B$4:$B$98,1,0)*IF($D18=База!$G$4:$G$98,1,0))),"0")</f>
        <v>0</v>
      </c>
      <c r="J18" s="38">
        <f t="array" aca="1" ref="J18" ca="1">IF(TODAY()&gt;I$3,IF($B18="","",SUM(IF(I$3=База!$J$3:$AY$3,База!$J$4:$AY$98,0)*IF($B18=База!$B$4:$B$98,1,0)*IF($D18=База!$G$4:$G$98,1,0))),"0")</f>
        <v>0</v>
      </c>
      <c r="K18" s="39">
        <f t="shared" ca="1" si="32"/>
        <v>0</v>
      </c>
      <c r="L18" s="40" t="str">
        <f t="shared" ca="1" si="30"/>
        <v>-</v>
      </c>
      <c r="M18" s="37">
        <f t="array" aca="1" ref="M18" ca="1">IF(TODAY()&gt;M$3,IF($B18="","",SUM(IF(LEFT(M$4,4)=База!$I$3,База!$I$4:$I$98,0)*IF($B18=База!$B$4:$B$98,1,0)*IF($D18=База!$G$4:$G$98,1,0))),"0")</f>
        <v>0</v>
      </c>
      <c r="N18" s="38">
        <f t="array" aca="1" ref="N18" ca="1">IF(TODAY()&gt;M$3,IF($B18="","",SUM(IF(M$3=База!$J$3:$AY$3,База!$J$4:$AY$98,0)*IF($B18=База!$B$4:$B$98,1,0)*IF($D18=База!$G$4:$G$98,1,0))),"0")</f>
        <v>0</v>
      </c>
      <c r="O18" s="39">
        <f t="shared" ca="1" si="4"/>
        <v>0</v>
      </c>
      <c r="P18" s="40" t="str">
        <f t="shared" ca="1" si="5"/>
        <v>-</v>
      </c>
      <c r="Q18" s="37">
        <f t="array" aca="1" ref="Q18" ca="1">IF(TODAY()&gt;Q$3,IF($B18="","",SUM(IF(LEFT(Q$4,4)=База!$I$3,База!$I$4:$I$98,0)*IF($B18=База!$B$4:$B$98,1,0)*IF($D18=База!$G$4:$G$98,1,0))),"0")</f>
        <v>0</v>
      </c>
      <c r="R18" s="38">
        <f t="array" aca="1" ref="R18" ca="1">IF(TODAY()&gt;Q$3,IF($B18="","",SUM(IF(Q$3=База!$J$3:$AY$3,База!$J$4:$AY$98,0)*IF($B18=База!$B$4:$B$98,1,0)*IF($D18=База!$G$4:$G$98,1,0))),"0")</f>
        <v>0</v>
      </c>
      <c r="S18" s="39">
        <f t="shared" ca="1" si="6"/>
        <v>0</v>
      </c>
      <c r="T18" s="40" t="str">
        <f t="shared" ca="1" si="7"/>
        <v>-</v>
      </c>
      <c r="U18" s="37" t="str">
        <f t="array" aca="1" ref="U18" ca="1">IF(TODAY()&gt;U$3,IF($B18="","",SUM(IF(LEFT(U$4,4)=База!$I$3,База!$I$4:$I$98,0)*IF($B18=База!$B$4:$B$98,1,0)*IF($D18=База!$G$4:$G$98,1,0))),"0")</f>
        <v>0</v>
      </c>
      <c r="V18" s="38" t="str">
        <f t="array" aca="1" ref="V18" ca="1">IF(TODAY()&gt;U$3,IF($B18="","",SUM(IF(U$3=База!$J$3:$AY$3,База!$J$4:$AY$98,0)*IF($B18=База!$B$4:$B$98,1,0)*IF($D18=База!$G$4:$G$98,1,0))),"0")</f>
        <v>0</v>
      </c>
      <c r="W18" s="39">
        <f t="shared" ca="1" si="8"/>
        <v>0</v>
      </c>
      <c r="X18" s="40" t="e">
        <f t="shared" ca="1" si="9"/>
        <v>#DIV/0!</v>
      </c>
      <c r="Y18" s="37" t="str">
        <f t="array" aca="1" ref="Y18" ca="1">IF(TODAY()&gt;Y$3,IF($B18="","",SUM(IF(LEFT(Y$4,4)=База!$I$3,База!$I$4:$I$98,0)*IF($B18=База!$B$4:$B$98,1,0)*IF($D18=База!$G$4:$G$98,1,0))),"0")</f>
        <v>0</v>
      </c>
      <c r="Z18" s="38" t="str">
        <f t="array" aca="1" ref="Z18" ca="1">IF(TODAY()&gt;Y$3,IF($B18="","",SUM(IF(Y$3=База!$J$3:$AY$3,База!$J$4:$AY$98,0)*IF($B18=База!$B$4:$B$98,1,0)*IF($D18=База!$G$4:$G$98,1,0))),"0")</f>
        <v>0</v>
      </c>
      <c r="AA18" s="39">
        <f t="shared" ca="1" si="10"/>
        <v>0</v>
      </c>
      <c r="AB18" s="40" t="e">
        <f t="shared" ca="1" si="11"/>
        <v>#DIV/0!</v>
      </c>
      <c r="AC18" s="37" t="str">
        <f t="array" aca="1" ref="AC18" ca="1">IF(TODAY()&gt;AC$3,IF($B18="","",SUM(IF(LEFT(AC$4,4)=База!$I$3,База!$I$4:$I$98,0)*IF($B18=База!$B$4:$B$98,1,0)*IF($D18=База!$G$4:$G$98,1,0))),"0")</f>
        <v>0</v>
      </c>
      <c r="AD18" s="38" t="str">
        <f t="array" aca="1" ref="AD18" ca="1">IF(TODAY()&gt;AC$3,IF($B18="","",SUM(IF(AC$3=База!$J$3:$AY$3,База!$J$4:$AY$98,0)*IF($B18=База!$B$4:$B$98,1,0)*IF($D18=База!$G$4:$G$98,1,0))),"0")</f>
        <v>0</v>
      </c>
      <c r="AE18" s="39">
        <f t="shared" ca="1" si="12"/>
        <v>0</v>
      </c>
      <c r="AF18" s="40" t="e">
        <f t="shared" ca="1" si="13"/>
        <v>#DIV/0!</v>
      </c>
      <c r="AG18" s="37" t="str">
        <f t="array" aca="1" ref="AG18" ca="1">IF(TODAY()&gt;AG$3,IF($B18="","",SUM(IF(LEFT(AG$4,4)=База!$I$3,База!$I$4:$I$98,0)*IF($B18=База!$B$4:$B$98,1,0)*IF($D18=База!$G$4:$G$98,1,0))),"0")</f>
        <v>0</v>
      </c>
      <c r="AH18" s="38" t="str">
        <f t="array" aca="1" ref="AH18" ca="1">IF(TODAY()&gt;AG$3,IF($B18="","",SUM(IF(AG$3=База!$J$3:$AY$3,База!$J$4:$AY$98,0)*IF($B18=База!$B$4:$B$98,1,0)*IF($D18=База!$G$4:$G$98,1,0))),"0")</f>
        <v>0</v>
      </c>
      <c r="AI18" s="39">
        <f t="shared" ca="1" si="14"/>
        <v>0</v>
      </c>
      <c r="AJ18" s="40" t="e">
        <f t="shared" ca="1" si="15"/>
        <v>#DIV/0!</v>
      </c>
      <c r="AK18" s="37" t="str">
        <f t="array" aca="1" ref="AK18" ca="1">IF(TODAY()&gt;AK$3,IF($B18="","",SUM(IF(LEFT(AK$4,4)=База!$I$3,База!$I$4:$I$98,0)*IF($B18=База!$B$4:$B$98,1,0)*IF($D18=База!$G$4:$G$98,1,0))),"0")</f>
        <v>0</v>
      </c>
      <c r="AL18" s="38" t="str">
        <f t="array" aca="1" ref="AL18" ca="1">IF(TODAY()&gt;AK$3,IF($B18="","",SUM(IF(AK$3=База!$J$3:$AY$3,База!$J$4:$AY$98,0)*IF($B18=База!$B$4:$B$98,1,0)*IF($D18=База!$G$4:$G$98,1,0))),"0")</f>
        <v>0</v>
      </c>
      <c r="AM18" s="39">
        <f t="shared" ca="1" si="16"/>
        <v>0</v>
      </c>
      <c r="AN18" s="40" t="e">
        <f t="shared" ca="1" si="17"/>
        <v>#DIV/0!</v>
      </c>
      <c r="AO18" s="37" t="str">
        <f t="array" aca="1" ref="AO18" ca="1">IF(TODAY()&gt;AO$3,IF($B18="","",SUM(IF(LEFT(AO$4,4)=База!$I$3,База!$I$4:$I$98,0)*IF($B18=База!$B$4:$B$98,1,0)*IF($D18=База!$G$4:$G$98,1,0))),"0")</f>
        <v>0</v>
      </c>
      <c r="AP18" s="38" t="str">
        <f t="array" aca="1" ref="AP18" ca="1">IF(TODAY()&gt;AO$3,IF($B18="","",SUM(IF(AO$3=База!$J$3:$AY$3,База!$J$4:$AY$98,0)*IF($B18=База!$B$4:$B$98,1,0)*IF($D18=База!$G$4:$G$98,1,0))),"0")</f>
        <v>0</v>
      </c>
      <c r="AQ18" s="39">
        <f t="shared" ca="1" si="18"/>
        <v>0</v>
      </c>
      <c r="AR18" s="40" t="e">
        <f t="shared" ca="1" si="19"/>
        <v>#DIV/0!</v>
      </c>
      <c r="AS18" s="37" t="str">
        <f t="array" aca="1" ref="AS18" ca="1">IF(TODAY()&gt;AS$3,IF($B18="","",SUM(IF(LEFT(AS$4,4)=База!$I$3,База!$I$4:$I$98,0)*IF($B18=База!$B$4:$B$98,1,0)*IF($D18=База!$G$4:$G$98,1,0))),"0")</f>
        <v>0</v>
      </c>
      <c r="AT18" s="38" t="str">
        <f t="array" aca="1" ref="AT18" ca="1">IF(TODAY()&gt;AS$3,IF($B18="","",SUM(IF(AS$3=База!$J$3:$AY$3,База!$J$4:$AY$98,0)*IF($B18=База!$B$4:$B$98,1,0)*IF($D18=База!$G$4:$G$98,1,0))),"0")</f>
        <v>0</v>
      </c>
      <c r="AU18" s="39">
        <f t="shared" ca="1" si="20"/>
        <v>0</v>
      </c>
      <c r="AV18" s="40" t="e">
        <f t="shared" ca="1" si="21"/>
        <v>#DIV/0!</v>
      </c>
      <c r="AW18" s="37" t="str">
        <f t="array" aca="1" ref="AW18" ca="1">IF(TODAY()&gt;AW$3,IF($B18="","",SUM(IF(LEFT(AW$4,4)=База!$I$3,База!$I$4:$I$98,0)*IF($B18=База!$B$4:$B$98,1,0)*IF($D18=База!$G$4:$G$98,1,0))),"0")</f>
        <v>0</v>
      </c>
      <c r="AX18" s="38" t="str">
        <f t="array" aca="1" ref="AX18" ca="1">IF(TODAY()&gt;AW$3,IF($B18="","",SUM(IF(AW$3=База!$J$3:$AY$3,База!$J$4:$AY$98,0)*IF($B18=База!$B$4:$B$98,1,0)*IF($D18=База!$G$4:$G$98,1,0))),"0")</f>
        <v>0</v>
      </c>
      <c r="AY18" s="39">
        <f t="shared" ca="1" si="22"/>
        <v>0</v>
      </c>
      <c r="AZ18" s="40" t="e">
        <f t="shared" ca="1" si="23"/>
        <v>#DIV/0!</v>
      </c>
      <c r="BA18" s="37" t="str">
        <f t="array" aca="1" ref="BA18" ca="1">IF(TODAY()&gt;BA$3,IF($B18="","",SUM(IF(LEFT(BA$4,4)=База!$I$3,База!$I$4:$I$98,0)*IF($B18=База!$B$4:$B$98,1,0)*IF($D18=База!$G$4:$G$98,1,0))),"0")</f>
        <v>0</v>
      </c>
      <c r="BB18" s="38" t="str">
        <f t="array" aca="1" ref="BB18" ca="1">IF(TODAY()&gt;BA$3,IF($B18="","",SUM(IF(BA$3=База!$J$3:$AY$3,База!$J$4:$AY$98,0)*IF($B18=База!$B$4:$B$98,1,0)*IF($D18=База!$G$4:$G$98,1,0))),"0")</f>
        <v>0</v>
      </c>
      <c r="BC18" s="39">
        <f t="shared" ca="1" si="24"/>
        <v>0</v>
      </c>
      <c r="BD18" s="40" t="e">
        <f t="shared" ca="1" si="25"/>
        <v>#DIV/0!</v>
      </c>
    </row>
    <row r="19" spans="2:56" ht="12" customHeight="1" x14ac:dyDescent="0.25">
      <c r="B19" s="94" t="s">
        <v>14</v>
      </c>
      <c r="C19" s="198" t="s">
        <v>24</v>
      </c>
      <c r="D19" s="41" t="s">
        <v>5</v>
      </c>
      <c r="E19" s="42">
        <f t="shared" ca="1" si="33"/>
        <v>0</v>
      </c>
      <c r="F19" s="43">
        <f t="shared" ca="1" si="26"/>
        <v>0</v>
      </c>
      <c r="G19" s="44">
        <f t="shared" ca="1" si="31"/>
        <v>0</v>
      </c>
      <c r="H19" s="45" t="str">
        <f t="shared" ca="1" si="1"/>
        <v>-</v>
      </c>
      <c r="I19" s="42">
        <f t="array" aca="1" ref="I19" ca="1">IF(TODAY()&gt;I$3,IF($B19="","",SUM(IF(LEFT(I$4,4)=База!$I$3,База!$I$4:$I$98,0)*IF($B19=База!$B$4:$B$98,1,0)*IF($D19=База!$G$4:$G$98,1,0))),"0")</f>
        <v>0</v>
      </c>
      <c r="J19" s="43">
        <f t="array" aca="1" ref="J19" ca="1">IF(TODAY()&gt;I$3,IF($B19="","",SUM(IF(I$3=База!$J$3:$AY$3,База!$J$4:$AY$98,0)*IF($B19=База!$B$4:$B$98,1,0)*IF($D19=База!$G$4:$G$98,1,0))),"0")</f>
        <v>0</v>
      </c>
      <c r="K19" s="44">
        <f t="shared" ca="1" si="32"/>
        <v>0</v>
      </c>
      <c r="L19" s="45" t="str">
        <f t="shared" ca="1" si="30"/>
        <v>-</v>
      </c>
      <c r="M19" s="42">
        <f t="array" aca="1" ref="M19" ca="1">IF(TODAY()&gt;M$3,IF($B19="","",SUM(IF(LEFT(M$4,4)=База!$I$3,База!$I$4:$I$98,0)*IF($B19=База!$B$4:$B$98,1,0)*IF($D19=База!$G$4:$G$98,1,0))),"0")</f>
        <v>0</v>
      </c>
      <c r="N19" s="43">
        <f t="array" aca="1" ref="N19" ca="1">IF(TODAY()&gt;M$3,IF($B19="","",SUM(IF(M$3=База!$J$3:$AY$3,База!$J$4:$AY$98,0)*IF($B19=База!$B$4:$B$98,1,0)*IF($D19=База!$G$4:$G$98,1,0))),"0")</f>
        <v>0</v>
      </c>
      <c r="O19" s="44">
        <f t="shared" ca="1" si="4"/>
        <v>0</v>
      </c>
      <c r="P19" s="45" t="str">
        <f t="shared" ca="1" si="5"/>
        <v>-</v>
      </c>
      <c r="Q19" s="42">
        <f t="array" aca="1" ref="Q19" ca="1">IF(TODAY()&gt;Q$3,IF($B19="","",SUM(IF(LEFT(Q$4,4)=База!$I$3,База!$I$4:$I$98,0)*IF($B19=База!$B$4:$B$98,1,0)*IF($D19=База!$G$4:$G$98,1,0))),"0")</f>
        <v>0</v>
      </c>
      <c r="R19" s="43">
        <f t="array" aca="1" ref="R19" ca="1">IF(TODAY()&gt;Q$3,IF($B19="","",SUM(IF(Q$3=База!$J$3:$AY$3,База!$J$4:$AY$98,0)*IF($B19=База!$B$4:$B$98,1,0)*IF($D19=База!$G$4:$G$98,1,0))),"0")</f>
        <v>0</v>
      </c>
      <c r="S19" s="44">
        <f t="shared" ca="1" si="6"/>
        <v>0</v>
      </c>
      <c r="T19" s="45" t="str">
        <f t="shared" ca="1" si="7"/>
        <v>-</v>
      </c>
      <c r="U19" s="42" t="str">
        <f t="array" aca="1" ref="U19" ca="1">IF(TODAY()&gt;U$3,IF($B19="","",SUM(IF(LEFT(U$4,4)=База!$I$3,База!$I$4:$I$98,0)*IF($B19=База!$B$4:$B$98,1,0)*IF($D19=База!$G$4:$G$98,1,0))),"0")</f>
        <v>0</v>
      </c>
      <c r="V19" s="43" t="str">
        <f t="array" aca="1" ref="V19" ca="1">IF(TODAY()&gt;U$3,IF($B19="","",SUM(IF(U$3=База!$J$3:$AY$3,База!$J$4:$AY$98,0)*IF($B19=База!$B$4:$B$98,1,0)*IF($D19=База!$G$4:$G$98,1,0))),"0")</f>
        <v>0</v>
      </c>
      <c r="W19" s="44">
        <f t="shared" ca="1" si="8"/>
        <v>0</v>
      </c>
      <c r="X19" s="45" t="e">
        <f t="shared" ca="1" si="9"/>
        <v>#DIV/0!</v>
      </c>
      <c r="Y19" s="42" t="str">
        <f t="array" aca="1" ref="Y19" ca="1">IF(TODAY()&gt;Y$3,IF($B19="","",SUM(IF(LEFT(Y$4,4)=База!$I$3,База!$I$4:$I$98,0)*IF($B19=База!$B$4:$B$98,1,0)*IF($D19=База!$G$4:$G$98,1,0))),"0")</f>
        <v>0</v>
      </c>
      <c r="Z19" s="43" t="str">
        <f t="array" aca="1" ref="Z19" ca="1">IF(TODAY()&gt;Y$3,IF($B19="","",SUM(IF(Y$3=База!$J$3:$AY$3,База!$J$4:$AY$98,0)*IF($B19=База!$B$4:$B$98,1,0)*IF($D19=База!$G$4:$G$98,1,0))),"0")</f>
        <v>0</v>
      </c>
      <c r="AA19" s="44">
        <f t="shared" ca="1" si="10"/>
        <v>0</v>
      </c>
      <c r="AB19" s="45" t="e">
        <f t="shared" ca="1" si="11"/>
        <v>#DIV/0!</v>
      </c>
      <c r="AC19" s="42" t="str">
        <f t="array" aca="1" ref="AC19" ca="1">IF(TODAY()&gt;AC$3,IF($B19="","",SUM(IF(LEFT(AC$4,4)=База!$I$3,База!$I$4:$I$98,0)*IF($B19=База!$B$4:$B$98,1,0)*IF($D19=База!$G$4:$G$98,1,0))),"0")</f>
        <v>0</v>
      </c>
      <c r="AD19" s="43" t="str">
        <f t="array" aca="1" ref="AD19" ca="1">IF(TODAY()&gt;AC$3,IF($B19="","",SUM(IF(AC$3=База!$J$3:$AY$3,База!$J$4:$AY$98,0)*IF($B19=База!$B$4:$B$98,1,0)*IF($D19=База!$G$4:$G$98,1,0))),"0")</f>
        <v>0</v>
      </c>
      <c r="AE19" s="44">
        <f t="shared" ca="1" si="12"/>
        <v>0</v>
      </c>
      <c r="AF19" s="45" t="e">
        <f t="shared" ca="1" si="13"/>
        <v>#DIV/0!</v>
      </c>
      <c r="AG19" s="42" t="str">
        <f t="array" aca="1" ref="AG19" ca="1">IF(TODAY()&gt;AG$3,IF($B19="","",SUM(IF(LEFT(AG$4,4)=База!$I$3,База!$I$4:$I$98,0)*IF($B19=База!$B$4:$B$98,1,0)*IF($D19=База!$G$4:$G$98,1,0))),"0")</f>
        <v>0</v>
      </c>
      <c r="AH19" s="43" t="str">
        <f t="array" aca="1" ref="AH19" ca="1">IF(TODAY()&gt;AG$3,IF($B19="","",SUM(IF(AG$3=База!$J$3:$AY$3,База!$J$4:$AY$98,0)*IF($B19=База!$B$4:$B$98,1,0)*IF($D19=База!$G$4:$G$98,1,0))),"0")</f>
        <v>0</v>
      </c>
      <c r="AI19" s="44">
        <f t="shared" ca="1" si="14"/>
        <v>0</v>
      </c>
      <c r="AJ19" s="45" t="e">
        <f t="shared" ca="1" si="15"/>
        <v>#DIV/0!</v>
      </c>
      <c r="AK19" s="42" t="str">
        <f t="array" aca="1" ref="AK19" ca="1">IF(TODAY()&gt;AK$3,IF($B19="","",SUM(IF(LEFT(AK$4,4)=База!$I$3,База!$I$4:$I$98,0)*IF($B19=База!$B$4:$B$98,1,0)*IF($D19=База!$G$4:$G$98,1,0))),"0")</f>
        <v>0</v>
      </c>
      <c r="AL19" s="43" t="str">
        <f t="array" aca="1" ref="AL19" ca="1">IF(TODAY()&gt;AK$3,IF($B19="","",SUM(IF(AK$3=База!$J$3:$AY$3,База!$J$4:$AY$98,0)*IF($B19=База!$B$4:$B$98,1,0)*IF($D19=База!$G$4:$G$98,1,0))),"0")</f>
        <v>0</v>
      </c>
      <c r="AM19" s="44">
        <f t="shared" ca="1" si="16"/>
        <v>0</v>
      </c>
      <c r="AN19" s="45" t="e">
        <f t="shared" ca="1" si="17"/>
        <v>#DIV/0!</v>
      </c>
      <c r="AO19" s="42" t="str">
        <f t="array" aca="1" ref="AO19" ca="1">IF(TODAY()&gt;AO$3,IF($B19="","",SUM(IF(LEFT(AO$4,4)=База!$I$3,База!$I$4:$I$98,0)*IF($B19=База!$B$4:$B$98,1,0)*IF($D19=База!$G$4:$G$98,1,0))),"0")</f>
        <v>0</v>
      </c>
      <c r="AP19" s="43" t="str">
        <f t="array" aca="1" ref="AP19" ca="1">IF(TODAY()&gt;AO$3,IF($B19="","",SUM(IF(AO$3=База!$J$3:$AY$3,База!$J$4:$AY$98,0)*IF($B19=База!$B$4:$B$98,1,0)*IF($D19=База!$G$4:$G$98,1,0))),"0")</f>
        <v>0</v>
      </c>
      <c r="AQ19" s="44">
        <f t="shared" ca="1" si="18"/>
        <v>0</v>
      </c>
      <c r="AR19" s="45" t="e">
        <f t="shared" ca="1" si="19"/>
        <v>#DIV/0!</v>
      </c>
      <c r="AS19" s="42" t="str">
        <f t="array" aca="1" ref="AS19" ca="1">IF(TODAY()&gt;AS$3,IF($B19="","",SUM(IF(LEFT(AS$4,4)=База!$I$3,База!$I$4:$I$98,0)*IF($B19=База!$B$4:$B$98,1,0)*IF($D19=База!$G$4:$G$98,1,0))),"0")</f>
        <v>0</v>
      </c>
      <c r="AT19" s="43" t="str">
        <f t="array" aca="1" ref="AT19" ca="1">IF(TODAY()&gt;AS$3,IF($B19="","",SUM(IF(AS$3=База!$J$3:$AY$3,База!$J$4:$AY$98,0)*IF($B19=База!$B$4:$B$98,1,0)*IF($D19=База!$G$4:$G$98,1,0))),"0")</f>
        <v>0</v>
      </c>
      <c r="AU19" s="44">
        <f t="shared" ca="1" si="20"/>
        <v>0</v>
      </c>
      <c r="AV19" s="45" t="e">
        <f t="shared" ca="1" si="21"/>
        <v>#DIV/0!</v>
      </c>
      <c r="AW19" s="42" t="str">
        <f t="array" aca="1" ref="AW19" ca="1">IF(TODAY()&gt;AW$3,IF($B19="","",SUM(IF(LEFT(AW$4,4)=База!$I$3,База!$I$4:$I$98,0)*IF($B19=База!$B$4:$B$98,1,0)*IF($D19=База!$G$4:$G$98,1,0))),"0")</f>
        <v>0</v>
      </c>
      <c r="AX19" s="43" t="str">
        <f t="array" aca="1" ref="AX19" ca="1">IF(TODAY()&gt;AW$3,IF($B19="","",SUM(IF(AW$3=База!$J$3:$AY$3,База!$J$4:$AY$98,0)*IF($B19=База!$B$4:$B$98,1,0)*IF($D19=База!$G$4:$G$98,1,0))),"0")</f>
        <v>0</v>
      </c>
      <c r="AY19" s="44">
        <f t="shared" ca="1" si="22"/>
        <v>0</v>
      </c>
      <c r="AZ19" s="45" t="e">
        <f t="shared" ca="1" si="23"/>
        <v>#DIV/0!</v>
      </c>
      <c r="BA19" s="42" t="str">
        <f t="array" aca="1" ref="BA19" ca="1">IF(TODAY()&gt;BA$3,IF($B19="","",SUM(IF(LEFT(BA$4,4)=База!$I$3,База!$I$4:$I$98,0)*IF($B19=База!$B$4:$B$98,1,0)*IF($D19=База!$G$4:$G$98,1,0))),"0")</f>
        <v>0</v>
      </c>
      <c r="BB19" s="43" t="str">
        <f t="array" aca="1" ref="BB19" ca="1">IF(TODAY()&gt;BA$3,IF($B19="","",SUM(IF(BA$3=База!$J$3:$AY$3,База!$J$4:$AY$98,0)*IF($B19=База!$B$4:$B$98,1,0)*IF($D19=База!$G$4:$G$98,1,0))),"0")</f>
        <v>0</v>
      </c>
      <c r="BC19" s="44">
        <f t="shared" ca="1" si="24"/>
        <v>0</v>
      </c>
      <c r="BD19" s="45" t="e">
        <f t="shared" ca="1" si="25"/>
        <v>#DIV/0!</v>
      </c>
    </row>
    <row r="20" spans="2:56" ht="12" customHeight="1" x14ac:dyDescent="0.25">
      <c r="B20" s="92" t="str">
        <f>B19</f>
        <v>14-ЗИФ</v>
      </c>
      <c r="C20" s="198"/>
      <c r="D20" s="36" t="str">
        <f>$E$1</f>
        <v>NPV тыс. ₽</v>
      </c>
      <c r="E20" s="37">
        <f t="shared" ca="1" si="33"/>
        <v>0</v>
      </c>
      <c r="F20" s="38">
        <f t="shared" ca="1" si="26"/>
        <v>0</v>
      </c>
      <c r="G20" s="39">
        <f t="shared" ca="1" si="31"/>
        <v>0</v>
      </c>
      <c r="H20" s="40" t="str">
        <f t="shared" ca="1" si="1"/>
        <v>-</v>
      </c>
      <c r="I20" s="37">
        <f t="array" aca="1" ref="I20" ca="1">IF(TODAY()&gt;I$3,IF($B20="","",SUM(IF(LEFT(I$4,4)=База!$I$3,База!$I$4:$I$98,0)*IF($B20=База!$B$4:$B$98,1,0)*IF($D20=База!$G$4:$G$98,1,0))),"0")</f>
        <v>0</v>
      </c>
      <c r="J20" s="38">
        <f t="array" aca="1" ref="J20" ca="1">IF(TODAY()&gt;I$3,IF($B20="","",SUM(IF(I$3=База!$J$3:$AY$3,База!$J$4:$AY$98,0)*IF($B20=База!$B$4:$B$98,1,0)*IF($D20=База!$G$4:$G$98,1,0))),"0")</f>
        <v>0</v>
      </c>
      <c r="K20" s="39">
        <f t="shared" ca="1" si="32"/>
        <v>0</v>
      </c>
      <c r="L20" s="40" t="str">
        <f t="shared" ca="1" si="30"/>
        <v>-</v>
      </c>
      <c r="M20" s="37">
        <f t="array" aca="1" ref="M20" ca="1">IF(TODAY()&gt;M$3,IF($B20="","",SUM(IF(LEFT(M$4,4)=База!$I$3,База!$I$4:$I$98,0)*IF($B20=База!$B$4:$B$98,1,0)*IF($D20=База!$G$4:$G$98,1,0))),"0")</f>
        <v>0</v>
      </c>
      <c r="N20" s="38">
        <f t="array" aca="1" ref="N20" ca="1">IF(TODAY()&gt;M$3,IF($B20="","",SUM(IF(M$3=База!$J$3:$AY$3,База!$J$4:$AY$98,0)*IF($B20=База!$B$4:$B$98,1,0)*IF($D20=База!$G$4:$G$98,1,0))),"0")</f>
        <v>0</v>
      </c>
      <c r="O20" s="39">
        <f t="shared" ca="1" si="4"/>
        <v>0</v>
      </c>
      <c r="P20" s="40" t="str">
        <f t="shared" ca="1" si="5"/>
        <v>-</v>
      </c>
      <c r="Q20" s="37">
        <f t="array" aca="1" ref="Q20" ca="1">IF(TODAY()&gt;Q$3,IF($B20="","",SUM(IF(LEFT(Q$4,4)=База!$I$3,База!$I$4:$I$98,0)*IF($B20=База!$B$4:$B$98,1,0)*IF($D20=База!$G$4:$G$98,1,0))),"0")</f>
        <v>0</v>
      </c>
      <c r="R20" s="38">
        <f t="array" aca="1" ref="R20" ca="1">IF(TODAY()&gt;Q$3,IF($B20="","",SUM(IF(Q$3=База!$J$3:$AY$3,База!$J$4:$AY$98,0)*IF($B20=База!$B$4:$B$98,1,0)*IF($D20=База!$G$4:$G$98,1,0))),"0")</f>
        <v>0</v>
      </c>
      <c r="S20" s="39">
        <f t="shared" ca="1" si="6"/>
        <v>0</v>
      </c>
      <c r="T20" s="40" t="str">
        <f t="shared" ca="1" si="7"/>
        <v>-</v>
      </c>
      <c r="U20" s="37" t="str">
        <f t="array" aca="1" ref="U20" ca="1">IF(TODAY()&gt;U$3,IF($B20="","",SUM(IF(LEFT(U$4,4)=База!$I$3,База!$I$4:$I$98,0)*IF($B20=База!$B$4:$B$98,1,0)*IF($D20=База!$G$4:$G$98,1,0))),"0")</f>
        <v>0</v>
      </c>
      <c r="V20" s="38" t="str">
        <f t="array" aca="1" ref="V20" ca="1">IF(TODAY()&gt;U$3,IF($B20="","",SUM(IF(U$3=База!$J$3:$AY$3,База!$J$4:$AY$98,0)*IF($B20=База!$B$4:$B$98,1,0)*IF($D20=База!$G$4:$G$98,1,0))),"0")</f>
        <v>0</v>
      </c>
      <c r="W20" s="39">
        <f t="shared" ca="1" si="8"/>
        <v>0</v>
      </c>
      <c r="X20" s="40" t="e">
        <f t="shared" ca="1" si="9"/>
        <v>#DIV/0!</v>
      </c>
      <c r="Y20" s="37" t="str">
        <f t="array" aca="1" ref="Y20" ca="1">IF(TODAY()&gt;Y$3,IF($B20="","",SUM(IF(LEFT(Y$4,4)=База!$I$3,База!$I$4:$I$98,0)*IF($B20=База!$B$4:$B$98,1,0)*IF($D20=База!$G$4:$G$98,1,0))),"0")</f>
        <v>0</v>
      </c>
      <c r="Z20" s="38" t="str">
        <f t="array" aca="1" ref="Z20" ca="1">IF(TODAY()&gt;Y$3,IF($B20="","",SUM(IF(Y$3=База!$J$3:$AY$3,База!$J$4:$AY$98,0)*IF($B20=База!$B$4:$B$98,1,0)*IF($D20=База!$G$4:$G$98,1,0))),"0")</f>
        <v>0</v>
      </c>
      <c r="AA20" s="39">
        <f t="shared" ca="1" si="10"/>
        <v>0</v>
      </c>
      <c r="AB20" s="40" t="e">
        <f t="shared" ca="1" si="11"/>
        <v>#DIV/0!</v>
      </c>
      <c r="AC20" s="37" t="str">
        <f t="array" aca="1" ref="AC20" ca="1">IF(TODAY()&gt;AC$3,IF($B20="","",SUM(IF(LEFT(AC$4,4)=База!$I$3,База!$I$4:$I$98,0)*IF($B20=База!$B$4:$B$98,1,0)*IF($D20=База!$G$4:$G$98,1,0))),"0")</f>
        <v>0</v>
      </c>
      <c r="AD20" s="38" t="str">
        <f t="array" aca="1" ref="AD20" ca="1">IF(TODAY()&gt;AC$3,IF($B20="","",SUM(IF(AC$3=База!$J$3:$AY$3,База!$J$4:$AY$98,0)*IF($B20=База!$B$4:$B$98,1,0)*IF($D20=База!$G$4:$G$98,1,0))),"0")</f>
        <v>0</v>
      </c>
      <c r="AE20" s="39">
        <f t="shared" ca="1" si="12"/>
        <v>0</v>
      </c>
      <c r="AF20" s="40" t="e">
        <f t="shared" ca="1" si="13"/>
        <v>#DIV/0!</v>
      </c>
      <c r="AG20" s="37" t="str">
        <f t="array" aca="1" ref="AG20" ca="1">IF(TODAY()&gt;AG$3,IF($B20="","",SUM(IF(LEFT(AG$4,4)=База!$I$3,База!$I$4:$I$98,0)*IF($B20=База!$B$4:$B$98,1,0)*IF($D20=База!$G$4:$G$98,1,0))),"0")</f>
        <v>0</v>
      </c>
      <c r="AH20" s="38" t="str">
        <f t="array" aca="1" ref="AH20" ca="1">IF(TODAY()&gt;AG$3,IF($B20="","",SUM(IF(AG$3=База!$J$3:$AY$3,База!$J$4:$AY$98,0)*IF($B20=База!$B$4:$B$98,1,0)*IF($D20=База!$G$4:$G$98,1,0))),"0")</f>
        <v>0</v>
      </c>
      <c r="AI20" s="39">
        <f t="shared" ca="1" si="14"/>
        <v>0</v>
      </c>
      <c r="AJ20" s="40" t="e">
        <f t="shared" ca="1" si="15"/>
        <v>#DIV/0!</v>
      </c>
      <c r="AK20" s="37" t="str">
        <f t="array" aca="1" ref="AK20" ca="1">IF(TODAY()&gt;AK$3,IF($B20="","",SUM(IF(LEFT(AK$4,4)=База!$I$3,База!$I$4:$I$98,0)*IF($B20=База!$B$4:$B$98,1,0)*IF($D20=База!$G$4:$G$98,1,0))),"0")</f>
        <v>0</v>
      </c>
      <c r="AL20" s="38" t="str">
        <f t="array" aca="1" ref="AL20" ca="1">IF(TODAY()&gt;AK$3,IF($B20="","",SUM(IF(AK$3=База!$J$3:$AY$3,База!$J$4:$AY$98,0)*IF($B20=База!$B$4:$B$98,1,0)*IF($D20=База!$G$4:$G$98,1,0))),"0")</f>
        <v>0</v>
      </c>
      <c r="AM20" s="39">
        <f t="shared" ca="1" si="16"/>
        <v>0</v>
      </c>
      <c r="AN20" s="40" t="e">
        <f t="shared" ca="1" si="17"/>
        <v>#DIV/0!</v>
      </c>
      <c r="AO20" s="37" t="str">
        <f t="array" aca="1" ref="AO20" ca="1">IF(TODAY()&gt;AO$3,IF($B20="","",SUM(IF(LEFT(AO$4,4)=База!$I$3,База!$I$4:$I$98,0)*IF($B20=База!$B$4:$B$98,1,0)*IF($D20=База!$G$4:$G$98,1,0))),"0")</f>
        <v>0</v>
      </c>
      <c r="AP20" s="38" t="str">
        <f t="array" aca="1" ref="AP20" ca="1">IF(TODAY()&gt;AO$3,IF($B20="","",SUM(IF(AO$3=База!$J$3:$AY$3,База!$J$4:$AY$98,0)*IF($B20=База!$B$4:$B$98,1,0)*IF($D20=База!$G$4:$G$98,1,0))),"0")</f>
        <v>0</v>
      </c>
      <c r="AQ20" s="39">
        <f t="shared" ca="1" si="18"/>
        <v>0</v>
      </c>
      <c r="AR20" s="40" t="e">
        <f t="shared" ca="1" si="19"/>
        <v>#DIV/0!</v>
      </c>
      <c r="AS20" s="37" t="str">
        <f t="array" aca="1" ref="AS20" ca="1">IF(TODAY()&gt;AS$3,IF($B20="","",SUM(IF(LEFT(AS$4,4)=База!$I$3,База!$I$4:$I$98,0)*IF($B20=База!$B$4:$B$98,1,0)*IF($D20=База!$G$4:$G$98,1,0))),"0")</f>
        <v>0</v>
      </c>
      <c r="AT20" s="38" t="str">
        <f t="array" aca="1" ref="AT20" ca="1">IF(TODAY()&gt;AS$3,IF($B20="","",SUM(IF(AS$3=База!$J$3:$AY$3,База!$J$4:$AY$98,0)*IF($B20=База!$B$4:$B$98,1,0)*IF($D20=База!$G$4:$G$98,1,0))),"0")</f>
        <v>0</v>
      </c>
      <c r="AU20" s="39">
        <f t="shared" ca="1" si="20"/>
        <v>0</v>
      </c>
      <c r="AV20" s="40" t="e">
        <f t="shared" ca="1" si="21"/>
        <v>#DIV/0!</v>
      </c>
      <c r="AW20" s="37" t="str">
        <f t="array" aca="1" ref="AW20" ca="1">IF(TODAY()&gt;AW$3,IF($B20="","",SUM(IF(LEFT(AW$4,4)=База!$I$3,База!$I$4:$I$98,0)*IF($B20=База!$B$4:$B$98,1,0)*IF($D20=База!$G$4:$G$98,1,0))),"0")</f>
        <v>0</v>
      </c>
      <c r="AX20" s="38" t="str">
        <f t="array" aca="1" ref="AX20" ca="1">IF(TODAY()&gt;AW$3,IF($B20="","",SUM(IF(AW$3=База!$J$3:$AY$3,База!$J$4:$AY$98,0)*IF($B20=База!$B$4:$B$98,1,0)*IF($D20=База!$G$4:$G$98,1,0))),"0")</f>
        <v>0</v>
      </c>
      <c r="AY20" s="39">
        <f t="shared" ca="1" si="22"/>
        <v>0</v>
      </c>
      <c r="AZ20" s="40" t="e">
        <f t="shared" ca="1" si="23"/>
        <v>#DIV/0!</v>
      </c>
      <c r="BA20" s="37" t="str">
        <f t="array" aca="1" ref="BA20" ca="1">IF(TODAY()&gt;BA$3,IF($B20="","",SUM(IF(LEFT(BA$4,4)=База!$I$3,База!$I$4:$I$98,0)*IF($B20=База!$B$4:$B$98,1,0)*IF($D20=База!$G$4:$G$98,1,0))),"0")</f>
        <v>0</v>
      </c>
      <c r="BB20" s="38" t="str">
        <f t="array" aca="1" ref="BB20" ca="1">IF(TODAY()&gt;BA$3,IF($B20="","",SUM(IF(BA$3=База!$J$3:$AY$3,База!$J$4:$AY$98,0)*IF($B20=База!$B$4:$B$98,1,0)*IF($D20=База!$G$4:$G$98,1,0))),"0")</f>
        <v>0</v>
      </c>
      <c r="BC20" s="39">
        <f t="shared" ca="1" si="24"/>
        <v>0</v>
      </c>
      <c r="BD20" s="40" t="e">
        <f t="shared" ca="1" si="25"/>
        <v>#DIV/0!</v>
      </c>
    </row>
    <row r="21" spans="2:56" ht="12" customHeight="1" x14ac:dyDescent="0.25">
      <c r="B21" s="94" t="s">
        <v>15</v>
      </c>
      <c r="C21" s="198" t="s">
        <v>25</v>
      </c>
      <c r="D21" s="41" t="s">
        <v>5</v>
      </c>
      <c r="E21" s="42">
        <f t="shared" ca="1" si="33"/>
        <v>0</v>
      </c>
      <c r="F21" s="43">
        <f t="shared" ca="1" si="26"/>
        <v>0</v>
      </c>
      <c r="G21" s="44">
        <f t="shared" ca="1" si="31"/>
        <v>0</v>
      </c>
      <c r="H21" s="45" t="str">
        <f t="shared" ca="1" si="1"/>
        <v>-</v>
      </c>
      <c r="I21" s="42">
        <f t="array" aca="1" ref="I21" ca="1">IF(TODAY()&gt;I$3,IF($B21="","",SUM(IF(LEFT(I$4,4)=База!$I$3,База!$I$4:$I$98,0)*IF($B21=База!$B$4:$B$98,1,0)*IF($D21=База!$G$4:$G$98,1,0))),"0")</f>
        <v>0</v>
      </c>
      <c r="J21" s="43">
        <f t="array" aca="1" ref="J21" ca="1">IF(TODAY()&gt;I$3,IF($B21="","",SUM(IF(I$3=База!$J$3:$AY$3,База!$J$4:$AY$98,0)*IF($B21=База!$B$4:$B$98,1,0)*IF($D21=База!$G$4:$G$98,1,0))),"0")</f>
        <v>0</v>
      </c>
      <c r="K21" s="44">
        <f t="shared" ca="1" si="32"/>
        <v>0</v>
      </c>
      <c r="L21" s="45" t="str">
        <f t="shared" ca="1" si="30"/>
        <v>-</v>
      </c>
      <c r="M21" s="42">
        <f t="array" aca="1" ref="M21" ca="1">IF(TODAY()&gt;M$3,IF($B21="","",SUM(IF(LEFT(M$4,4)=База!$I$3,База!$I$4:$I$98,0)*IF($B21=База!$B$4:$B$98,1,0)*IF($D21=База!$G$4:$G$98,1,0))),"0")</f>
        <v>0</v>
      </c>
      <c r="N21" s="43">
        <f t="array" aca="1" ref="N21" ca="1">IF(TODAY()&gt;M$3,IF($B21="","",SUM(IF(M$3=База!$J$3:$AY$3,База!$J$4:$AY$98,0)*IF($B21=База!$B$4:$B$98,1,0)*IF($D21=База!$G$4:$G$98,1,0))),"0")</f>
        <v>0</v>
      </c>
      <c r="O21" s="44">
        <f t="shared" ca="1" si="4"/>
        <v>0</v>
      </c>
      <c r="P21" s="45" t="str">
        <f t="shared" ca="1" si="5"/>
        <v>-</v>
      </c>
      <c r="Q21" s="42">
        <f t="array" aca="1" ref="Q21" ca="1">IF(TODAY()&gt;Q$3,IF($B21="","",SUM(IF(LEFT(Q$4,4)=База!$I$3,База!$I$4:$I$98,0)*IF($B21=База!$B$4:$B$98,1,0)*IF($D21=База!$G$4:$G$98,1,0))),"0")</f>
        <v>0</v>
      </c>
      <c r="R21" s="43">
        <f t="array" aca="1" ref="R21" ca="1">IF(TODAY()&gt;Q$3,IF($B21="","",SUM(IF(Q$3=База!$J$3:$AY$3,База!$J$4:$AY$98,0)*IF($B21=База!$B$4:$B$98,1,0)*IF($D21=База!$G$4:$G$98,1,0))),"0")</f>
        <v>0</v>
      </c>
      <c r="S21" s="44">
        <f t="shared" ca="1" si="6"/>
        <v>0</v>
      </c>
      <c r="T21" s="45" t="str">
        <f t="shared" ca="1" si="7"/>
        <v>-</v>
      </c>
      <c r="U21" s="42" t="str">
        <f t="array" aca="1" ref="U21" ca="1">IF(TODAY()&gt;U$3,IF($B21="","",SUM(IF(LEFT(U$4,4)=База!$I$3,База!$I$4:$I$98,0)*IF($B21=База!$B$4:$B$98,1,0)*IF($D21=База!$G$4:$G$98,1,0))),"0")</f>
        <v>0</v>
      </c>
      <c r="V21" s="43" t="str">
        <f t="array" aca="1" ref="V21" ca="1">IF(TODAY()&gt;U$3,IF($B21="","",SUM(IF(U$3=База!$J$3:$AY$3,База!$J$4:$AY$98,0)*IF($B21=База!$B$4:$B$98,1,0)*IF($D21=База!$G$4:$G$98,1,0))),"0")</f>
        <v>0</v>
      </c>
      <c r="W21" s="44">
        <f t="shared" ca="1" si="8"/>
        <v>0</v>
      </c>
      <c r="X21" s="45" t="e">
        <f t="shared" ca="1" si="9"/>
        <v>#DIV/0!</v>
      </c>
      <c r="Y21" s="42" t="str">
        <f t="array" aca="1" ref="Y21" ca="1">IF(TODAY()&gt;Y$3,IF($B21="","",SUM(IF(LEFT(Y$4,4)=База!$I$3,База!$I$4:$I$98,0)*IF($B21=База!$B$4:$B$98,1,0)*IF($D21=База!$G$4:$G$98,1,0))),"0")</f>
        <v>0</v>
      </c>
      <c r="Z21" s="43" t="str">
        <f t="array" aca="1" ref="Z21" ca="1">IF(TODAY()&gt;Y$3,IF($B21="","",SUM(IF(Y$3=База!$J$3:$AY$3,База!$J$4:$AY$98,0)*IF($B21=База!$B$4:$B$98,1,0)*IF($D21=База!$G$4:$G$98,1,0))),"0")</f>
        <v>0</v>
      </c>
      <c r="AA21" s="44">
        <f t="shared" ca="1" si="10"/>
        <v>0</v>
      </c>
      <c r="AB21" s="45" t="e">
        <f t="shared" ca="1" si="11"/>
        <v>#DIV/0!</v>
      </c>
      <c r="AC21" s="42" t="str">
        <f t="array" aca="1" ref="AC21" ca="1">IF(TODAY()&gt;AC$3,IF($B21="","",SUM(IF(LEFT(AC$4,4)=База!$I$3,База!$I$4:$I$98,0)*IF($B21=База!$B$4:$B$98,1,0)*IF($D21=База!$G$4:$G$98,1,0))),"0")</f>
        <v>0</v>
      </c>
      <c r="AD21" s="43" t="str">
        <f t="array" aca="1" ref="AD21" ca="1">IF(TODAY()&gt;AC$3,IF($B21="","",SUM(IF(AC$3=База!$J$3:$AY$3,База!$J$4:$AY$98,0)*IF($B21=База!$B$4:$B$98,1,0)*IF($D21=База!$G$4:$G$98,1,0))),"0")</f>
        <v>0</v>
      </c>
      <c r="AE21" s="44">
        <f t="shared" ca="1" si="12"/>
        <v>0</v>
      </c>
      <c r="AF21" s="45" t="e">
        <f t="shared" ca="1" si="13"/>
        <v>#DIV/0!</v>
      </c>
      <c r="AG21" s="42" t="str">
        <f t="array" aca="1" ref="AG21" ca="1">IF(TODAY()&gt;AG$3,IF($B21="","",SUM(IF(LEFT(AG$4,4)=База!$I$3,База!$I$4:$I$98,0)*IF($B21=База!$B$4:$B$98,1,0)*IF($D21=База!$G$4:$G$98,1,0))),"0")</f>
        <v>0</v>
      </c>
      <c r="AH21" s="43" t="str">
        <f t="array" aca="1" ref="AH21" ca="1">IF(TODAY()&gt;AG$3,IF($B21="","",SUM(IF(AG$3=База!$J$3:$AY$3,База!$J$4:$AY$98,0)*IF($B21=База!$B$4:$B$98,1,0)*IF($D21=База!$G$4:$G$98,1,0))),"0")</f>
        <v>0</v>
      </c>
      <c r="AI21" s="44">
        <f t="shared" ca="1" si="14"/>
        <v>0</v>
      </c>
      <c r="AJ21" s="45" t="e">
        <f t="shared" ca="1" si="15"/>
        <v>#DIV/0!</v>
      </c>
      <c r="AK21" s="42" t="str">
        <f t="array" aca="1" ref="AK21" ca="1">IF(TODAY()&gt;AK$3,IF($B21="","",SUM(IF(LEFT(AK$4,4)=База!$I$3,База!$I$4:$I$98,0)*IF($B21=База!$B$4:$B$98,1,0)*IF($D21=База!$G$4:$G$98,1,0))),"0")</f>
        <v>0</v>
      </c>
      <c r="AL21" s="43" t="str">
        <f t="array" aca="1" ref="AL21" ca="1">IF(TODAY()&gt;AK$3,IF($B21="","",SUM(IF(AK$3=База!$J$3:$AY$3,База!$J$4:$AY$98,0)*IF($B21=База!$B$4:$B$98,1,0)*IF($D21=База!$G$4:$G$98,1,0))),"0")</f>
        <v>0</v>
      </c>
      <c r="AM21" s="44">
        <f t="shared" ca="1" si="16"/>
        <v>0</v>
      </c>
      <c r="AN21" s="45" t="e">
        <f t="shared" ca="1" si="17"/>
        <v>#DIV/0!</v>
      </c>
      <c r="AO21" s="42" t="str">
        <f t="array" aca="1" ref="AO21" ca="1">IF(TODAY()&gt;AO$3,IF($B21="","",SUM(IF(LEFT(AO$4,4)=База!$I$3,База!$I$4:$I$98,0)*IF($B21=База!$B$4:$B$98,1,0)*IF($D21=База!$G$4:$G$98,1,0))),"0")</f>
        <v>0</v>
      </c>
      <c r="AP21" s="43" t="str">
        <f t="array" aca="1" ref="AP21" ca="1">IF(TODAY()&gt;AO$3,IF($B21="","",SUM(IF(AO$3=База!$J$3:$AY$3,База!$J$4:$AY$98,0)*IF($B21=База!$B$4:$B$98,1,0)*IF($D21=База!$G$4:$G$98,1,0))),"0")</f>
        <v>0</v>
      </c>
      <c r="AQ21" s="44">
        <f t="shared" ca="1" si="18"/>
        <v>0</v>
      </c>
      <c r="AR21" s="45" t="e">
        <f t="shared" ca="1" si="19"/>
        <v>#DIV/0!</v>
      </c>
      <c r="AS21" s="42" t="str">
        <f t="array" aca="1" ref="AS21" ca="1">IF(TODAY()&gt;AS$3,IF($B21="","",SUM(IF(LEFT(AS$4,4)=База!$I$3,База!$I$4:$I$98,0)*IF($B21=База!$B$4:$B$98,1,0)*IF($D21=База!$G$4:$G$98,1,0))),"0")</f>
        <v>0</v>
      </c>
      <c r="AT21" s="43" t="str">
        <f t="array" aca="1" ref="AT21" ca="1">IF(TODAY()&gt;AS$3,IF($B21="","",SUM(IF(AS$3=База!$J$3:$AY$3,База!$J$4:$AY$98,0)*IF($B21=База!$B$4:$B$98,1,0)*IF($D21=База!$G$4:$G$98,1,0))),"0")</f>
        <v>0</v>
      </c>
      <c r="AU21" s="44">
        <f t="shared" ca="1" si="20"/>
        <v>0</v>
      </c>
      <c r="AV21" s="45" t="e">
        <f t="shared" ca="1" si="21"/>
        <v>#DIV/0!</v>
      </c>
      <c r="AW21" s="42" t="str">
        <f t="array" aca="1" ref="AW21" ca="1">IF(TODAY()&gt;AW$3,IF($B21="","",SUM(IF(LEFT(AW$4,4)=База!$I$3,База!$I$4:$I$98,0)*IF($B21=База!$B$4:$B$98,1,0)*IF($D21=База!$G$4:$G$98,1,0))),"0")</f>
        <v>0</v>
      </c>
      <c r="AX21" s="43" t="str">
        <f t="array" aca="1" ref="AX21" ca="1">IF(TODAY()&gt;AW$3,IF($B21="","",SUM(IF(AW$3=База!$J$3:$AY$3,База!$J$4:$AY$98,0)*IF($B21=База!$B$4:$B$98,1,0)*IF($D21=База!$G$4:$G$98,1,0))),"0")</f>
        <v>0</v>
      </c>
      <c r="AY21" s="44">
        <f t="shared" ca="1" si="22"/>
        <v>0</v>
      </c>
      <c r="AZ21" s="45" t="e">
        <f t="shared" ca="1" si="23"/>
        <v>#DIV/0!</v>
      </c>
      <c r="BA21" s="42" t="str">
        <f t="array" aca="1" ref="BA21" ca="1">IF(TODAY()&gt;BA$3,IF($B21="","",SUM(IF(LEFT(BA$4,4)=База!$I$3,База!$I$4:$I$98,0)*IF($B21=База!$B$4:$B$98,1,0)*IF($D21=База!$G$4:$G$98,1,0))),"0")</f>
        <v>0</v>
      </c>
      <c r="BB21" s="43" t="str">
        <f t="array" aca="1" ref="BB21" ca="1">IF(TODAY()&gt;BA$3,IF($B21="","",SUM(IF(BA$3=База!$J$3:$AY$3,База!$J$4:$AY$98,0)*IF($B21=База!$B$4:$B$98,1,0)*IF($D21=База!$G$4:$G$98,1,0))),"0")</f>
        <v>0</v>
      </c>
      <c r="BC21" s="44">
        <f t="shared" ca="1" si="24"/>
        <v>0</v>
      </c>
      <c r="BD21" s="45" t="e">
        <f t="shared" ca="1" si="25"/>
        <v>#DIV/0!</v>
      </c>
    </row>
    <row r="22" spans="2:56" ht="12" customHeight="1" x14ac:dyDescent="0.25">
      <c r="B22" s="92" t="str">
        <f>B21</f>
        <v>16-ЗИФ</v>
      </c>
      <c r="C22" s="198"/>
      <c r="D22" s="36" t="str">
        <f>$E$1</f>
        <v>NPV тыс. ₽</v>
      </c>
      <c r="E22" s="37">
        <f t="shared" ca="1" si="33"/>
        <v>0</v>
      </c>
      <c r="F22" s="38">
        <f t="shared" ca="1" si="26"/>
        <v>0</v>
      </c>
      <c r="G22" s="39">
        <f t="shared" ca="1" si="31"/>
        <v>0</v>
      </c>
      <c r="H22" s="40" t="str">
        <f t="shared" ca="1" si="1"/>
        <v>-</v>
      </c>
      <c r="I22" s="37">
        <f t="array" aca="1" ref="I22" ca="1">IF(TODAY()&gt;I$3,IF($B22="","",SUM(IF(LEFT(I$4,4)=База!$I$3,База!$I$4:$I$98,0)*IF($B22=База!$B$4:$B$98,1,0)*IF($D22=База!$G$4:$G$98,1,0))),"0")</f>
        <v>0</v>
      </c>
      <c r="J22" s="38">
        <f t="array" aca="1" ref="J22" ca="1">IF(TODAY()&gt;I$3,IF($B22="","",SUM(IF(I$3=База!$J$3:$AY$3,База!$J$4:$AY$98,0)*IF($B22=База!$B$4:$B$98,1,0)*IF($D22=База!$G$4:$G$98,1,0))),"0")</f>
        <v>0</v>
      </c>
      <c r="K22" s="39">
        <f t="shared" ca="1" si="32"/>
        <v>0</v>
      </c>
      <c r="L22" s="40" t="str">
        <f t="shared" ca="1" si="30"/>
        <v>-</v>
      </c>
      <c r="M22" s="37">
        <f t="array" aca="1" ref="M22" ca="1">IF(TODAY()&gt;M$3,IF($B22="","",SUM(IF(LEFT(M$4,4)=База!$I$3,База!$I$4:$I$98,0)*IF($B22=База!$B$4:$B$98,1,0)*IF($D22=База!$G$4:$G$98,1,0))),"0")</f>
        <v>0</v>
      </c>
      <c r="N22" s="38">
        <f t="array" aca="1" ref="N22" ca="1">IF(TODAY()&gt;M$3,IF($B22="","",SUM(IF(M$3=База!$J$3:$AY$3,База!$J$4:$AY$98,0)*IF($B22=База!$B$4:$B$98,1,0)*IF($D22=База!$G$4:$G$98,1,0))),"0")</f>
        <v>0</v>
      </c>
      <c r="O22" s="39">
        <f t="shared" ca="1" si="4"/>
        <v>0</v>
      </c>
      <c r="P22" s="40" t="str">
        <f t="shared" ca="1" si="5"/>
        <v>-</v>
      </c>
      <c r="Q22" s="37">
        <f t="array" aca="1" ref="Q22" ca="1">IF(TODAY()&gt;Q$3,IF($B22="","",SUM(IF(LEFT(Q$4,4)=База!$I$3,База!$I$4:$I$98,0)*IF($B22=База!$B$4:$B$98,1,0)*IF($D22=База!$G$4:$G$98,1,0))),"0")</f>
        <v>0</v>
      </c>
      <c r="R22" s="38">
        <f t="array" aca="1" ref="R22" ca="1">IF(TODAY()&gt;Q$3,IF($B22="","",SUM(IF(Q$3=База!$J$3:$AY$3,База!$J$4:$AY$98,0)*IF($B22=База!$B$4:$B$98,1,0)*IF($D22=База!$G$4:$G$98,1,0))),"0")</f>
        <v>0</v>
      </c>
      <c r="S22" s="39">
        <f t="shared" ca="1" si="6"/>
        <v>0</v>
      </c>
      <c r="T22" s="40" t="str">
        <f t="shared" ca="1" si="7"/>
        <v>-</v>
      </c>
      <c r="U22" s="37" t="str">
        <f t="array" aca="1" ref="U22" ca="1">IF(TODAY()&gt;U$3,IF($B22="","",SUM(IF(LEFT(U$4,4)=База!$I$3,База!$I$4:$I$98,0)*IF($B22=База!$B$4:$B$98,1,0)*IF($D22=База!$G$4:$G$98,1,0))),"0")</f>
        <v>0</v>
      </c>
      <c r="V22" s="38" t="str">
        <f t="array" aca="1" ref="V22" ca="1">IF(TODAY()&gt;U$3,IF($B22="","",SUM(IF(U$3=База!$J$3:$AY$3,База!$J$4:$AY$98,0)*IF($B22=База!$B$4:$B$98,1,0)*IF($D22=База!$G$4:$G$98,1,0))),"0")</f>
        <v>0</v>
      </c>
      <c r="W22" s="39">
        <f t="shared" ca="1" si="8"/>
        <v>0</v>
      </c>
      <c r="X22" s="40" t="e">
        <f t="shared" ca="1" si="9"/>
        <v>#DIV/0!</v>
      </c>
      <c r="Y22" s="37" t="str">
        <f t="array" aca="1" ref="Y22" ca="1">IF(TODAY()&gt;Y$3,IF($B22="","",SUM(IF(LEFT(Y$4,4)=База!$I$3,База!$I$4:$I$98,0)*IF($B22=База!$B$4:$B$98,1,0)*IF($D22=База!$G$4:$G$98,1,0))),"0")</f>
        <v>0</v>
      </c>
      <c r="Z22" s="38" t="str">
        <f t="array" aca="1" ref="Z22" ca="1">IF(TODAY()&gt;Y$3,IF($B22="","",SUM(IF(Y$3=База!$J$3:$AY$3,База!$J$4:$AY$98,0)*IF($B22=База!$B$4:$B$98,1,0)*IF($D22=База!$G$4:$G$98,1,0))),"0")</f>
        <v>0</v>
      </c>
      <c r="AA22" s="39">
        <f t="shared" ca="1" si="10"/>
        <v>0</v>
      </c>
      <c r="AB22" s="40" t="e">
        <f t="shared" ca="1" si="11"/>
        <v>#DIV/0!</v>
      </c>
      <c r="AC22" s="37" t="str">
        <f t="array" aca="1" ref="AC22" ca="1">IF(TODAY()&gt;AC$3,IF($B22="","",SUM(IF(LEFT(AC$4,4)=База!$I$3,База!$I$4:$I$98,0)*IF($B22=База!$B$4:$B$98,1,0)*IF($D22=База!$G$4:$G$98,1,0))),"0")</f>
        <v>0</v>
      </c>
      <c r="AD22" s="38" t="str">
        <f t="array" aca="1" ref="AD22" ca="1">IF(TODAY()&gt;AC$3,IF($B22="","",SUM(IF(AC$3=База!$J$3:$AY$3,База!$J$4:$AY$98,0)*IF($B22=База!$B$4:$B$98,1,0)*IF($D22=База!$G$4:$G$98,1,0))),"0")</f>
        <v>0</v>
      </c>
      <c r="AE22" s="39">
        <f t="shared" ca="1" si="12"/>
        <v>0</v>
      </c>
      <c r="AF22" s="40" t="e">
        <f t="shared" ca="1" si="13"/>
        <v>#DIV/0!</v>
      </c>
      <c r="AG22" s="37" t="str">
        <f t="array" aca="1" ref="AG22" ca="1">IF(TODAY()&gt;AG$3,IF($B22="","",SUM(IF(LEFT(AG$4,4)=База!$I$3,База!$I$4:$I$98,0)*IF($B22=База!$B$4:$B$98,1,0)*IF($D22=База!$G$4:$G$98,1,0))),"0")</f>
        <v>0</v>
      </c>
      <c r="AH22" s="38" t="str">
        <f t="array" aca="1" ref="AH22" ca="1">IF(TODAY()&gt;AG$3,IF($B22="","",SUM(IF(AG$3=База!$J$3:$AY$3,База!$J$4:$AY$98,0)*IF($B22=База!$B$4:$B$98,1,0)*IF($D22=База!$G$4:$G$98,1,0))),"0")</f>
        <v>0</v>
      </c>
      <c r="AI22" s="39">
        <f t="shared" ca="1" si="14"/>
        <v>0</v>
      </c>
      <c r="AJ22" s="40" t="e">
        <f t="shared" ca="1" si="15"/>
        <v>#DIV/0!</v>
      </c>
      <c r="AK22" s="37" t="str">
        <f t="array" aca="1" ref="AK22" ca="1">IF(TODAY()&gt;AK$3,IF($B22="","",SUM(IF(LEFT(AK$4,4)=База!$I$3,База!$I$4:$I$98,0)*IF($B22=База!$B$4:$B$98,1,0)*IF($D22=База!$G$4:$G$98,1,0))),"0")</f>
        <v>0</v>
      </c>
      <c r="AL22" s="38" t="str">
        <f t="array" aca="1" ref="AL22" ca="1">IF(TODAY()&gt;AK$3,IF($B22="","",SUM(IF(AK$3=База!$J$3:$AY$3,База!$J$4:$AY$98,0)*IF($B22=База!$B$4:$B$98,1,0)*IF($D22=База!$G$4:$G$98,1,0))),"0")</f>
        <v>0</v>
      </c>
      <c r="AM22" s="39">
        <f t="shared" ca="1" si="16"/>
        <v>0</v>
      </c>
      <c r="AN22" s="40" t="e">
        <f t="shared" ca="1" si="17"/>
        <v>#DIV/0!</v>
      </c>
      <c r="AO22" s="37" t="str">
        <f t="array" aca="1" ref="AO22" ca="1">IF(TODAY()&gt;AO$3,IF($B22="","",SUM(IF(LEFT(AO$4,4)=База!$I$3,База!$I$4:$I$98,0)*IF($B22=База!$B$4:$B$98,1,0)*IF($D22=База!$G$4:$G$98,1,0))),"0")</f>
        <v>0</v>
      </c>
      <c r="AP22" s="38" t="str">
        <f t="array" aca="1" ref="AP22" ca="1">IF(TODAY()&gt;AO$3,IF($B22="","",SUM(IF(AO$3=База!$J$3:$AY$3,База!$J$4:$AY$98,0)*IF($B22=База!$B$4:$B$98,1,0)*IF($D22=База!$G$4:$G$98,1,0))),"0")</f>
        <v>0</v>
      </c>
      <c r="AQ22" s="39">
        <f t="shared" ca="1" si="18"/>
        <v>0</v>
      </c>
      <c r="AR22" s="40" t="e">
        <f t="shared" ca="1" si="19"/>
        <v>#DIV/0!</v>
      </c>
      <c r="AS22" s="37" t="str">
        <f t="array" aca="1" ref="AS22" ca="1">IF(TODAY()&gt;AS$3,IF($B22="","",SUM(IF(LEFT(AS$4,4)=База!$I$3,База!$I$4:$I$98,0)*IF($B22=База!$B$4:$B$98,1,0)*IF($D22=База!$G$4:$G$98,1,0))),"0")</f>
        <v>0</v>
      </c>
      <c r="AT22" s="38" t="str">
        <f t="array" aca="1" ref="AT22" ca="1">IF(TODAY()&gt;AS$3,IF($B22="","",SUM(IF(AS$3=База!$J$3:$AY$3,База!$J$4:$AY$98,0)*IF($B22=База!$B$4:$B$98,1,0)*IF($D22=База!$G$4:$G$98,1,0))),"0")</f>
        <v>0</v>
      </c>
      <c r="AU22" s="39">
        <f t="shared" ca="1" si="20"/>
        <v>0</v>
      </c>
      <c r="AV22" s="40" t="e">
        <f t="shared" ca="1" si="21"/>
        <v>#DIV/0!</v>
      </c>
      <c r="AW22" s="37" t="str">
        <f t="array" aca="1" ref="AW22" ca="1">IF(TODAY()&gt;AW$3,IF($B22="","",SUM(IF(LEFT(AW$4,4)=База!$I$3,База!$I$4:$I$98,0)*IF($B22=База!$B$4:$B$98,1,0)*IF($D22=База!$G$4:$G$98,1,0))),"0")</f>
        <v>0</v>
      </c>
      <c r="AX22" s="38" t="str">
        <f t="array" aca="1" ref="AX22" ca="1">IF(TODAY()&gt;AW$3,IF($B22="","",SUM(IF(AW$3=База!$J$3:$AY$3,База!$J$4:$AY$98,0)*IF($B22=База!$B$4:$B$98,1,0)*IF($D22=База!$G$4:$G$98,1,0))),"0")</f>
        <v>0</v>
      </c>
      <c r="AY22" s="39">
        <f t="shared" ca="1" si="22"/>
        <v>0</v>
      </c>
      <c r="AZ22" s="40" t="e">
        <f t="shared" ca="1" si="23"/>
        <v>#DIV/0!</v>
      </c>
      <c r="BA22" s="37" t="str">
        <f t="array" aca="1" ref="BA22" ca="1">IF(TODAY()&gt;BA$3,IF($B22="","",SUM(IF(LEFT(BA$4,4)=База!$I$3,База!$I$4:$I$98,0)*IF($B22=База!$B$4:$B$98,1,0)*IF($D22=База!$G$4:$G$98,1,0))),"0")</f>
        <v>0</v>
      </c>
      <c r="BB22" s="38" t="str">
        <f t="array" aca="1" ref="BB22" ca="1">IF(TODAY()&gt;BA$3,IF($B22="","",SUM(IF(BA$3=База!$J$3:$AY$3,База!$J$4:$AY$98,0)*IF($B22=База!$B$4:$B$98,1,0)*IF($D22=База!$G$4:$G$98,1,0))),"0")</f>
        <v>0</v>
      </c>
      <c r="BC22" s="39">
        <f t="shared" ca="1" si="24"/>
        <v>0</v>
      </c>
      <c r="BD22" s="40" t="e">
        <f t="shared" ca="1" si="25"/>
        <v>#DIV/0!</v>
      </c>
    </row>
    <row r="23" spans="2:56" ht="12" customHeight="1" x14ac:dyDescent="0.25">
      <c r="B23" s="94" t="s">
        <v>16</v>
      </c>
      <c r="C23" s="198" t="s">
        <v>26</v>
      </c>
      <c r="D23" s="41" t="s">
        <v>5</v>
      </c>
      <c r="E23" s="42">
        <f t="shared" ca="1" si="33"/>
        <v>0</v>
      </c>
      <c r="F23" s="43">
        <f t="shared" ca="1" si="26"/>
        <v>0</v>
      </c>
      <c r="G23" s="44">
        <f t="shared" ca="1" si="31"/>
        <v>0</v>
      </c>
      <c r="H23" s="45" t="str">
        <f t="shared" ca="1" si="1"/>
        <v>-</v>
      </c>
      <c r="I23" s="42">
        <f t="array" aca="1" ref="I23" ca="1">IF(TODAY()&gt;I$3,IF($B23="","",SUM(IF(LEFT(I$4,4)=База!$I$3,База!$I$4:$I$98,0)*IF($B23=База!$B$4:$B$98,1,0)*IF($D23=База!$G$4:$G$98,1,0))),"0")</f>
        <v>0</v>
      </c>
      <c r="J23" s="43">
        <f t="array" aca="1" ref="J23" ca="1">IF(TODAY()&gt;I$3,IF($B23="","",SUM(IF(I$3=База!$J$3:$AY$3,База!$J$4:$AY$98,0)*IF($B23=База!$B$4:$B$98,1,0)*IF($D23=База!$G$4:$G$98,1,0))),"0")</f>
        <v>0</v>
      </c>
      <c r="K23" s="44">
        <f t="shared" ca="1" si="32"/>
        <v>0</v>
      </c>
      <c r="L23" s="45" t="str">
        <f t="shared" ca="1" si="30"/>
        <v>-</v>
      </c>
      <c r="M23" s="42">
        <f t="array" aca="1" ref="M23" ca="1">IF(TODAY()&gt;M$3,IF($B23="","",SUM(IF(LEFT(M$4,4)=База!$I$3,База!$I$4:$I$98,0)*IF($B23=База!$B$4:$B$98,1,0)*IF($D23=База!$G$4:$G$98,1,0))),"0")</f>
        <v>0</v>
      </c>
      <c r="N23" s="43">
        <f t="array" aca="1" ref="N23" ca="1">IF(TODAY()&gt;M$3,IF($B23="","",SUM(IF(M$3=База!$J$3:$AY$3,База!$J$4:$AY$98,0)*IF($B23=База!$B$4:$B$98,1,0)*IF($D23=База!$G$4:$G$98,1,0))),"0")</f>
        <v>0</v>
      </c>
      <c r="O23" s="44">
        <f t="shared" ca="1" si="4"/>
        <v>0</v>
      </c>
      <c r="P23" s="45" t="str">
        <f t="shared" ca="1" si="5"/>
        <v>-</v>
      </c>
      <c r="Q23" s="42">
        <f t="array" aca="1" ref="Q23" ca="1">IF(TODAY()&gt;Q$3,IF($B23="","",SUM(IF(LEFT(Q$4,4)=База!$I$3,База!$I$4:$I$98,0)*IF($B23=База!$B$4:$B$98,1,0)*IF($D23=База!$G$4:$G$98,1,0))),"0")</f>
        <v>0</v>
      </c>
      <c r="R23" s="43">
        <f t="array" aca="1" ref="R23" ca="1">IF(TODAY()&gt;Q$3,IF($B23="","",SUM(IF(Q$3=База!$J$3:$AY$3,База!$J$4:$AY$98,0)*IF($B23=База!$B$4:$B$98,1,0)*IF($D23=База!$G$4:$G$98,1,0))),"0")</f>
        <v>0</v>
      </c>
      <c r="S23" s="44">
        <f t="shared" ca="1" si="6"/>
        <v>0</v>
      </c>
      <c r="T23" s="45" t="str">
        <f t="shared" ca="1" si="7"/>
        <v>-</v>
      </c>
      <c r="U23" s="42" t="str">
        <f t="array" aca="1" ref="U23" ca="1">IF(TODAY()&gt;U$3,IF($B23="","",SUM(IF(LEFT(U$4,4)=База!$I$3,База!$I$4:$I$98,0)*IF($B23=База!$B$4:$B$98,1,0)*IF($D23=База!$G$4:$G$98,1,0))),"0")</f>
        <v>0</v>
      </c>
      <c r="V23" s="43" t="str">
        <f t="array" aca="1" ref="V23" ca="1">IF(TODAY()&gt;U$3,IF($B23="","",SUM(IF(U$3=База!$J$3:$AY$3,База!$J$4:$AY$98,0)*IF($B23=База!$B$4:$B$98,1,0)*IF($D23=База!$G$4:$G$98,1,0))),"0")</f>
        <v>0</v>
      </c>
      <c r="W23" s="44">
        <f t="shared" ca="1" si="8"/>
        <v>0</v>
      </c>
      <c r="X23" s="45" t="e">
        <f t="shared" ca="1" si="9"/>
        <v>#DIV/0!</v>
      </c>
      <c r="Y23" s="42" t="str">
        <f t="array" aca="1" ref="Y23" ca="1">IF(TODAY()&gt;Y$3,IF($B23="","",SUM(IF(LEFT(Y$4,4)=База!$I$3,База!$I$4:$I$98,0)*IF($B23=База!$B$4:$B$98,1,0)*IF($D23=База!$G$4:$G$98,1,0))),"0")</f>
        <v>0</v>
      </c>
      <c r="Z23" s="43" t="str">
        <f t="array" aca="1" ref="Z23" ca="1">IF(TODAY()&gt;Y$3,IF($B23="","",SUM(IF(Y$3=База!$J$3:$AY$3,База!$J$4:$AY$98,0)*IF($B23=База!$B$4:$B$98,1,0)*IF($D23=База!$G$4:$G$98,1,0))),"0")</f>
        <v>0</v>
      </c>
      <c r="AA23" s="44">
        <f t="shared" ca="1" si="10"/>
        <v>0</v>
      </c>
      <c r="AB23" s="45" t="e">
        <f t="shared" ca="1" si="11"/>
        <v>#DIV/0!</v>
      </c>
      <c r="AC23" s="42" t="str">
        <f t="array" aca="1" ref="AC23" ca="1">IF(TODAY()&gt;AC$3,IF($B23="","",SUM(IF(LEFT(AC$4,4)=База!$I$3,База!$I$4:$I$98,0)*IF($B23=База!$B$4:$B$98,1,0)*IF($D23=База!$G$4:$G$98,1,0))),"0")</f>
        <v>0</v>
      </c>
      <c r="AD23" s="43" t="str">
        <f t="array" aca="1" ref="AD23" ca="1">IF(TODAY()&gt;AC$3,IF($B23="","",SUM(IF(AC$3=База!$J$3:$AY$3,База!$J$4:$AY$98,0)*IF($B23=База!$B$4:$B$98,1,0)*IF($D23=База!$G$4:$G$98,1,0))),"0")</f>
        <v>0</v>
      </c>
      <c r="AE23" s="44">
        <f t="shared" ca="1" si="12"/>
        <v>0</v>
      </c>
      <c r="AF23" s="45" t="e">
        <f t="shared" ca="1" si="13"/>
        <v>#DIV/0!</v>
      </c>
      <c r="AG23" s="42" t="str">
        <f t="array" aca="1" ref="AG23" ca="1">IF(TODAY()&gt;AG$3,IF($B23="","",SUM(IF(LEFT(AG$4,4)=База!$I$3,База!$I$4:$I$98,0)*IF($B23=База!$B$4:$B$98,1,0)*IF($D23=База!$G$4:$G$98,1,0))),"0")</f>
        <v>0</v>
      </c>
      <c r="AH23" s="43" t="str">
        <f t="array" aca="1" ref="AH23" ca="1">IF(TODAY()&gt;AG$3,IF($B23="","",SUM(IF(AG$3=База!$J$3:$AY$3,База!$J$4:$AY$98,0)*IF($B23=База!$B$4:$B$98,1,0)*IF($D23=База!$G$4:$G$98,1,0))),"0")</f>
        <v>0</v>
      </c>
      <c r="AI23" s="44">
        <f t="shared" ca="1" si="14"/>
        <v>0</v>
      </c>
      <c r="AJ23" s="45" t="e">
        <f t="shared" ca="1" si="15"/>
        <v>#DIV/0!</v>
      </c>
      <c r="AK23" s="42" t="str">
        <f t="array" aca="1" ref="AK23" ca="1">IF(TODAY()&gt;AK$3,IF($B23="","",SUM(IF(LEFT(AK$4,4)=База!$I$3,База!$I$4:$I$98,0)*IF($B23=База!$B$4:$B$98,1,0)*IF($D23=База!$G$4:$G$98,1,0))),"0")</f>
        <v>0</v>
      </c>
      <c r="AL23" s="43" t="str">
        <f t="array" aca="1" ref="AL23" ca="1">IF(TODAY()&gt;AK$3,IF($B23="","",SUM(IF(AK$3=База!$J$3:$AY$3,База!$J$4:$AY$98,0)*IF($B23=База!$B$4:$B$98,1,0)*IF($D23=База!$G$4:$G$98,1,0))),"0")</f>
        <v>0</v>
      </c>
      <c r="AM23" s="44">
        <f t="shared" ca="1" si="16"/>
        <v>0</v>
      </c>
      <c r="AN23" s="45" t="e">
        <f t="shared" ca="1" si="17"/>
        <v>#DIV/0!</v>
      </c>
      <c r="AO23" s="42" t="str">
        <f t="array" aca="1" ref="AO23" ca="1">IF(TODAY()&gt;AO$3,IF($B23="","",SUM(IF(LEFT(AO$4,4)=База!$I$3,База!$I$4:$I$98,0)*IF($B23=База!$B$4:$B$98,1,0)*IF($D23=База!$G$4:$G$98,1,0))),"0")</f>
        <v>0</v>
      </c>
      <c r="AP23" s="43" t="str">
        <f t="array" aca="1" ref="AP23" ca="1">IF(TODAY()&gt;AO$3,IF($B23="","",SUM(IF(AO$3=База!$J$3:$AY$3,База!$J$4:$AY$98,0)*IF($B23=База!$B$4:$B$98,1,0)*IF($D23=База!$G$4:$G$98,1,0))),"0")</f>
        <v>0</v>
      </c>
      <c r="AQ23" s="44">
        <f t="shared" ca="1" si="18"/>
        <v>0</v>
      </c>
      <c r="AR23" s="45" t="e">
        <f t="shared" ca="1" si="19"/>
        <v>#DIV/0!</v>
      </c>
      <c r="AS23" s="42" t="str">
        <f t="array" aca="1" ref="AS23" ca="1">IF(TODAY()&gt;AS$3,IF($B23="","",SUM(IF(LEFT(AS$4,4)=База!$I$3,База!$I$4:$I$98,0)*IF($B23=База!$B$4:$B$98,1,0)*IF($D23=База!$G$4:$G$98,1,0))),"0")</f>
        <v>0</v>
      </c>
      <c r="AT23" s="43" t="str">
        <f t="array" aca="1" ref="AT23" ca="1">IF(TODAY()&gt;AS$3,IF($B23="","",SUM(IF(AS$3=База!$J$3:$AY$3,База!$J$4:$AY$98,0)*IF($B23=База!$B$4:$B$98,1,0)*IF($D23=База!$G$4:$G$98,1,0))),"0")</f>
        <v>0</v>
      </c>
      <c r="AU23" s="44">
        <f t="shared" ca="1" si="20"/>
        <v>0</v>
      </c>
      <c r="AV23" s="45" t="e">
        <f t="shared" ca="1" si="21"/>
        <v>#DIV/0!</v>
      </c>
      <c r="AW23" s="42" t="str">
        <f t="array" aca="1" ref="AW23" ca="1">IF(TODAY()&gt;AW$3,IF($B23="","",SUM(IF(LEFT(AW$4,4)=База!$I$3,База!$I$4:$I$98,0)*IF($B23=База!$B$4:$B$98,1,0)*IF($D23=База!$G$4:$G$98,1,0))),"0")</f>
        <v>0</v>
      </c>
      <c r="AX23" s="43" t="str">
        <f t="array" aca="1" ref="AX23" ca="1">IF(TODAY()&gt;AW$3,IF($B23="","",SUM(IF(AW$3=База!$J$3:$AY$3,База!$J$4:$AY$98,0)*IF($B23=База!$B$4:$B$98,1,0)*IF($D23=База!$G$4:$G$98,1,0))),"0")</f>
        <v>0</v>
      </c>
      <c r="AY23" s="44">
        <f t="shared" ca="1" si="22"/>
        <v>0</v>
      </c>
      <c r="AZ23" s="45" t="e">
        <f t="shared" ca="1" si="23"/>
        <v>#DIV/0!</v>
      </c>
      <c r="BA23" s="42" t="str">
        <f t="array" aca="1" ref="BA23" ca="1">IF(TODAY()&gt;BA$3,IF($B23="","",SUM(IF(LEFT(BA$4,4)=База!$I$3,База!$I$4:$I$98,0)*IF($B23=База!$B$4:$B$98,1,0)*IF($D23=База!$G$4:$G$98,1,0))),"0")</f>
        <v>0</v>
      </c>
      <c r="BB23" s="43" t="str">
        <f t="array" aca="1" ref="BB23" ca="1">IF(TODAY()&gt;BA$3,IF($B23="","",SUM(IF(BA$3=База!$J$3:$AY$3,База!$J$4:$AY$98,0)*IF($B23=База!$B$4:$B$98,1,0)*IF($D23=База!$G$4:$G$98,1,0))),"0")</f>
        <v>0</v>
      </c>
      <c r="BC23" s="44">
        <f t="shared" ca="1" si="24"/>
        <v>0</v>
      </c>
      <c r="BD23" s="45" t="e">
        <f t="shared" ca="1" si="25"/>
        <v>#DIV/0!</v>
      </c>
    </row>
    <row r="24" spans="2:56" ht="12" customHeight="1" x14ac:dyDescent="0.25">
      <c r="B24" s="92" t="str">
        <f>B23</f>
        <v>17-ЗИФ</v>
      </c>
      <c r="C24" s="198"/>
      <c r="D24" s="36" t="str">
        <f>$E$1</f>
        <v>NPV тыс. ₽</v>
      </c>
      <c r="E24" s="37">
        <f t="shared" ca="1" si="33"/>
        <v>0</v>
      </c>
      <c r="F24" s="38">
        <f t="shared" ca="1" si="26"/>
        <v>0</v>
      </c>
      <c r="G24" s="39">
        <f t="shared" ca="1" si="31"/>
        <v>0</v>
      </c>
      <c r="H24" s="40" t="str">
        <f t="shared" ca="1" si="1"/>
        <v>-</v>
      </c>
      <c r="I24" s="37">
        <f t="array" aca="1" ref="I24" ca="1">IF(TODAY()&gt;I$3,IF($B24="","",SUM(IF(LEFT(I$4,4)=База!$I$3,База!$I$4:$I$98,0)*IF($B24=База!$B$4:$B$98,1,0)*IF($D24=База!$G$4:$G$98,1,0))),"0")</f>
        <v>0</v>
      </c>
      <c r="J24" s="38">
        <f t="array" aca="1" ref="J24" ca="1">IF(TODAY()&gt;I$3,IF($B24="","",SUM(IF(I$3=База!$J$3:$AY$3,База!$J$4:$AY$98,0)*IF($B24=База!$B$4:$B$98,1,0)*IF($D24=База!$G$4:$G$98,1,0))),"0")</f>
        <v>0</v>
      </c>
      <c r="K24" s="39">
        <f t="shared" ca="1" si="32"/>
        <v>0</v>
      </c>
      <c r="L24" s="40" t="str">
        <f t="shared" ca="1" si="30"/>
        <v>-</v>
      </c>
      <c r="M24" s="37">
        <f t="array" aca="1" ref="M24" ca="1">IF(TODAY()&gt;M$3,IF($B24="","",SUM(IF(LEFT(M$4,4)=База!$I$3,База!$I$4:$I$98,0)*IF($B24=База!$B$4:$B$98,1,0)*IF($D24=База!$G$4:$G$98,1,0))),"0")</f>
        <v>0</v>
      </c>
      <c r="N24" s="38">
        <f t="array" aca="1" ref="N24" ca="1">IF(TODAY()&gt;M$3,IF($B24="","",SUM(IF(M$3=База!$J$3:$AY$3,База!$J$4:$AY$98,0)*IF($B24=База!$B$4:$B$98,1,0)*IF($D24=База!$G$4:$G$98,1,0))),"0")</f>
        <v>0</v>
      </c>
      <c r="O24" s="39">
        <f t="shared" ca="1" si="4"/>
        <v>0</v>
      </c>
      <c r="P24" s="40" t="str">
        <f t="shared" ca="1" si="5"/>
        <v>-</v>
      </c>
      <c r="Q24" s="37">
        <f t="array" aca="1" ref="Q24" ca="1">IF(TODAY()&gt;Q$3,IF($B24="","",SUM(IF(LEFT(Q$4,4)=База!$I$3,База!$I$4:$I$98,0)*IF($B24=База!$B$4:$B$98,1,0)*IF($D24=База!$G$4:$G$98,1,0))),"0")</f>
        <v>0</v>
      </c>
      <c r="R24" s="38">
        <f t="array" aca="1" ref="R24" ca="1">IF(TODAY()&gt;Q$3,IF($B24="","",SUM(IF(Q$3=База!$J$3:$AY$3,База!$J$4:$AY$98,0)*IF($B24=База!$B$4:$B$98,1,0)*IF($D24=База!$G$4:$G$98,1,0))),"0")</f>
        <v>0</v>
      </c>
      <c r="S24" s="39">
        <f t="shared" ca="1" si="6"/>
        <v>0</v>
      </c>
      <c r="T24" s="40" t="str">
        <f t="shared" ca="1" si="7"/>
        <v>-</v>
      </c>
      <c r="U24" s="37" t="str">
        <f t="array" aca="1" ref="U24" ca="1">IF(TODAY()&gt;U$3,IF($B24="","",SUM(IF(LEFT(U$4,4)=База!$I$3,База!$I$4:$I$98,0)*IF($B24=База!$B$4:$B$98,1,0)*IF($D24=База!$G$4:$G$98,1,0))),"0")</f>
        <v>0</v>
      </c>
      <c r="V24" s="38" t="str">
        <f t="array" aca="1" ref="V24" ca="1">IF(TODAY()&gt;U$3,IF($B24="","",SUM(IF(U$3=База!$J$3:$AY$3,База!$J$4:$AY$98,0)*IF($B24=База!$B$4:$B$98,1,0)*IF($D24=База!$G$4:$G$98,1,0))),"0")</f>
        <v>0</v>
      </c>
      <c r="W24" s="39">
        <f t="shared" ca="1" si="8"/>
        <v>0</v>
      </c>
      <c r="X24" s="40" t="e">
        <f t="shared" ca="1" si="9"/>
        <v>#DIV/0!</v>
      </c>
      <c r="Y24" s="37" t="str">
        <f t="array" aca="1" ref="Y24" ca="1">IF(TODAY()&gt;Y$3,IF($B24="","",SUM(IF(LEFT(Y$4,4)=База!$I$3,База!$I$4:$I$98,0)*IF($B24=База!$B$4:$B$98,1,0)*IF($D24=База!$G$4:$G$98,1,0))),"0")</f>
        <v>0</v>
      </c>
      <c r="Z24" s="38" t="str">
        <f t="array" aca="1" ref="Z24" ca="1">IF(TODAY()&gt;Y$3,IF($B24="","",SUM(IF(Y$3=База!$J$3:$AY$3,База!$J$4:$AY$98,0)*IF($B24=База!$B$4:$B$98,1,0)*IF($D24=База!$G$4:$G$98,1,0))),"0")</f>
        <v>0</v>
      </c>
      <c r="AA24" s="39">
        <f t="shared" ca="1" si="10"/>
        <v>0</v>
      </c>
      <c r="AB24" s="40" t="e">
        <f t="shared" ca="1" si="11"/>
        <v>#DIV/0!</v>
      </c>
      <c r="AC24" s="37" t="str">
        <f t="array" aca="1" ref="AC24" ca="1">IF(TODAY()&gt;AC$3,IF($B24="","",SUM(IF(LEFT(AC$4,4)=База!$I$3,База!$I$4:$I$98,0)*IF($B24=База!$B$4:$B$98,1,0)*IF($D24=База!$G$4:$G$98,1,0))),"0")</f>
        <v>0</v>
      </c>
      <c r="AD24" s="38" t="str">
        <f t="array" aca="1" ref="AD24" ca="1">IF(TODAY()&gt;AC$3,IF($B24="","",SUM(IF(AC$3=База!$J$3:$AY$3,База!$J$4:$AY$98,0)*IF($B24=База!$B$4:$B$98,1,0)*IF($D24=База!$G$4:$G$98,1,0))),"0")</f>
        <v>0</v>
      </c>
      <c r="AE24" s="39">
        <f t="shared" ca="1" si="12"/>
        <v>0</v>
      </c>
      <c r="AF24" s="40" t="e">
        <f t="shared" ca="1" si="13"/>
        <v>#DIV/0!</v>
      </c>
      <c r="AG24" s="37" t="str">
        <f t="array" aca="1" ref="AG24" ca="1">IF(TODAY()&gt;AG$3,IF($B24="","",SUM(IF(LEFT(AG$4,4)=База!$I$3,База!$I$4:$I$98,0)*IF($B24=База!$B$4:$B$98,1,0)*IF($D24=База!$G$4:$G$98,1,0))),"0")</f>
        <v>0</v>
      </c>
      <c r="AH24" s="38" t="str">
        <f t="array" aca="1" ref="AH24" ca="1">IF(TODAY()&gt;AG$3,IF($B24="","",SUM(IF(AG$3=База!$J$3:$AY$3,База!$J$4:$AY$98,0)*IF($B24=База!$B$4:$B$98,1,0)*IF($D24=База!$G$4:$G$98,1,0))),"0")</f>
        <v>0</v>
      </c>
      <c r="AI24" s="39">
        <f t="shared" ca="1" si="14"/>
        <v>0</v>
      </c>
      <c r="AJ24" s="40" t="e">
        <f t="shared" ca="1" si="15"/>
        <v>#DIV/0!</v>
      </c>
      <c r="AK24" s="37" t="str">
        <f t="array" aca="1" ref="AK24" ca="1">IF(TODAY()&gt;AK$3,IF($B24="","",SUM(IF(LEFT(AK$4,4)=База!$I$3,База!$I$4:$I$98,0)*IF($B24=База!$B$4:$B$98,1,0)*IF($D24=База!$G$4:$G$98,1,0))),"0")</f>
        <v>0</v>
      </c>
      <c r="AL24" s="38" t="str">
        <f t="array" aca="1" ref="AL24" ca="1">IF(TODAY()&gt;AK$3,IF($B24="","",SUM(IF(AK$3=База!$J$3:$AY$3,База!$J$4:$AY$98,0)*IF($B24=База!$B$4:$B$98,1,0)*IF($D24=База!$G$4:$G$98,1,0))),"0")</f>
        <v>0</v>
      </c>
      <c r="AM24" s="39">
        <f t="shared" ca="1" si="16"/>
        <v>0</v>
      </c>
      <c r="AN24" s="40" t="e">
        <f t="shared" ca="1" si="17"/>
        <v>#DIV/0!</v>
      </c>
      <c r="AO24" s="37" t="str">
        <f t="array" aca="1" ref="AO24" ca="1">IF(TODAY()&gt;AO$3,IF($B24="","",SUM(IF(LEFT(AO$4,4)=База!$I$3,База!$I$4:$I$98,0)*IF($B24=База!$B$4:$B$98,1,0)*IF($D24=База!$G$4:$G$98,1,0))),"0")</f>
        <v>0</v>
      </c>
      <c r="AP24" s="38" t="str">
        <f t="array" aca="1" ref="AP24" ca="1">IF(TODAY()&gt;AO$3,IF($B24="","",SUM(IF(AO$3=База!$J$3:$AY$3,База!$J$4:$AY$98,0)*IF($B24=База!$B$4:$B$98,1,0)*IF($D24=База!$G$4:$G$98,1,0))),"0")</f>
        <v>0</v>
      </c>
      <c r="AQ24" s="39">
        <f t="shared" ca="1" si="18"/>
        <v>0</v>
      </c>
      <c r="AR24" s="40" t="e">
        <f t="shared" ca="1" si="19"/>
        <v>#DIV/0!</v>
      </c>
      <c r="AS24" s="37" t="str">
        <f t="array" aca="1" ref="AS24" ca="1">IF(TODAY()&gt;AS$3,IF($B24="","",SUM(IF(LEFT(AS$4,4)=База!$I$3,База!$I$4:$I$98,0)*IF($B24=База!$B$4:$B$98,1,0)*IF($D24=База!$G$4:$G$98,1,0))),"0")</f>
        <v>0</v>
      </c>
      <c r="AT24" s="38" t="str">
        <f t="array" aca="1" ref="AT24" ca="1">IF(TODAY()&gt;AS$3,IF($B24="","",SUM(IF(AS$3=База!$J$3:$AY$3,База!$J$4:$AY$98,0)*IF($B24=База!$B$4:$B$98,1,0)*IF($D24=База!$G$4:$G$98,1,0))),"0")</f>
        <v>0</v>
      </c>
      <c r="AU24" s="39">
        <f t="shared" ca="1" si="20"/>
        <v>0</v>
      </c>
      <c r="AV24" s="40" t="e">
        <f t="shared" ca="1" si="21"/>
        <v>#DIV/0!</v>
      </c>
      <c r="AW24" s="37" t="str">
        <f t="array" aca="1" ref="AW24" ca="1">IF(TODAY()&gt;AW$3,IF($B24="","",SUM(IF(LEFT(AW$4,4)=База!$I$3,База!$I$4:$I$98,0)*IF($B24=База!$B$4:$B$98,1,0)*IF($D24=База!$G$4:$G$98,1,0))),"0")</f>
        <v>0</v>
      </c>
      <c r="AX24" s="38" t="str">
        <f t="array" aca="1" ref="AX24" ca="1">IF(TODAY()&gt;AW$3,IF($B24="","",SUM(IF(AW$3=База!$J$3:$AY$3,База!$J$4:$AY$98,0)*IF($B24=База!$B$4:$B$98,1,0)*IF($D24=База!$G$4:$G$98,1,0))),"0")</f>
        <v>0</v>
      </c>
      <c r="AY24" s="39">
        <f t="shared" ca="1" si="22"/>
        <v>0</v>
      </c>
      <c r="AZ24" s="40" t="e">
        <f t="shared" ca="1" si="23"/>
        <v>#DIV/0!</v>
      </c>
      <c r="BA24" s="37" t="str">
        <f t="array" aca="1" ref="BA24" ca="1">IF(TODAY()&gt;BA$3,IF($B24="","",SUM(IF(LEFT(BA$4,4)=База!$I$3,База!$I$4:$I$98,0)*IF($B24=База!$B$4:$B$98,1,0)*IF($D24=База!$G$4:$G$98,1,0))),"0")</f>
        <v>0</v>
      </c>
      <c r="BB24" s="38" t="str">
        <f t="array" aca="1" ref="BB24" ca="1">IF(TODAY()&gt;BA$3,IF($B24="","",SUM(IF(BA$3=База!$J$3:$AY$3,База!$J$4:$AY$98,0)*IF($B24=База!$B$4:$B$98,1,0)*IF($D24=База!$G$4:$G$98,1,0))),"0")</f>
        <v>0</v>
      </c>
      <c r="BC24" s="39">
        <f t="shared" ca="1" si="24"/>
        <v>0</v>
      </c>
      <c r="BD24" s="40" t="e">
        <f t="shared" ca="1" si="25"/>
        <v>#DIV/0!</v>
      </c>
    </row>
    <row r="25" spans="2:56" ht="12" customHeight="1" x14ac:dyDescent="0.25">
      <c r="B25" s="94" t="s">
        <v>17</v>
      </c>
      <c r="C25" s="198" t="s">
        <v>27</v>
      </c>
      <c r="D25" s="41" t="s">
        <v>5</v>
      </c>
      <c r="E25" s="42">
        <f t="shared" ca="1" si="33"/>
        <v>0</v>
      </c>
      <c r="F25" s="43">
        <f t="shared" ca="1" si="26"/>
        <v>0</v>
      </c>
      <c r="G25" s="44">
        <f t="shared" ref="G25:G28" ca="1" si="34">F25-E25</f>
        <v>0</v>
      </c>
      <c r="H25" s="45" t="str">
        <f t="shared" ca="1" si="1"/>
        <v>-</v>
      </c>
      <c r="I25" s="42">
        <f t="array" aca="1" ref="I25" ca="1">IF(TODAY()&gt;I$3,IF($B25="","",SUM(IF(LEFT(I$4,4)=База!$I$3,База!$I$4:$I$98,0)*IF($B25=База!$B$4:$B$98,1,0)*IF($D25=База!$G$4:$G$98,1,0))),"0")</f>
        <v>0</v>
      </c>
      <c r="J25" s="43">
        <f t="array" aca="1" ref="J25" ca="1">IF(TODAY()&gt;I$3,IF($B25="","",SUM(IF(I$3=База!$J$3:$AY$3,База!$J$4:$AY$98,0)*IF($B25=База!$B$4:$B$98,1,0)*IF($D25=База!$G$4:$G$98,1,0))),"0")</f>
        <v>0</v>
      </c>
      <c r="K25" s="44">
        <f t="shared" ref="K25:K28" ca="1" si="35">J25-I25</f>
        <v>0</v>
      </c>
      <c r="L25" s="45" t="str">
        <f t="shared" ca="1" si="30"/>
        <v>-</v>
      </c>
      <c r="M25" s="42">
        <f t="array" aca="1" ref="M25" ca="1">IF(TODAY()&gt;M$3,IF($B25="","",SUM(IF(LEFT(M$4,4)=База!$I$3,База!$I$4:$I$98,0)*IF($B25=База!$B$4:$B$98,1,0)*IF($D25=База!$G$4:$G$98,1,0))),"0")</f>
        <v>0</v>
      </c>
      <c r="N25" s="43">
        <f t="array" aca="1" ref="N25" ca="1">IF(TODAY()&gt;M$3,IF($B25="","",SUM(IF(M$3=База!$J$3:$AY$3,База!$J$4:$AY$98,0)*IF($B25=База!$B$4:$B$98,1,0)*IF($D25=База!$G$4:$G$98,1,0))),"0")</f>
        <v>0</v>
      </c>
      <c r="O25" s="44">
        <f t="shared" ca="1" si="4"/>
        <v>0</v>
      </c>
      <c r="P25" s="45" t="str">
        <f t="shared" ca="1" si="5"/>
        <v>-</v>
      </c>
      <c r="Q25" s="42">
        <f t="array" aca="1" ref="Q25" ca="1">IF(TODAY()&gt;Q$3,IF($B25="","",SUM(IF(LEFT(Q$4,4)=База!$I$3,База!$I$4:$I$98,0)*IF($B25=База!$B$4:$B$98,1,0)*IF($D25=База!$G$4:$G$98,1,0))),"0")</f>
        <v>0</v>
      </c>
      <c r="R25" s="43">
        <f t="array" aca="1" ref="R25" ca="1">IF(TODAY()&gt;Q$3,IF($B25="","",SUM(IF(Q$3=База!$J$3:$AY$3,База!$J$4:$AY$98,0)*IF($B25=База!$B$4:$B$98,1,0)*IF($D25=База!$G$4:$G$98,1,0))),"0")</f>
        <v>0</v>
      </c>
      <c r="S25" s="44">
        <f t="shared" ca="1" si="6"/>
        <v>0</v>
      </c>
      <c r="T25" s="45" t="str">
        <f t="shared" ca="1" si="7"/>
        <v>-</v>
      </c>
      <c r="U25" s="42" t="str">
        <f t="array" aca="1" ref="U25" ca="1">IF(TODAY()&gt;U$3,IF($B25="","",SUM(IF(LEFT(U$4,4)=База!$I$3,База!$I$4:$I$98,0)*IF($B25=База!$B$4:$B$98,1,0)*IF($D25=База!$G$4:$G$98,1,0))),"0")</f>
        <v>0</v>
      </c>
      <c r="V25" s="43" t="str">
        <f t="array" aca="1" ref="V25" ca="1">IF(TODAY()&gt;U$3,IF($B25="","",SUM(IF(U$3=База!$J$3:$AY$3,База!$J$4:$AY$98,0)*IF($B25=База!$B$4:$B$98,1,0)*IF($D25=База!$G$4:$G$98,1,0))),"0")</f>
        <v>0</v>
      </c>
      <c r="W25" s="44">
        <f t="shared" ca="1" si="8"/>
        <v>0</v>
      </c>
      <c r="X25" s="45" t="e">
        <f t="shared" ca="1" si="9"/>
        <v>#DIV/0!</v>
      </c>
      <c r="Y25" s="42" t="str">
        <f t="array" aca="1" ref="Y25" ca="1">IF(TODAY()&gt;Y$3,IF($B25="","",SUM(IF(LEFT(Y$4,4)=База!$I$3,База!$I$4:$I$98,0)*IF($B25=База!$B$4:$B$98,1,0)*IF($D25=База!$G$4:$G$98,1,0))),"0")</f>
        <v>0</v>
      </c>
      <c r="Z25" s="43" t="str">
        <f t="array" aca="1" ref="Z25" ca="1">IF(TODAY()&gt;Y$3,IF($B25="","",SUM(IF(Y$3=База!$J$3:$AY$3,База!$J$4:$AY$98,0)*IF($B25=База!$B$4:$B$98,1,0)*IF($D25=База!$G$4:$G$98,1,0))),"0")</f>
        <v>0</v>
      </c>
      <c r="AA25" s="44">
        <f t="shared" ca="1" si="10"/>
        <v>0</v>
      </c>
      <c r="AB25" s="45" t="e">
        <f t="shared" ca="1" si="11"/>
        <v>#DIV/0!</v>
      </c>
      <c r="AC25" s="42" t="str">
        <f t="array" aca="1" ref="AC25" ca="1">IF(TODAY()&gt;AC$3,IF($B25="","",SUM(IF(LEFT(AC$4,4)=База!$I$3,База!$I$4:$I$98,0)*IF($B25=База!$B$4:$B$98,1,0)*IF($D25=База!$G$4:$G$98,1,0))),"0")</f>
        <v>0</v>
      </c>
      <c r="AD25" s="43" t="str">
        <f t="array" aca="1" ref="AD25" ca="1">IF(TODAY()&gt;AC$3,IF($B25="","",SUM(IF(AC$3=База!$J$3:$AY$3,База!$J$4:$AY$98,0)*IF($B25=База!$B$4:$B$98,1,0)*IF($D25=База!$G$4:$G$98,1,0))),"0")</f>
        <v>0</v>
      </c>
      <c r="AE25" s="44">
        <f t="shared" ca="1" si="12"/>
        <v>0</v>
      </c>
      <c r="AF25" s="45" t="e">
        <f t="shared" ca="1" si="13"/>
        <v>#DIV/0!</v>
      </c>
      <c r="AG25" s="42" t="str">
        <f t="array" aca="1" ref="AG25" ca="1">IF(TODAY()&gt;AG$3,IF($B25="","",SUM(IF(LEFT(AG$4,4)=База!$I$3,База!$I$4:$I$98,0)*IF($B25=База!$B$4:$B$98,1,0)*IF($D25=База!$G$4:$G$98,1,0))),"0")</f>
        <v>0</v>
      </c>
      <c r="AH25" s="43" t="str">
        <f t="array" aca="1" ref="AH25" ca="1">IF(TODAY()&gt;AG$3,IF($B25="","",SUM(IF(AG$3=База!$J$3:$AY$3,База!$J$4:$AY$98,0)*IF($B25=База!$B$4:$B$98,1,0)*IF($D25=База!$G$4:$G$98,1,0))),"0")</f>
        <v>0</v>
      </c>
      <c r="AI25" s="44">
        <f t="shared" ca="1" si="14"/>
        <v>0</v>
      </c>
      <c r="AJ25" s="45" t="e">
        <f t="shared" ca="1" si="15"/>
        <v>#DIV/0!</v>
      </c>
      <c r="AK25" s="42" t="str">
        <f t="array" aca="1" ref="AK25" ca="1">IF(TODAY()&gt;AK$3,IF($B25="","",SUM(IF(LEFT(AK$4,4)=База!$I$3,База!$I$4:$I$98,0)*IF($B25=База!$B$4:$B$98,1,0)*IF($D25=База!$G$4:$G$98,1,0))),"0")</f>
        <v>0</v>
      </c>
      <c r="AL25" s="43" t="str">
        <f t="array" aca="1" ref="AL25" ca="1">IF(TODAY()&gt;AK$3,IF($B25="","",SUM(IF(AK$3=База!$J$3:$AY$3,База!$J$4:$AY$98,0)*IF($B25=База!$B$4:$B$98,1,0)*IF($D25=База!$G$4:$G$98,1,0))),"0")</f>
        <v>0</v>
      </c>
      <c r="AM25" s="44">
        <f t="shared" ca="1" si="16"/>
        <v>0</v>
      </c>
      <c r="AN25" s="45" t="e">
        <f t="shared" ca="1" si="17"/>
        <v>#DIV/0!</v>
      </c>
      <c r="AO25" s="42" t="str">
        <f t="array" aca="1" ref="AO25" ca="1">IF(TODAY()&gt;AO$3,IF($B25="","",SUM(IF(LEFT(AO$4,4)=База!$I$3,База!$I$4:$I$98,0)*IF($B25=База!$B$4:$B$98,1,0)*IF($D25=База!$G$4:$G$98,1,0))),"0")</f>
        <v>0</v>
      </c>
      <c r="AP25" s="43" t="str">
        <f t="array" aca="1" ref="AP25" ca="1">IF(TODAY()&gt;AO$3,IF($B25="","",SUM(IF(AO$3=База!$J$3:$AY$3,База!$J$4:$AY$98,0)*IF($B25=База!$B$4:$B$98,1,0)*IF($D25=База!$G$4:$G$98,1,0))),"0")</f>
        <v>0</v>
      </c>
      <c r="AQ25" s="44">
        <f t="shared" ca="1" si="18"/>
        <v>0</v>
      </c>
      <c r="AR25" s="45" t="e">
        <f t="shared" ca="1" si="19"/>
        <v>#DIV/0!</v>
      </c>
      <c r="AS25" s="42" t="str">
        <f t="array" aca="1" ref="AS25" ca="1">IF(TODAY()&gt;AS$3,IF($B25="","",SUM(IF(LEFT(AS$4,4)=База!$I$3,База!$I$4:$I$98,0)*IF($B25=База!$B$4:$B$98,1,0)*IF($D25=База!$G$4:$G$98,1,0))),"0")</f>
        <v>0</v>
      </c>
      <c r="AT25" s="43" t="str">
        <f t="array" aca="1" ref="AT25" ca="1">IF(TODAY()&gt;AS$3,IF($B25="","",SUM(IF(AS$3=База!$J$3:$AY$3,База!$J$4:$AY$98,0)*IF($B25=База!$B$4:$B$98,1,0)*IF($D25=База!$G$4:$G$98,1,0))),"0")</f>
        <v>0</v>
      </c>
      <c r="AU25" s="44">
        <f t="shared" ca="1" si="20"/>
        <v>0</v>
      </c>
      <c r="AV25" s="45" t="e">
        <f t="shared" ca="1" si="21"/>
        <v>#DIV/0!</v>
      </c>
      <c r="AW25" s="42" t="str">
        <f t="array" aca="1" ref="AW25" ca="1">IF(TODAY()&gt;AW$3,IF($B25="","",SUM(IF(LEFT(AW$4,4)=База!$I$3,База!$I$4:$I$98,0)*IF($B25=База!$B$4:$B$98,1,0)*IF($D25=База!$G$4:$G$98,1,0))),"0")</f>
        <v>0</v>
      </c>
      <c r="AX25" s="43" t="str">
        <f t="array" aca="1" ref="AX25" ca="1">IF(TODAY()&gt;AW$3,IF($B25="","",SUM(IF(AW$3=База!$J$3:$AY$3,База!$J$4:$AY$98,0)*IF($B25=База!$B$4:$B$98,1,0)*IF($D25=База!$G$4:$G$98,1,0))),"0")</f>
        <v>0</v>
      </c>
      <c r="AY25" s="44">
        <f t="shared" ca="1" si="22"/>
        <v>0</v>
      </c>
      <c r="AZ25" s="45" t="e">
        <f t="shared" ca="1" si="23"/>
        <v>#DIV/0!</v>
      </c>
      <c r="BA25" s="42" t="str">
        <f t="array" aca="1" ref="BA25" ca="1">IF(TODAY()&gt;BA$3,IF($B25="","",SUM(IF(LEFT(BA$4,4)=База!$I$3,База!$I$4:$I$98,0)*IF($B25=База!$B$4:$B$98,1,0)*IF($D25=База!$G$4:$G$98,1,0))),"0")</f>
        <v>0</v>
      </c>
      <c r="BB25" s="43" t="str">
        <f t="array" aca="1" ref="BB25" ca="1">IF(TODAY()&gt;BA$3,IF($B25="","",SUM(IF(BA$3=База!$J$3:$AY$3,База!$J$4:$AY$98,0)*IF($B25=База!$B$4:$B$98,1,0)*IF($D25=База!$G$4:$G$98,1,0))),"0")</f>
        <v>0</v>
      </c>
      <c r="BC25" s="44">
        <f t="shared" ca="1" si="24"/>
        <v>0</v>
      </c>
      <c r="BD25" s="45" t="e">
        <f t="shared" ca="1" si="25"/>
        <v>#DIV/0!</v>
      </c>
    </row>
    <row r="26" spans="2:56" ht="12" customHeight="1" x14ac:dyDescent="0.25">
      <c r="B26" s="92" t="str">
        <f>B25</f>
        <v>19-ЗИФ</v>
      </c>
      <c r="C26" s="198"/>
      <c r="D26" s="36" t="str">
        <f>$E$1</f>
        <v>NPV тыс. ₽</v>
      </c>
      <c r="E26" s="37">
        <f t="shared" ca="1" si="33"/>
        <v>0</v>
      </c>
      <c r="F26" s="38">
        <f t="shared" ca="1" si="26"/>
        <v>0</v>
      </c>
      <c r="G26" s="39">
        <f t="shared" ca="1" si="34"/>
        <v>0</v>
      </c>
      <c r="H26" s="40" t="str">
        <f t="shared" ca="1" si="1"/>
        <v>-</v>
      </c>
      <c r="I26" s="37">
        <f t="array" aca="1" ref="I26" ca="1">IF(TODAY()&gt;I$3,IF($B26="","",SUM(IF(LEFT(I$4,4)=База!$I$3,База!$I$4:$I$98,0)*IF($B26=База!$B$4:$B$98,1,0)*IF($D26=База!$G$4:$G$98,1,0))),"0")</f>
        <v>0</v>
      </c>
      <c r="J26" s="38">
        <f t="array" aca="1" ref="J26" ca="1">IF(TODAY()&gt;I$3,IF($B26="","",SUM(IF(I$3=База!$J$3:$AY$3,База!$J$4:$AY$98,0)*IF($B26=База!$B$4:$B$98,1,0)*IF($D26=База!$G$4:$G$98,1,0))),"0")</f>
        <v>0</v>
      </c>
      <c r="K26" s="39">
        <f t="shared" ca="1" si="35"/>
        <v>0</v>
      </c>
      <c r="L26" s="40" t="str">
        <f t="shared" ca="1" si="30"/>
        <v>-</v>
      </c>
      <c r="M26" s="37">
        <f t="array" aca="1" ref="M26" ca="1">IF(TODAY()&gt;M$3,IF($B26="","",SUM(IF(LEFT(M$4,4)=База!$I$3,База!$I$4:$I$98,0)*IF($B26=База!$B$4:$B$98,1,0)*IF($D26=База!$G$4:$G$98,1,0))),"0")</f>
        <v>0</v>
      </c>
      <c r="N26" s="38">
        <f t="array" aca="1" ref="N26" ca="1">IF(TODAY()&gt;M$3,IF($B26="","",SUM(IF(M$3=База!$J$3:$AY$3,База!$J$4:$AY$98,0)*IF($B26=База!$B$4:$B$98,1,0)*IF($D26=База!$G$4:$G$98,1,0))),"0")</f>
        <v>0</v>
      </c>
      <c r="O26" s="39">
        <f t="shared" ca="1" si="4"/>
        <v>0</v>
      </c>
      <c r="P26" s="40" t="str">
        <f t="shared" ca="1" si="5"/>
        <v>-</v>
      </c>
      <c r="Q26" s="37">
        <f t="array" aca="1" ref="Q26" ca="1">IF(TODAY()&gt;Q$3,IF($B26="","",SUM(IF(LEFT(Q$4,4)=База!$I$3,База!$I$4:$I$98,0)*IF($B26=База!$B$4:$B$98,1,0)*IF($D26=База!$G$4:$G$98,1,0))),"0")</f>
        <v>0</v>
      </c>
      <c r="R26" s="38">
        <f t="array" aca="1" ref="R26" ca="1">IF(TODAY()&gt;Q$3,IF($B26="","",SUM(IF(Q$3=База!$J$3:$AY$3,База!$J$4:$AY$98,0)*IF($B26=База!$B$4:$B$98,1,0)*IF($D26=База!$G$4:$G$98,1,0))),"0")</f>
        <v>0</v>
      </c>
      <c r="S26" s="39">
        <f t="shared" ca="1" si="6"/>
        <v>0</v>
      </c>
      <c r="T26" s="40" t="str">
        <f t="shared" ca="1" si="7"/>
        <v>-</v>
      </c>
      <c r="U26" s="37" t="str">
        <f t="array" aca="1" ref="U26" ca="1">IF(TODAY()&gt;U$3,IF($B26="","",SUM(IF(LEFT(U$4,4)=База!$I$3,База!$I$4:$I$98,0)*IF($B26=База!$B$4:$B$98,1,0)*IF($D26=База!$G$4:$G$98,1,0))),"0")</f>
        <v>0</v>
      </c>
      <c r="V26" s="38" t="str">
        <f t="array" aca="1" ref="V26" ca="1">IF(TODAY()&gt;U$3,IF($B26="","",SUM(IF(U$3=База!$J$3:$AY$3,База!$J$4:$AY$98,0)*IF($B26=База!$B$4:$B$98,1,0)*IF($D26=База!$G$4:$G$98,1,0))),"0")</f>
        <v>0</v>
      </c>
      <c r="W26" s="39">
        <f t="shared" ca="1" si="8"/>
        <v>0</v>
      </c>
      <c r="X26" s="40" t="e">
        <f t="shared" ca="1" si="9"/>
        <v>#DIV/0!</v>
      </c>
      <c r="Y26" s="37" t="str">
        <f t="array" aca="1" ref="Y26" ca="1">IF(TODAY()&gt;Y$3,IF($B26="","",SUM(IF(LEFT(Y$4,4)=База!$I$3,База!$I$4:$I$98,0)*IF($B26=База!$B$4:$B$98,1,0)*IF($D26=База!$G$4:$G$98,1,0))),"0")</f>
        <v>0</v>
      </c>
      <c r="Z26" s="38" t="str">
        <f t="array" aca="1" ref="Z26" ca="1">IF(TODAY()&gt;Y$3,IF($B26="","",SUM(IF(Y$3=База!$J$3:$AY$3,База!$J$4:$AY$98,0)*IF($B26=База!$B$4:$B$98,1,0)*IF($D26=База!$G$4:$G$98,1,0))),"0")</f>
        <v>0</v>
      </c>
      <c r="AA26" s="39">
        <f t="shared" ca="1" si="10"/>
        <v>0</v>
      </c>
      <c r="AB26" s="40" t="e">
        <f t="shared" ca="1" si="11"/>
        <v>#DIV/0!</v>
      </c>
      <c r="AC26" s="37" t="str">
        <f t="array" aca="1" ref="AC26" ca="1">IF(TODAY()&gt;AC$3,IF($B26="","",SUM(IF(LEFT(AC$4,4)=База!$I$3,База!$I$4:$I$98,0)*IF($B26=База!$B$4:$B$98,1,0)*IF($D26=База!$G$4:$G$98,1,0))),"0")</f>
        <v>0</v>
      </c>
      <c r="AD26" s="38" t="str">
        <f t="array" aca="1" ref="AD26" ca="1">IF(TODAY()&gt;AC$3,IF($B26="","",SUM(IF(AC$3=База!$J$3:$AY$3,База!$J$4:$AY$98,0)*IF($B26=База!$B$4:$B$98,1,0)*IF($D26=База!$G$4:$G$98,1,0))),"0")</f>
        <v>0</v>
      </c>
      <c r="AE26" s="39">
        <f t="shared" ca="1" si="12"/>
        <v>0</v>
      </c>
      <c r="AF26" s="40" t="e">
        <f t="shared" ca="1" si="13"/>
        <v>#DIV/0!</v>
      </c>
      <c r="AG26" s="37" t="str">
        <f t="array" aca="1" ref="AG26" ca="1">IF(TODAY()&gt;AG$3,IF($B26="","",SUM(IF(LEFT(AG$4,4)=База!$I$3,База!$I$4:$I$98,0)*IF($B26=База!$B$4:$B$98,1,0)*IF($D26=База!$G$4:$G$98,1,0))),"0")</f>
        <v>0</v>
      </c>
      <c r="AH26" s="38" t="str">
        <f t="array" aca="1" ref="AH26" ca="1">IF(TODAY()&gt;AG$3,IF($B26="","",SUM(IF(AG$3=База!$J$3:$AY$3,База!$J$4:$AY$98,0)*IF($B26=База!$B$4:$B$98,1,0)*IF($D26=База!$G$4:$G$98,1,0))),"0")</f>
        <v>0</v>
      </c>
      <c r="AI26" s="39">
        <f t="shared" ca="1" si="14"/>
        <v>0</v>
      </c>
      <c r="AJ26" s="40" t="e">
        <f t="shared" ca="1" si="15"/>
        <v>#DIV/0!</v>
      </c>
      <c r="AK26" s="37" t="str">
        <f t="array" aca="1" ref="AK26" ca="1">IF(TODAY()&gt;AK$3,IF($B26="","",SUM(IF(LEFT(AK$4,4)=База!$I$3,База!$I$4:$I$98,0)*IF($B26=База!$B$4:$B$98,1,0)*IF($D26=База!$G$4:$G$98,1,0))),"0")</f>
        <v>0</v>
      </c>
      <c r="AL26" s="38" t="str">
        <f t="array" aca="1" ref="AL26" ca="1">IF(TODAY()&gt;AK$3,IF($B26="","",SUM(IF(AK$3=База!$J$3:$AY$3,База!$J$4:$AY$98,0)*IF($B26=База!$B$4:$B$98,1,0)*IF($D26=База!$G$4:$G$98,1,0))),"0")</f>
        <v>0</v>
      </c>
      <c r="AM26" s="39">
        <f t="shared" ca="1" si="16"/>
        <v>0</v>
      </c>
      <c r="AN26" s="40" t="e">
        <f t="shared" ca="1" si="17"/>
        <v>#DIV/0!</v>
      </c>
      <c r="AO26" s="37" t="str">
        <f t="array" aca="1" ref="AO26" ca="1">IF(TODAY()&gt;AO$3,IF($B26="","",SUM(IF(LEFT(AO$4,4)=База!$I$3,База!$I$4:$I$98,0)*IF($B26=База!$B$4:$B$98,1,0)*IF($D26=База!$G$4:$G$98,1,0))),"0")</f>
        <v>0</v>
      </c>
      <c r="AP26" s="38" t="str">
        <f t="array" aca="1" ref="AP26" ca="1">IF(TODAY()&gt;AO$3,IF($B26="","",SUM(IF(AO$3=База!$J$3:$AY$3,База!$J$4:$AY$98,0)*IF($B26=База!$B$4:$B$98,1,0)*IF($D26=База!$G$4:$G$98,1,0))),"0")</f>
        <v>0</v>
      </c>
      <c r="AQ26" s="39">
        <f t="shared" ca="1" si="18"/>
        <v>0</v>
      </c>
      <c r="AR26" s="40" t="e">
        <f t="shared" ca="1" si="19"/>
        <v>#DIV/0!</v>
      </c>
      <c r="AS26" s="37" t="str">
        <f t="array" aca="1" ref="AS26" ca="1">IF(TODAY()&gt;AS$3,IF($B26="","",SUM(IF(LEFT(AS$4,4)=База!$I$3,База!$I$4:$I$98,0)*IF($B26=База!$B$4:$B$98,1,0)*IF($D26=База!$G$4:$G$98,1,0))),"0")</f>
        <v>0</v>
      </c>
      <c r="AT26" s="38" t="str">
        <f t="array" aca="1" ref="AT26" ca="1">IF(TODAY()&gt;AS$3,IF($B26="","",SUM(IF(AS$3=База!$J$3:$AY$3,База!$J$4:$AY$98,0)*IF($B26=База!$B$4:$B$98,1,0)*IF($D26=База!$G$4:$G$98,1,0))),"0")</f>
        <v>0</v>
      </c>
      <c r="AU26" s="39">
        <f t="shared" ca="1" si="20"/>
        <v>0</v>
      </c>
      <c r="AV26" s="40" t="e">
        <f t="shared" ca="1" si="21"/>
        <v>#DIV/0!</v>
      </c>
      <c r="AW26" s="37" t="str">
        <f t="array" aca="1" ref="AW26" ca="1">IF(TODAY()&gt;AW$3,IF($B26="","",SUM(IF(LEFT(AW$4,4)=База!$I$3,База!$I$4:$I$98,0)*IF($B26=База!$B$4:$B$98,1,0)*IF($D26=База!$G$4:$G$98,1,0))),"0")</f>
        <v>0</v>
      </c>
      <c r="AX26" s="38" t="str">
        <f t="array" aca="1" ref="AX26" ca="1">IF(TODAY()&gt;AW$3,IF($B26="","",SUM(IF(AW$3=База!$J$3:$AY$3,База!$J$4:$AY$98,0)*IF($B26=База!$B$4:$B$98,1,0)*IF($D26=База!$G$4:$G$98,1,0))),"0")</f>
        <v>0</v>
      </c>
      <c r="AY26" s="39">
        <f t="shared" ca="1" si="22"/>
        <v>0</v>
      </c>
      <c r="AZ26" s="40" t="e">
        <f t="shared" ca="1" si="23"/>
        <v>#DIV/0!</v>
      </c>
      <c r="BA26" s="37" t="str">
        <f t="array" aca="1" ref="BA26" ca="1">IF(TODAY()&gt;BA$3,IF($B26="","",SUM(IF(LEFT(BA$4,4)=База!$I$3,База!$I$4:$I$98,0)*IF($B26=База!$B$4:$B$98,1,0)*IF($D26=База!$G$4:$G$98,1,0))),"0")</f>
        <v>0</v>
      </c>
      <c r="BB26" s="38" t="str">
        <f t="array" aca="1" ref="BB26" ca="1">IF(TODAY()&gt;BA$3,IF($B26="","",SUM(IF(BA$3=База!$J$3:$AY$3,База!$J$4:$AY$98,0)*IF($B26=База!$B$4:$B$98,1,0)*IF($D26=База!$G$4:$G$98,1,0))),"0")</f>
        <v>0</v>
      </c>
      <c r="BC26" s="39">
        <f t="shared" ca="1" si="24"/>
        <v>0</v>
      </c>
      <c r="BD26" s="40" t="e">
        <f t="shared" ca="1" si="25"/>
        <v>#DIV/0!</v>
      </c>
    </row>
    <row r="27" spans="2:56" ht="12" customHeight="1" x14ac:dyDescent="0.25">
      <c r="B27" s="94" t="s">
        <v>29</v>
      </c>
      <c r="C27" s="198" t="s">
        <v>28</v>
      </c>
      <c r="D27" s="41" t="s">
        <v>5</v>
      </c>
      <c r="E27" s="42">
        <f t="shared" ca="1" si="33"/>
        <v>0</v>
      </c>
      <c r="F27" s="43">
        <f t="shared" ca="1" si="26"/>
        <v>0</v>
      </c>
      <c r="G27" s="44">
        <f t="shared" ca="1" si="34"/>
        <v>0</v>
      </c>
      <c r="H27" s="45" t="str">
        <f t="shared" ca="1" si="1"/>
        <v>-</v>
      </c>
      <c r="I27" s="42">
        <f t="array" aca="1" ref="I27" ca="1">IF(TODAY()&gt;I$3,IF($B27="","",SUM(IF(LEFT(I$4,4)=База!$I$3,База!$I$4:$I$98,0)*IF($B27=База!$B$4:$B$98,1,0)*IF($D27=База!$G$4:$G$98,1,0))),"0")</f>
        <v>0</v>
      </c>
      <c r="J27" s="43">
        <f t="array" aca="1" ref="J27" ca="1">IF(TODAY()&gt;I$3,IF($B27="","",SUM(IF(I$3=База!$J$3:$AY$3,База!$J$4:$AY$98,0)*IF($B27=База!$B$4:$B$98,1,0)*IF($D27=База!$G$4:$G$98,1,0))),"0")</f>
        <v>0</v>
      </c>
      <c r="K27" s="44">
        <f t="shared" ca="1" si="35"/>
        <v>0</v>
      </c>
      <c r="L27" s="45" t="str">
        <f t="shared" ca="1" si="30"/>
        <v>-</v>
      </c>
      <c r="M27" s="42">
        <f t="array" aca="1" ref="M27" ca="1">IF(TODAY()&gt;M$3,IF($B27="","",SUM(IF(LEFT(M$4,4)=База!$I$3,База!$I$4:$I$98,0)*IF($B27=База!$B$4:$B$98,1,0)*IF($D27=База!$G$4:$G$98,1,0))),"0")</f>
        <v>0</v>
      </c>
      <c r="N27" s="43">
        <f t="array" aca="1" ref="N27" ca="1">IF(TODAY()&gt;M$3,IF($B27="","",SUM(IF(M$3=База!$J$3:$AY$3,База!$J$4:$AY$98,0)*IF($B27=База!$B$4:$B$98,1,0)*IF($D27=База!$G$4:$G$98,1,0))),"0")</f>
        <v>0</v>
      </c>
      <c r="O27" s="44">
        <f t="shared" ca="1" si="4"/>
        <v>0</v>
      </c>
      <c r="P27" s="45" t="str">
        <f t="shared" ca="1" si="5"/>
        <v>-</v>
      </c>
      <c r="Q27" s="42">
        <f t="array" aca="1" ref="Q27" ca="1">IF(TODAY()&gt;Q$3,IF($B27="","",SUM(IF(LEFT(Q$4,4)=База!$I$3,База!$I$4:$I$98,0)*IF($B27=База!$B$4:$B$98,1,0)*IF($D27=База!$G$4:$G$98,1,0))),"0")</f>
        <v>0</v>
      </c>
      <c r="R27" s="43">
        <f t="array" aca="1" ref="R27" ca="1">IF(TODAY()&gt;Q$3,IF($B27="","",SUM(IF(Q$3=База!$J$3:$AY$3,База!$J$4:$AY$98,0)*IF($B27=База!$B$4:$B$98,1,0)*IF($D27=База!$G$4:$G$98,1,0))),"0")</f>
        <v>0</v>
      </c>
      <c r="S27" s="44">
        <f t="shared" ca="1" si="6"/>
        <v>0</v>
      </c>
      <c r="T27" s="45" t="str">
        <f t="shared" ca="1" si="7"/>
        <v>-</v>
      </c>
      <c r="U27" s="42" t="str">
        <f t="array" aca="1" ref="U27" ca="1">IF(TODAY()&gt;U$3,IF($B27="","",SUM(IF(LEFT(U$4,4)=База!$I$3,База!$I$4:$I$98,0)*IF($B27=База!$B$4:$B$98,1,0)*IF($D27=База!$G$4:$G$98,1,0))),"0")</f>
        <v>0</v>
      </c>
      <c r="V27" s="43" t="str">
        <f t="array" aca="1" ref="V27" ca="1">IF(TODAY()&gt;U$3,IF($B27="","",SUM(IF(U$3=База!$J$3:$AY$3,База!$J$4:$AY$98,0)*IF($B27=База!$B$4:$B$98,1,0)*IF($D27=База!$G$4:$G$98,1,0))),"0")</f>
        <v>0</v>
      </c>
      <c r="W27" s="44">
        <f t="shared" ca="1" si="8"/>
        <v>0</v>
      </c>
      <c r="X27" s="45" t="e">
        <f t="shared" ca="1" si="9"/>
        <v>#DIV/0!</v>
      </c>
      <c r="Y27" s="42" t="str">
        <f t="array" aca="1" ref="Y27" ca="1">IF(TODAY()&gt;Y$3,IF($B27="","",SUM(IF(LEFT(Y$4,4)=База!$I$3,База!$I$4:$I$98,0)*IF($B27=База!$B$4:$B$98,1,0)*IF($D27=База!$G$4:$G$98,1,0))),"0")</f>
        <v>0</v>
      </c>
      <c r="Z27" s="43" t="str">
        <f t="array" aca="1" ref="Z27" ca="1">IF(TODAY()&gt;Y$3,IF($B27="","",SUM(IF(Y$3=База!$J$3:$AY$3,База!$J$4:$AY$98,0)*IF($B27=База!$B$4:$B$98,1,0)*IF($D27=База!$G$4:$G$98,1,0))),"0")</f>
        <v>0</v>
      </c>
      <c r="AA27" s="44">
        <f t="shared" ca="1" si="10"/>
        <v>0</v>
      </c>
      <c r="AB27" s="45" t="e">
        <f t="shared" ca="1" si="11"/>
        <v>#DIV/0!</v>
      </c>
      <c r="AC27" s="42" t="str">
        <f t="array" aca="1" ref="AC27" ca="1">IF(TODAY()&gt;AC$3,IF($B27="","",SUM(IF(LEFT(AC$4,4)=База!$I$3,База!$I$4:$I$98,0)*IF($B27=База!$B$4:$B$98,1,0)*IF($D27=База!$G$4:$G$98,1,0))),"0")</f>
        <v>0</v>
      </c>
      <c r="AD27" s="43" t="str">
        <f t="array" aca="1" ref="AD27" ca="1">IF(TODAY()&gt;AC$3,IF($B27="","",SUM(IF(AC$3=База!$J$3:$AY$3,База!$J$4:$AY$98,0)*IF($B27=База!$B$4:$B$98,1,0)*IF($D27=База!$G$4:$G$98,1,0))),"0")</f>
        <v>0</v>
      </c>
      <c r="AE27" s="44">
        <f t="shared" ca="1" si="12"/>
        <v>0</v>
      </c>
      <c r="AF27" s="45" t="e">
        <f t="shared" ca="1" si="13"/>
        <v>#DIV/0!</v>
      </c>
      <c r="AG27" s="42" t="str">
        <f t="array" aca="1" ref="AG27" ca="1">IF(TODAY()&gt;AG$3,IF($B27="","",SUM(IF(LEFT(AG$4,4)=База!$I$3,База!$I$4:$I$98,0)*IF($B27=База!$B$4:$B$98,1,0)*IF($D27=База!$G$4:$G$98,1,0))),"0")</f>
        <v>0</v>
      </c>
      <c r="AH27" s="43" t="str">
        <f t="array" aca="1" ref="AH27" ca="1">IF(TODAY()&gt;AG$3,IF($B27="","",SUM(IF(AG$3=База!$J$3:$AY$3,База!$J$4:$AY$98,0)*IF($B27=База!$B$4:$B$98,1,0)*IF($D27=База!$G$4:$G$98,1,0))),"0")</f>
        <v>0</v>
      </c>
      <c r="AI27" s="44">
        <f t="shared" ca="1" si="14"/>
        <v>0</v>
      </c>
      <c r="AJ27" s="45" t="e">
        <f t="shared" ca="1" si="15"/>
        <v>#DIV/0!</v>
      </c>
      <c r="AK27" s="42" t="str">
        <f t="array" aca="1" ref="AK27" ca="1">IF(TODAY()&gt;AK$3,IF($B27="","",SUM(IF(LEFT(AK$4,4)=База!$I$3,База!$I$4:$I$98,0)*IF($B27=База!$B$4:$B$98,1,0)*IF($D27=База!$G$4:$G$98,1,0))),"0")</f>
        <v>0</v>
      </c>
      <c r="AL27" s="43" t="str">
        <f t="array" aca="1" ref="AL27" ca="1">IF(TODAY()&gt;AK$3,IF($B27="","",SUM(IF(AK$3=База!$J$3:$AY$3,База!$J$4:$AY$98,0)*IF($B27=База!$B$4:$B$98,1,0)*IF($D27=База!$G$4:$G$98,1,0))),"0")</f>
        <v>0</v>
      </c>
      <c r="AM27" s="44">
        <f t="shared" ca="1" si="16"/>
        <v>0</v>
      </c>
      <c r="AN27" s="45" t="e">
        <f t="shared" ca="1" si="17"/>
        <v>#DIV/0!</v>
      </c>
      <c r="AO27" s="42" t="str">
        <f t="array" aca="1" ref="AO27" ca="1">IF(TODAY()&gt;AO$3,IF($B27="","",SUM(IF(LEFT(AO$4,4)=База!$I$3,База!$I$4:$I$98,0)*IF($B27=База!$B$4:$B$98,1,0)*IF($D27=База!$G$4:$G$98,1,0))),"0")</f>
        <v>0</v>
      </c>
      <c r="AP27" s="43" t="str">
        <f t="array" aca="1" ref="AP27" ca="1">IF(TODAY()&gt;AO$3,IF($B27="","",SUM(IF(AO$3=База!$J$3:$AY$3,База!$J$4:$AY$98,0)*IF($B27=База!$B$4:$B$98,1,0)*IF($D27=База!$G$4:$G$98,1,0))),"0")</f>
        <v>0</v>
      </c>
      <c r="AQ27" s="44">
        <f t="shared" ca="1" si="18"/>
        <v>0</v>
      </c>
      <c r="AR27" s="45" t="e">
        <f t="shared" ca="1" si="19"/>
        <v>#DIV/0!</v>
      </c>
      <c r="AS27" s="42" t="str">
        <f t="array" aca="1" ref="AS27" ca="1">IF(TODAY()&gt;AS$3,IF($B27="","",SUM(IF(LEFT(AS$4,4)=База!$I$3,База!$I$4:$I$98,0)*IF($B27=База!$B$4:$B$98,1,0)*IF($D27=База!$G$4:$G$98,1,0))),"0")</f>
        <v>0</v>
      </c>
      <c r="AT27" s="43" t="str">
        <f t="array" aca="1" ref="AT27" ca="1">IF(TODAY()&gt;AS$3,IF($B27="","",SUM(IF(AS$3=База!$J$3:$AY$3,База!$J$4:$AY$98,0)*IF($B27=База!$B$4:$B$98,1,0)*IF($D27=База!$G$4:$G$98,1,0))),"0")</f>
        <v>0</v>
      </c>
      <c r="AU27" s="44">
        <f t="shared" ca="1" si="20"/>
        <v>0</v>
      </c>
      <c r="AV27" s="45" t="e">
        <f t="shared" ca="1" si="21"/>
        <v>#DIV/0!</v>
      </c>
      <c r="AW27" s="42" t="str">
        <f t="array" aca="1" ref="AW27" ca="1">IF(TODAY()&gt;AW$3,IF($B27="","",SUM(IF(LEFT(AW$4,4)=База!$I$3,База!$I$4:$I$98,0)*IF($B27=База!$B$4:$B$98,1,0)*IF($D27=База!$G$4:$G$98,1,0))),"0")</f>
        <v>0</v>
      </c>
      <c r="AX27" s="43" t="str">
        <f t="array" aca="1" ref="AX27" ca="1">IF(TODAY()&gt;AW$3,IF($B27="","",SUM(IF(AW$3=База!$J$3:$AY$3,База!$J$4:$AY$98,0)*IF($B27=База!$B$4:$B$98,1,0)*IF($D27=База!$G$4:$G$98,1,0))),"0")</f>
        <v>0</v>
      </c>
      <c r="AY27" s="44">
        <f t="shared" ca="1" si="22"/>
        <v>0</v>
      </c>
      <c r="AZ27" s="45" t="e">
        <f t="shared" ca="1" si="23"/>
        <v>#DIV/0!</v>
      </c>
      <c r="BA27" s="42" t="str">
        <f t="array" aca="1" ref="BA27" ca="1">IF(TODAY()&gt;BA$3,IF($B27="","",SUM(IF(LEFT(BA$4,4)=База!$I$3,База!$I$4:$I$98,0)*IF($B27=База!$B$4:$B$98,1,0)*IF($D27=База!$G$4:$G$98,1,0))),"0")</f>
        <v>0</v>
      </c>
      <c r="BB27" s="43" t="str">
        <f t="array" aca="1" ref="BB27" ca="1">IF(TODAY()&gt;BA$3,IF($B27="","",SUM(IF(BA$3=База!$J$3:$AY$3,База!$J$4:$AY$98,0)*IF($B27=База!$B$4:$B$98,1,0)*IF($D27=База!$G$4:$G$98,1,0))),"0")</f>
        <v>0</v>
      </c>
      <c r="BC27" s="44">
        <f t="shared" ca="1" si="24"/>
        <v>0</v>
      </c>
      <c r="BD27" s="45" t="e">
        <f t="shared" ca="1" si="25"/>
        <v>#DIV/0!</v>
      </c>
    </row>
    <row r="28" spans="2:56" ht="12" customHeight="1" thickBot="1" x14ac:dyDescent="0.3">
      <c r="B28" s="92" t="str">
        <f>B27</f>
        <v>21-ЗИФ</v>
      </c>
      <c r="C28" s="199"/>
      <c r="D28" s="36" t="str">
        <f>$E$1</f>
        <v>NPV тыс. ₽</v>
      </c>
      <c r="E28" s="37">
        <f t="shared" ca="1" si="33"/>
        <v>0</v>
      </c>
      <c r="F28" s="38">
        <f t="shared" ca="1" si="26"/>
        <v>0</v>
      </c>
      <c r="G28" s="39">
        <f t="shared" ca="1" si="34"/>
        <v>0</v>
      </c>
      <c r="H28" s="40" t="str">
        <f t="shared" ca="1" si="1"/>
        <v>-</v>
      </c>
      <c r="I28" s="37">
        <f t="array" aca="1" ref="I28" ca="1">IF(TODAY()&gt;I$3,IF($B28="","",SUM(IF(LEFT(I$4,4)=База!$I$3,База!$I$4:$I$98,0)*IF($B28=База!$B$4:$B$98,1,0)*IF($D28=База!$G$4:$G$98,1,0))),"0")</f>
        <v>0</v>
      </c>
      <c r="J28" s="38">
        <f t="array" aca="1" ref="J28" ca="1">IF(TODAY()&gt;I$3,IF($B28="","",SUM(IF(I$3=База!$J$3:$AY$3,База!$J$4:$AY$98,0)*IF($B28=База!$B$4:$B$98,1,0)*IF($D28=База!$G$4:$G$98,1,0))),"0")</f>
        <v>0</v>
      </c>
      <c r="K28" s="39">
        <f t="shared" ca="1" si="35"/>
        <v>0</v>
      </c>
      <c r="L28" s="40" t="str">
        <f t="shared" ca="1" si="30"/>
        <v>-</v>
      </c>
      <c r="M28" s="37">
        <f t="array" aca="1" ref="M28" ca="1">IF(TODAY()&gt;M$3,IF($B28="","",SUM(IF(LEFT(M$4,4)=База!$I$3,База!$I$4:$I$98,0)*IF($B28=База!$B$4:$B$98,1,0)*IF($D28=База!$G$4:$G$98,1,0))),"0")</f>
        <v>0</v>
      </c>
      <c r="N28" s="38">
        <f t="array" aca="1" ref="N28" ca="1">IF(TODAY()&gt;M$3,IF($B28="","",SUM(IF(M$3=База!$J$3:$AY$3,База!$J$4:$AY$98,0)*IF($B28=База!$B$4:$B$98,1,0)*IF($D28=База!$G$4:$G$98,1,0))),"0")</f>
        <v>0</v>
      </c>
      <c r="O28" s="39">
        <f t="shared" ca="1" si="4"/>
        <v>0</v>
      </c>
      <c r="P28" s="40" t="str">
        <f t="shared" ca="1" si="5"/>
        <v>-</v>
      </c>
      <c r="Q28" s="37">
        <f t="array" aca="1" ref="Q28" ca="1">IF(TODAY()&gt;Q$3,IF($B28="","",SUM(IF(LEFT(Q$4,4)=База!$I$3,База!$I$4:$I$98,0)*IF($B28=База!$B$4:$B$98,1,0)*IF($D28=База!$G$4:$G$98,1,0))),"0")</f>
        <v>0</v>
      </c>
      <c r="R28" s="38">
        <f t="array" aca="1" ref="R28" ca="1">IF(TODAY()&gt;Q$3,IF($B28="","",SUM(IF(Q$3=База!$J$3:$AY$3,База!$J$4:$AY$98,0)*IF($B28=База!$B$4:$B$98,1,0)*IF($D28=База!$G$4:$G$98,1,0))),"0")</f>
        <v>0</v>
      </c>
      <c r="S28" s="39">
        <f t="shared" ca="1" si="6"/>
        <v>0</v>
      </c>
      <c r="T28" s="40" t="str">
        <f t="shared" ca="1" si="7"/>
        <v>-</v>
      </c>
      <c r="U28" s="37" t="str">
        <f t="array" aca="1" ref="U28" ca="1">IF(TODAY()&gt;U$3,IF($B28="","",SUM(IF(LEFT(U$4,4)=База!$I$3,База!$I$4:$I$98,0)*IF($B28=База!$B$4:$B$98,1,0)*IF($D28=База!$G$4:$G$98,1,0))),"0")</f>
        <v>0</v>
      </c>
      <c r="V28" s="38" t="str">
        <f t="array" aca="1" ref="V28" ca="1">IF(TODAY()&gt;U$3,IF($B28="","",SUM(IF(U$3=База!$J$3:$AY$3,База!$J$4:$AY$98,0)*IF($B28=База!$B$4:$B$98,1,0)*IF($D28=База!$G$4:$G$98,1,0))),"0")</f>
        <v>0</v>
      </c>
      <c r="W28" s="39">
        <f t="shared" ca="1" si="8"/>
        <v>0</v>
      </c>
      <c r="X28" s="40" t="e">
        <f t="shared" ca="1" si="9"/>
        <v>#DIV/0!</v>
      </c>
      <c r="Y28" s="37" t="str">
        <f t="array" aca="1" ref="Y28" ca="1">IF(TODAY()&gt;Y$3,IF($B28="","",SUM(IF(LEFT(Y$4,4)=База!$I$3,База!$I$4:$I$98,0)*IF($B28=База!$B$4:$B$98,1,0)*IF($D28=База!$G$4:$G$98,1,0))),"0")</f>
        <v>0</v>
      </c>
      <c r="Z28" s="38" t="str">
        <f t="array" aca="1" ref="Z28" ca="1">IF(TODAY()&gt;Y$3,IF($B28="","",SUM(IF(Y$3=База!$J$3:$AY$3,База!$J$4:$AY$98,0)*IF($B28=База!$B$4:$B$98,1,0)*IF($D28=База!$G$4:$G$98,1,0))),"0")</f>
        <v>0</v>
      </c>
      <c r="AA28" s="39">
        <f t="shared" ca="1" si="10"/>
        <v>0</v>
      </c>
      <c r="AB28" s="40" t="e">
        <f t="shared" ca="1" si="11"/>
        <v>#DIV/0!</v>
      </c>
      <c r="AC28" s="37" t="str">
        <f t="array" aca="1" ref="AC28" ca="1">IF(TODAY()&gt;AC$3,IF($B28="","",SUM(IF(LEFT(AC$4,4)=База!$I$3,База!$I$4:$I$98,0)*IF($B28=База!$B$4:$B$98,1,0)*IF($D28=База!$G$4:$G$98,1,0))),"0")</f>
        <v>0</v>
      </c>
      <c r="AD28" s="38" t="str">
        <f t="array" aca="1" ref="AD28" ca="1">IF(TODAY()&gt;AC$3,IF($B28="","",SUM(IF(AC$3=База!$J$3:$AY$3,База!$J$4:$AY$98,0)*IF($B28=База!$B$4:$B$98,1,0)*IF($D28=База!$G$4:$G$98,1,0))),"0")</f>
        <v>0</v>
      </c>
      <c r="AE28" s="39">
        <f t="shared" ca="1" si="12"/>
        <v>0</v>
      </c>
      <c r="AF28" s="40" t="e">
        <f t="shared" ca="1" si="13"/>
        <v>#DIV/0!</v>
      </c>
      <c r="AG28" s="37" t="str">
        <f t="array" aca="1" ref="AG28" ca="1">IF(TODAY()&gt;AG$3,IF($B28="","",SUM(IF(LEFT(AG$4,4)=База!$I$3,База!$I$4:$I$98,0)*IF($B28=База!$B$4:$B$98,1,0)*IF($D28=База!$G$4:$G$98,1,0))),"0")</f>
        <v>0</v>
      </c>
      <c r="AH28" s="38" t="str">
        <f t="array" aca="1" ref="AH28" ca="1">IF(TODAY()&gt;AG$3,IF($B28="","",SUM(IF(AG$3=База!$J$3:$AY$3,База!$J$4:$AY$98,0)*IF($B28=База!$B$4:$B$98,1,0)*IF($D28=База!$G$4:$G$98,1,0))),"0")</f>
        <v>0</v>
      </c>
      <c r="AI28" s="39">
        <f t="shared" ca="1" si="14"/>
        <v>0</v>
      </c>
      <c r="AJ28" s="40" t="e">
        <f t="shared" ca="1" si="15"/>
        <v>#DIV/0!</v>
      </c>
      <c r="AK28" s="37" t="str">
        <f t="array" aca="1" ref="AK28" ca="1">IF(TODAY()&gt;AK$3,IF($B28="","",SUM(IF(LEFT(AK$4,4)=База!$I$3,База!$I$4:$I$98,0)*IF($B28=База!$B$4:$B$98,1,0)*IF($D28=База!$G$4:$G$98,1,0))),"0")</f>
        <v>0</v>
      </c>
      <c r="AL28" s="38" t="str">
        <f t="array" aca="1" ref="AL28" ca="1">IF(TODAY()&gt;AK$3,IF($B28="","",SUM(IF(AK$3=База!$J$3:$AY$3,База!$J$4:$AY$98,0)*IF($B28=База!$B$4:$B$98,1,0)*IF($D28=База!$G$4:$G$98,1,0))),"0")</f>
        <v>0</v>
      </c>
      <c r="AM28" s="39">
        <f t="shared" ca="1" si="16"/>
        <v>0</v>
      </c>
      <c r="AN28" s="40" t="e">
        <f t="shared" ca="1" si="17"/>
        <v>#DIV/0!</v>
      </c>
      <c r="AO28" s="37" t="str">
        <f t="array" aca="1" ref="AO28" ca="1">IF(TODAY()&gt;AO$3,IF($B28="","",SUM(IF(LEFT(AO$4,4)=База!$I$3,База!$I$4:$I$98,0)*IF($B28=База!$B$4:$B$98,1,0)*IF($D28=База!$G$4:$G$98,1,0))),"0")</f>
        <v>0</v>
      </c>
      <c r="AP28" s="38" t="str">
        <f t="array" aca="1" ref="AP28" ca="1">IF(TODAY()&gt;AO$3,IF($B28="","",SUM(IF(AO$3=База!$J$3:$AY$3,База!$J$4:$AY$98,0)*IF($B28=База!$B$4:$B$98,1,0)*IF($D28=База!$G$4:$G$98,1,0))),"0")</f>
        <v>0</v>
      </c>
      <c r="AQ28" s="39">
        <f t="shared" ca="1" si="18"/>
        <v>0</v>
      </c>
      <c r="AR28" s="40" t="e">
        <f t="shared" ca="1" si="19"/>
        <v>#DIV/0!</v>
      </c>
      <c r="AS28" s="37" t="str">
        <f t="array" aca="1" ref="AS28" ca="1">IF(TODAY()&gt;AS$3,IF($B28="","",SUM(IF(LEFT(AS$4,4)=База!$I$3,База!$I$4:$I$98,0)*IF($B28=База!$B$4:$B$98,1,0)*IF($D28=База!$G$4:$G$98,1,0))),"0")</f>
        <v>0</v>
      </c>
      <c r="AT28" s="38" t="str">
        <f t="array" aca="1" ref="AT28" ca="1">IF(TODAY()&gt;AS$3,IF($B28="","",SUM(IF(AS$3=База!$J$3:$AY$3,База!$J$4:$AY$98,0)*IF($B28=База!$B$4:$B$98,1,0)*IF($D28=База!$G$4:$G$98,1,0))),"0")</f>
        <v>0</v>
      </c>
      <c r="AU28" s="39">
        <f t="shared" ca="1" si="20"/>
        <v>0</v>
      </c>
      <c r="AV28" s="40" t="e">
        <f t="shared" ca="1" si="21"/>
        <v>#DIV/0!</v>
      </c>
      <c r="AW28" s="37" t="str">
        <f t="array" aca="1" ref="AW28" ca="1">IF(TODAY()&gt;AW$3,IF($B28="","",SUM(IF(LEFT(AW$4,4)=База!$I$3,База!$I$4:$I$98,0)*IF($B28=База!$B$4:$B$98,1,0)*IF($D28=База!$G$4:$G$98,1,0))),"0")</f>
        <v>0</v>
      </c>
      <c r="AX28" s="38" t="str">
        <f t="array" aca="1" ref="AX28" ca="1">IF(TODAY()&gt;AW$3,IF($B28="","",SUM(IF(AW$3=База!$J$3:$AY$3,База!$J$4:$AY$98,0)*IF($B28=База!$B$4:$B$98,1,0)*IF($D28=База!$G$4:$G$98,1,0))),"0")</f>
        <v>0</v>
      </c>
      <c r="AY28" s="39">
        <f t="shared" ca="1" si="22"/>
        <v>0</v>
      </c>
      <c r="AZ28" s="40" t="e">
        <f t="shared" ca="1" si="23"/>
        <v>#DIV/0!</v>
      </c>
      <c r="BA28" s="37" t="str">
        <f t="array" aca="1" ref="BA28" ca="1">IF(TODAY()&gt;BA$3,IF($B28="","",SUM(IF(LEFT(BA$4,4)=База!$I$3,База!$I$4:$I$98,0)*IF($B28=База!$B$4:$B$98,1,0)*IF($D28=База!$G$4:$G$98,1,0))),"0")</f>
        <v>0</v>
      </c>
      <c r="BB28" s="38" t="str">
        <f t="array" aca="1" ref="BB28" ca="1">IF(TODAY()&gt;BA$3,IF($B28="","",SUM(IF(BA$3=База!$J$3:$AY$3,База!$J$4:$AY$98,0)*IF($B28=База!$B$4:$B$98,1,0)*IF($D28=База!$G$4:$G$98,1,0))),"0")</f>
        <v>0</v>
      </c>
      <c r="BC28" s="39">
        <f t="shared" ca="1" si="24"/>
        <v>0</v>
      </c>
      <c r="BD28" s="40" t="e">
        <f t="shared" ca="1" si="25"/>
        <v>#DIV/0!</v>
      </c>
    </row>
    <row r="29" spans="2:56" ht="12" customHeight="1" thickTop="1" x14ac:dyDescent="0.25">
      <c r="B29" s="203" t="s">
        <v>4</v>
      </c>
      <c r="C29" s="204"/>
      <c r="D29" s="15" t="s">
        <v>5</v>
      </c>
      <c r="E29" s="16">
        <f ca="1">E7+E9+E11+E13+E15+E17+E19+E21+E23+E25+E27</f>
        <v>0</v>
      </c>
      <c r="F29" s="17">
        <f ca="1">F7+F9+F11+F13+F15+F17+F19+F21+F23+F25+F27</f>
        <v>0</v>
      </c>
      <c r="G29" s="25">
        <f t="shared" ref="G29:G30" ca="1" si="36">F29-E29</f>
        <v>0</v>
      </c>
      <c r="H29" s="26" t="str">
        <f t="shared" ca="1" si="1"/>
        <v>-</v>
      </c>
      <c r="I29" s="16">
        <f ca="1">I7+I9+I11+I13+I15+I17+I19+I21+I23+I25+I27</f>
        <v>0</v>
      </c>
      <c r="J29" s="17">
        <f ca="1">J7+J9+J11+J13+J15+J17+J19+J21+J23+J25+J27</f>
        <v>0</v>
      </c>
      <c r="K29" s="25">
        <f ca="1">J29-I29</f>
        <v>0</v>
      </c>
      <c r="L29" s="26" t="str">
        <f t="shared" ca="1" si="30"/>
        <v>-</v>
      </c>
      <c r="M29" s="16">
        <f ca="1">M7+M9+M11+M13+M15+M17+M19+M21+M23+M25+M27</f>
        <v>0</v>
      </c>
      <c r="N29" s="17">
        <f ca="1">N7+N9+N11+N13+N15+N17+N19+N21+N23+N25+N27</f>
        <v>0</v>
      </c>
      <c r="O29" s="25">
        <f ca="1">N29-M29</f>
        <v>0</v>
      </c>
      <c r="P29" s="26" t="str">
        <f t="shared" ca="1" si="5"/>
        <v>-</v>
      </c>
      <c r="Q29" s="16">
        <f ca="1">Q7+Q9+Q11+Q13+Q15+Q17+Q19+Q21+Q23+Q25+Q27</f>
        <v>0</v>
      </c>
      <c r="R29" s="17">
        <f ca="1">R7+R9+R11+R13+R15+R17+R19+R21+R23+R25+R27</f>
        <v>0</v>
      </c>
      <c r="S29" s="25">
        <f ca="1">R29-Q29</f>
        <v>0</v>
      </c>
      <c r="T29" s="26" t="str">
        <f t="shared" ca="1" si="7"/>
        <v>-</v>
      </c>
      <c r="U29" s="16">
        <f ca="1">U7+U9+U11+U13+U15+U17+U19+U21+U23+U25+U27</f>
        <v>0</v>
      </c>
      <c r="V29" s="17">
        <f ca="1">V7+V9+V11+V13+V15+V17+V19+V21+V23+V25+V27</f>
        <v>0</v>
      </c>
      <c r="W29" s="25">
        <f ca="1">V29-U29</f>
        <v>0</v>
      </c>
      <c r="X29" s="26" t="str">
        <f t="shared" ca="1" si="9"/>
        <v>-</v>
      </c>
      <c r="Y29" s="16">
        <f ca="1">Y7+Y9+Y11+Y13+Y15+Y17+Y19+Y21+Y23+Y25+Y27</f>
        <v>0</v>
      </c>
      <c r="Z29" s="17">
        <f ca="1">Z7+Z9+Z11+Z13+Z15+Z17+Z19+Z21+Z23+Z25+Z27</f>
        <v>0</v>
      </c>
      <c r="AA29" s="25">
        <f ca="1">Z29-Y29</f>
        <v>0</v>
      </c>
      <c r="AB29" s="26" t="str">
        <f t="shared" ca="1" si="11"/>
        <v>-</v>
      </c>
      <c r="AC29" s="16">
        <f ca="1">AC7+AC9+AC11+AC13+AC15+AC17+AC19+AC21+AC23+AC25+AC27</f>
        <v>0</v>
      </c>
      <c r="AD29" s="17">
        <f ca="1">AD7+AD9+AD11+AD13+AD15+AD17+AD19+AD21+AD23+AD25+AD27</f>
        <v>0</v>
      </c>
      <c r="AE29" s="25">
        <f ca="1">AD29-AC29</f>
        <v>0</v>
      </c>
      <c r="AF29" s="26" t="str">
        <f t="shared" ca="1" si="13"/>
        <v>-</v>
      </c>
      <c r="AG29" s="16">
        <f ca="1">AG7+AG9+AG11+AG13+AG15+AG17+AG19+AG21+AG23+AG25+AG27</f>
        <v>0</v>
      </c>
      <c r="AH29" s="17">
        <f ca="1">AH7+AH9+AH11+AH13+AH15+AH17+AH19+AH21+AH23+AH25+AH27</f>
        <v>0</v>
      </c>
      <c r="AI29" s="25">
        <f ca="1">AH29-AG29</f>
        <v>0</v>
      </c>
      <c r="AJ29" s="26" t="str">
        <f t="shared" ca="1" si="15"/>
        <v>-</v>
      </c>
      <c r="AK29" s="16">
        <f ca="1">AK7+AK9+AK11+AK13+AK15+AK17+AK19+AK21+AK23+AK25+AK27</f>
        <v>0</v>
      </c>
      <c r="AL29" s="17">
        <f ca="1">AL7+AL9+AL11+AL13+AL15+AL17+AL19+AL21+AL23+AL25+AL27</f>
        <v>0</v>
      </c>
      <c r="AM29" s="25">
        <f ca="1">AL29-AK29</f>
        <v>0</v>
      </c>
      <c r="AN29" s="26" t="str">
        <f t="shared" ca="1" si="17"/>
        <v>-</v>
      </c>
      <c r="AO29" s="16">
        <f ca="1">AO7+AO9+AO11+AO13+AO15+AO17+AO19+AO21+AO23+AO25+AO27</f>
        <v>0</v>
      </c>
      <c r="AP29" s="17">
        <f ca="1">AP7+AP9+AP11+AP13+AP15+AP17+AP19+AP21+AP23+AP25+AP27</f>
        <v>0</v>
      </c>
      <c r="AQ29" s="25">
        <f ca="1">AP29-AO29</f>
        <v>0</v>
      </c>
      <c r="AR29" s="26" t="str">
        <f t="shared" ca="1" si="19"/>
        <v>-</v>
      </c>
      <c r="AS29" s="16">
        <f ca="1">AS7+AS9+AS11+AS13+AS15+AS17+AS19+AS21+AS23+AS25+AS27</f>
        <v>0</v>
      </c>
      <c r="AT29" s="17">
        <f ca="1">AT7+AT9+AT11+AT13+AT15+AT17+AT19+AT21+AT23+AT25+AT27</f>
        <v>0</v>
      </c>
      <c r="AU29" s="25">
        <f ca="1">AT29-AS29</f>
        <v>0</v>
      </c>
      <c r="AV29" s="26" t="str">
        <f t="shared" ca="1" si="21"/>
        <v>-</v>
      </c>
      <c r="AW29" s="16">
        <f ca="1">AW7+AW9+AW11+AW13+AW15+AW17+AW19+AW21+AW23+AW25+AW27</f>
        <v>0</v>
      </c>
      <c r="AX29" s="17">
        <f ca="1">AX7+AX9+AX11+AX13+AX15+AX17+AX19+AX21+AX23+AX25+AX27</f>
        <v>0</v>
      </c>
      <c r="AY29" s="25">
        <f ca="1">AX29-AW29</f>
        <v>0</v>
      </c>
      <c r="AZ29" s="26" t="str">
        <f t="shared" ca="1" si="23"/>
        <v>-</v>
      </c>
      <c r="BA29" s="16">
        <f ca="1">BA7+BA9+BA11+BA13+BA15+BA17+BA19+BA21+BA23+BA25+BA27</f>
        <v>0</v>
      </c>
      <c r="BB29" s="17">
        <f ca="1">BB7+BB9+BB11+BB13+BB15+BB17+BB19+BB21+BB23+BB25+BB27</f>
        <v>0</v>
      </c>
      <c r="BC29" s="25">
        <f ca="1">BB29-BA29</f>
        <v>0</v>
      </c>
      <c r="BD29" s="26" t="str">
        <f t="shared" ca="1" si="25"/>
        <v>-</v>
      </c>
    </row>
    <row r="30" spans="2:56" ht="12" customHeight="1" thickBot="1" x14ac:dyDescent="0.3">
      <c r="B30" s="205"/>
      <c r="C30" s="206"/>
      <c r="D30" s="20" t="str">
        <f>$E$1</f>
        <v>NPV тыс. ₽</v>
      </c>
      <c r="E30" s="27">
        <f ca="1">E8+E10+E12+E14+E16+E18+E20+E22+E24+E26+E28</f>
        <v>0</v>
      </c>
      <c r="F30" s="28">
        <f ca="1">F8+F10+F12+F14+F16+F18+F20+F22+F24+F26+F28</f>
        <v>0</v>
      </c>
      <c r="G30" s="29">
        <f t="shared" ca="1" si="36"/>
        <v>0</v>
      </c>
      <c r="H30" s="30" t="str">
        <f t="shared" ca="1" si="1"/>
        <v>-</v>
      </c>
      <c r="I30" s="27">
        <f ca="1">I8+I10+I12+I14+I16+I18+I20+I22+I24+I26+I28</f>
        <v>0</v>
      </c>
      <c r="J30" s="28">
        <f ca="1">J8+J10+J12+J14+J16+J18+J20+J22+J24+J26+J28</f>
        <v>0</v>
      </c>
      <c r="K30" s="29">
        <f ca="1">J30-I30</f>
        <v>0</v>
      </c>
      <c r="L30" s="30" t="str">
        <f t="shared" ca="1" si="30"/>
        <v>-</v>
      </c>
      <c r="M30" s="27">
        <f ca="1">M8+M10+M12+M14+M16+M18+M20+M22+M24+M26+M28</f>
        <v>0</v>
      </c>
      <c r="N30" s="28">
        <f ca="1">N8+N10+N12+N14+N16+N18+N20+N22+N24+N26+N28</f>
        <v>0</v>
      </c>
      <c r="O30" s="29">
        <f ca="1">N30-M30</f>
        <v>0</v>
      </c>
      <c r="P30" s="30" t="str">
        <f t="shared" ca="1" si="5"/>
        <v>-</v>
      </c>
      <c r="Q30" s="27">
        <f ca="1">Q8+Q10+Q12+Q14+Q16+Q18+Q20+Q22+Q24+Q26+Q28</f>
        <v>0</v>
      </c>
      <c r="R30" s="28">
        <f ca="1">R8+R10+R12+R14+R16+R18+R20+R22+R24+R26+R28</f>
        <v>0</v>
      </c>
      <c r="S30" s="29">
        <f ca="1">R30-Q30</f>
        <v>0</v>
      </c>
      <c r="T30" s="30" t="str">
        <f t="shared" ca="1" si="7"/>
        <v>-</v>
      </c>
      <c r="U30" s="27">
        <f ca="1">U8+U10+U12+U14+U16+U18+U20+U22+U24+U26+U28</f>
        <v>0</v>
      </c>
      <c r="V30" s="28">
        <f ca="1">V8+V10+V12+V14+V16+V18+V20+V22+V24+V26+V28</f>
        <v>0</v>
      </c>
      <c r="W30" s="29">
        <f ca="1">V30-U30</f>
        <v>0</v>
      </c>
      <c r="X30" s="30" t="str">
        <f t="shared" ca="1" si="9"/>
        <v>-</v>
      </c>
      <c r="Y30" s="27">
        <f ca="1">Y8+Y10+Y12+Y14+Y16+Y18+Y20+Y22+Y24+Y26+Y28</f>
        <v>0</v>
      </c>
      <c r="Z30" s="28">
        <f ca="1">Z8+Z10+Z12+Z14+Z16+Z18+Z20+Z22+Z24+Z26+Z28</f>
        <v>0</v>
      </c>
      <c r="AA30" s="29">
        <f ca="1">Z30-Y30</f>
        <v>0</v>
      </c>
      <c r="AB30" s="30" t="str">
        <f t="shared" ca="1" si="11"/>
        <v>-</v>
      </c>
      <c r="AC30" s="27">
        <f ca="1">AC8+AC10+AC12+AC14+AC16+AC18+AC20+AC22+AC24+AC26+AC28</f>
        <v>0</v>
      </c>
      <c r="AD30" s="28">
        <f ca="1">AD8+AD10+AD12+AD14+AD16+AD18+AD20+AD22+AD24+AD26+AD28</f>
        <v>0</v>
      </c>
      <c r="AE30" s="29">
        <f ca="1">AD30-AC30</f>
        <v>0</v>
      </c>
      <c r="AF30" s="30" t="str">
        <f t="shared" ca="1" si="13"/>
        <v>-</v>
      </c>
      <c r="AG30" s="27">
        <f ca="1">AG8+AG10+AG12+AG14+AG16+AG18+AG20+AG22+AG24+AG26+AG28</f>
        <v>0</v>
      </c>
      <c r="AH30" s="28">
        <f ca="1">AH8+AH10+AH12+AH14+AH16+AH18+AH20+AH22+AH24+AH26+AH28</f>
        <v>0</v>
      </c>
      <c r="AI30" s="29">
        <f ca="1">AH30-AG30</f>
        <v>0</v>
      </c>
      <c r="AJ30" s="30" t="str">
        <f t="shared" ca="1" si="15"/>
        <v>-</v>
      </c>
      <c r="AK30" s="27">
        <f ca="1">AK8+AK10+AK12+AK14+AK16+AK18+AK20+AK22+AK24+AK26+AK28</f>
        <v>0</v>
      </c>
      <c r="AL30" s="28">
        <f ca="1">AL8+AL10+AL12+AL14+AL16+AL18+AL20+AL22+AL24+AL26+AL28</f>
        <v>0</v>
      </c>
      <c r="AM30" s="29">
        <f ca="1">AL30-AK30</f>
        <v>0</v>
      </c>
      <c r="AN30" s="30" t="str">
        <f t="shared" ca="1" si="17"/>
        <v>-</v>
      </c>
      <c r="AO30" s="27">
        <f ca="1">AO8+AO10+AO12+AO14+AO16+AO18+AO20+AO22+AO24+AO26+AO28</f>
        <v>0</v>
      </c>
      <c r="AP30" s="28">
        <f ca="1">AP8+AP10+AP12+AP14+AP16+AP18+AP20+AP22+AP24+AP26+AP28</f>
        <v>0</v>
      </c>
      <c r="AQ30" s="29">
        <f ca="1">AP30-AO30</f>
        <v>0</v>
      </c>
      <c r="AR30" s="30" t="str">
        <f t="shared" ca="1" si="19"/>
        <v>-</v>
      </c>
      <c r="AS30" s="27">
        <f ca="1">AS8+AS10+AS12+AS14+AS16+AS18+AS20+AS22+AS24+AS26+AS28</f>
        <v>0</v>
      </c>
      <c r="AT30" s="28">
        <f ca="1">AT8+AT10+AT12+AT14+AT16+AT18+AT20+AT22+AT24+AT26+AT28</f>
        <v>0</v>
      </c>
      <c r="AU30" s="29">
        <f ca="1">AT30-AS30</f>
        <v>0</v>
      </c>
      <c r="AV30" s="30" t="str">
        <f t="shared" ca="1" si="21"/>
        <v>-</v>
      </c>
      <c r="AW30" s="27">
        <f ca="1">AW8+AW10+AW12+AW14+AW16+AW18+AW20+AW22+AW24+AW26+AW28</f>
        <v>0</v>
      </c>
      <c r="AX30" s="28">
        <f ca="1">AX8+AX10+AX12+AX14+AX16+AX18+AX20+AX22+AX24+AX26+AX28</f>
        <v>0</v>
      </c>
      <c r="AY30" s="29">
        <f ca="1">AX30-AW30</f>
        <v>0</v>
      </c>
      <c r="AZ30" s="30" t="str">
        <f t="shared" ca="1" si="23"/>
        <v>-</v>
      </c>
      <c r="BA30" s="27">
        <f ca="1">BA8+BA10+BA12+BA14+BA16+BA18+BA20+BA22+BA24+BA26+BA28</f>
        <v>0</v>
      </c>
      <c r="BB30" s="28">
        <f ca="1">BB8+BB10+BB12+BB14+BB16+BB18+BB20+BB22+BB24+BB26+BB28</f>
        <v>0</v>
      </c>
      <c r="BC30" s="29">
        <f ca="1">BB30-BA30</f>
        <v>0</v>
      </c>
      <c r="BD30" s="30" t="str">
        <f t="shared" ca="1" si="25"/>
        <v>-</v>
      </c>
    </row>
    <row r="31" spans="2:56" ht="24" customHeight="1" thickTop="1" x14ac:dyDescent="0.25">
      <c r="B31" s="51" t="s">
        <v>44</v>
      </c>
      <c r="C31" s="57" t="s">
        <v>31</v>
      </c>
      <c r="D31" s="36" t="str">
        <f>$E$1</f>
        <v>NPV тыс. ₽</v>
      </c>
      <c r="E31" s="37">
        <f t="shared" ref="E31:E38" ca="1" si="37">IFERROR(I31+M31+Q31+U31+Y31+AC31+AG31+AK31+AO31+AS31+AW31+BA31,"")</f>
        <v>0</v>
      </c>
      <c r="F31" s="38">
        <f t="shared" ref="F31:F36" ca="1" si="38">SUM(J31,N31,R31,V31,Z31,AD31,AH31,AL31,AP31,AT31,AX31,BB31)</f>
        <v>0</v>
      </c>
      <c r="G31" s="39">
        <f t="shared" ref="G31:G38" ca="1" si="39">IFERROR(F31-E31,"")</f>
        <v>0</v>
      </c>
      <c r="H31" s="40" t="str">
        <f t="shared" ca="1" si="1"/>
        <v>-</v>
      </c>
      <c r="I31" s="37">
        <f t="array" aca="1" ref="I31" ca="1">IF(TODAY()&gt;I$3,IF($B31="","",SUM(IF(LEFT(I$4,4)=База!$I$3,База!$I$4:$I$98,0)*IF($B31=База!$B$4:$B$98,1,0)*IF($D31=База!$G$4:$G$98,1,0))),"0")</f>
        <v>0</v>
      </c>
      <c r="J31" s="38">
        <f t="array" aca="1" ref="J31" ca="1">IF(TODAY()&gt;I$3,IF($B31="","",SUM(IF(I$3=База!$J$3:$AY$3,База!$J$4:$AY$98,0)*IF($B31=База!$B$4:$B$98,1,0)*IF($D31=База!$G$4:$G$98,1,0))),"0")</f>
        <v>0</v>
      </c>
      <c r="K31" s="39">
        <f ca="1">IF(J31="","",J31-I31)</f>
        <v>0</v>
      </c>
      <c r="L31" s="40" t="str">
        <f t="shared" ca="1" si="30"/>
        <v>-</v>
      </c>
      <c r="M31" s="37">
        <f t="array" aca="1" ref="M31" ca="1">IF(TODAY()&gt;M$3,IF($B31="","",SUM(IF(LEFT(M$4,4)=База!$I$3,База!$I$4:$I$98,0)*IF($B31=База!$B$4:$B$98,1,0)*IF($D31=База!$G$4:$G$98,1,0))),"0")</f>
        <v>0</v>
      </c>
      <c r="N31" s="38">
        <f t="array" aca="1" ref="N31" ca="1">IF(TODAY()&gt;M$3,IF($B31="","",SUM(IF(M$3=База!$J$3:$AY$3,База!$J$4:$AY$98,0)*IF($B31=База!$B$4:$B$98,1,0)*IF($D31=База!$G$4:$G$98,1,0))),"0")</f>
        <v>0</v>
      </c>
      <c r="O31" s="39">
        <f ca="1">IF(N31="","",N31-M31)</f>
        <v>0</v>
      </c>
      <c r="P31" s="40" t="str">
        <f t="shared" ca="1" si="5"/>
        <v>-</v>
      </c>
      <c r="Q31" s="37">
        <f t="array" aca="1" ref="Q31" ca="1">IF(TODAY()&gt;Q$3,IF($B31="","",SUM(IF(LEFT(Q$4,4)=База!$I$3,База!$I$4:$I$98,0)*IF($B31=База!$B$4:$B$98,1,0)*IF($D31=База!$G$4:$G$98,1,0))),"0")</f>
        <v>0</v>
      </c>
      <c r="R31" s="38">
        <f t="array" aca="1" ref="R31" ca="1">IF(TODAY()&gt;Q$3,IF($B31="","",SUM(IF(Q$3=База!$J$3:$AY$3,База!$J$4:$AY$98,0)*IF($B31=База!$B$4:$B$98,1,0)*IF($D31=База!$G$4:$G$98,1,0))),"0")</f>
        <v>0</v>
      </c>
      <c r="S31" s="39">
        <f ca="1">IF(R31="","",R31-Q31)</f>
        <v>0</v>
      </c>
      <c r="T31" s="40" t="str">
        <f t="shared" ca="1" si="7"/>
        <v>-</v>
      </c>
      <c r="U31" s="37" t="str">
        <f t="array" aca="1" ref="U31" ca="1">IF(TODAY()&gt;U$3,IF($B31="","",SUM(IF(LEFT(U$4,4)=База!$I$3,База!$I$4:$I$98,0)*IF($B31=База!$B$4:$B$98,1,0)*IF($D31=База!$G$4:$G$98,1,0))),"0")</f>
        <v>0</v>
      </c>
      <c r="V31" s="38" t="str">
        <f t="array" aca="1" ref="V31" ca="1">IF(TODAY()&gt;U$3,IF($B31="","",SUM(IF(U$3=База!$J$3:$AY$3,База!$J$4:$AY$98,0)*IF($B31=База!$B$4:$B$98,1,0)*IF($D31=База!$G$4:$G$98,1,0))),"0")</f>
        <v>0</v>
      </c>
      <c r="W31" s="39">
        <f t="shared" ref="W31:W39" ca="1" si="40">IF(V31="","",V31-U31)</f>
        <v>0</v>
      </c>
      <c r="X31" s="40" t="e">
        <f t="shared" ca="1" si="9"/>
        <v>#DIV/0!</v>
      </c>
      <c r="Y31" s="37" t="str">
        <f t="array" aca="1" ref="Y31" ca="1">IF(TODAY()&gt;Y$3,IF($B31="","",SUM(IF(LEFT(Y$4,4)=База!$I$3,База!$I$4:$I$98,0)*IF($B31=База!$B$4:$B$98,1,0)*IF($D31=База!$G$4:$G$98,1,0))),"0")</f>
        <v>0</v>
      </c>
      <c r="Z31" s="38" t="str">
        <f t="array" aca="1" ref="Z31" ca="1">IF(TODAY()&gt;Y$3,IF($B31="","",SUM(IF(Y$3=База!$J$3:$AY$3,База!$J$4:$AY$98,0)*IF($B31=База!$B$4:$B$98,1,0)*IF($D31=База!$G$4:$G$98,1,0))),"0")</f>
        <v>0</v>
      </c>
      <c r="AA31" s="39">
        <f t="shared" ref="AA31:AA39" ca="1" si="41">IF(Z31="","",Z31-Y31)</f>
        <v>0</v>
      </c>
      <c r="AB31" s="40" t="e">
        <f t="shared" ca="1" si="11"/>
        <v>#DIV/0!</v>
      </c>
      <c r="AC31" s="37" t="str">
        <f t="array" aca="1" ref="AC31" ca="1">IF(TODAY()&gt;AC$3,IF($B31="","",SUM(IF(LEFT(AC$4,4)=База!$I$3,База!$I$4:$I$98,0)*IF($B31=База!$B$4:$B$98,1,0)*IF($D31=База!$G$4:$G$98,1,0))),"0")</f>
        <v>0</v>
      </c>
      <c r="AD31" s="38" t="str">
        <f t="array" aca="1" ref="AD31" ca="1">IF(TODAY()&gt;AC$3,IF($B31="","",SUM(IF(AC$3=База!$J$3:$AY$3,База!$J$4:$AY$98,0)*IF($B31=База!$B$4:$B$98,1,0)*IF($D31=База!$G$4:$G$98,1,0))),"0")</f>
        <v>0</v>
      </c>
      <c r="AE31" s="39">
        <f t="shared" ref="AE31:AE39" ca="1" si="42">IF(AD31="","",AD31-AC31)</f>
        <v>0</v>
      </c>
      <c r="AF31" s="40" t="e">
        <f t="shared" ca="1" si="13"/>
        <v>#DIV/0!</v>
      </c>
      <c r="AG31" s="37" t="str">
        <f t="array" aca="1" ref="AG31" ca="1">IF(TODAY()&gt;AG$3,IF($B31="","",SUM(IF(LEFT(AG$4,4)=База!$I$3,База!$I$4:$I$98,0)*IF($B31=База!$B$4:$B$98,1,0)*IF($D31=База!$G$4:$G$98,1,0))),"0")</f>
        <v>0</v>
      </c>
      <c r="AH31" s="38" t="str">
        <f t="array" aca="1" ref="AH31" ca="1">IF(TODAY()&gt;AG$3,IF($B31="","",SUM(IF(AG$3=База!$J$3:$AY$3,База!$J$4:$AY$98,0)*IF($B31=База!$B$4:$B$98,1,0)*IF($D31=База!$G$4:$G$98,1,0))),"0")</f>
        <v>0</v>
      </c>
      <c r="AI31" s="39">
        <f t="shared" ref="AI31:AI39" ca="1" si="43">IF(AH31="","",AH31-AG31)</f>
        <v>0</v>
      </c>
      <c r="AJ31" s="40" t="e">
        <f t="shared" ca="1" si="15"/>
        <v>#DIV/0!</v>
      </c>
      <c r="AK31" s="37" t="str">
        <f t="array" aca="1" ref="AK31" ca="1">IF(TODAY()&gt;AK$3,IF($B31="","",SUM(IF(LEFT(AK$4,4)=База!$I$3,База!$I$4:$I$98,0)*IF($B31=База!$B$4:$B$98,1,0)*IF($D31=База!$G$4:$G$98,1,0))),"0")</f>
        <v>0</v>
      </c>
      <c r="AL31" s="38" t="str">
        <f t="array" aca="1" ref="AL31" ca="1">IF(TODAY()&gt;AK$3,IF($B31="","",SUM(IF(AK$3=База!$J$3:$AY$3,База!$J$4:$AY$98,0)*IF($B31=База!$B$4:$B$98,1,0)*IF($D31=База!$G$4:$G$98,1,0))),"0")</f>
        <v>0</v>
      </c>
      <c r="AM31" s="39">
        <f t="shared" ref="AM31:AM39" ca="1" si="44">IF(AL31="","",AL31-AK31)</f>
        <v>0</v>
      </c>
      <c r="AN31" s="40" t="e">
        <f t="shared" ca="1" si="17"/>
        <v>#DIV/0!</v>
      </c>
      <c r="AO31" s="37" t="str">
        <f t="array" aca="1" ref="AO31" ca="1">IF(TODAY()&gt;AO$3,IF($B31="","",SUM(IF(LEFT(AO$4,4)=База!$I$3,База!$I$4:$I$98,0)*IF($B31=База!$B$4:$B$98,1,0)*IF($D31=База!$G$4:$G$98,1,0))),"0")</f>
        <v>0</v>
      </c>
      <c r="AP31" s="38" t="str">
        <f t="array" aca="1" ref="AP31" ca="1">IF(TODAY()&gt;AO$3,IF($B31="","",SUM(IF(AO$3=База!$J$3:$AY$3,База!$J$4:$AY$98,0)*IF($B31=База!$B$4:$B$98,1,0)*IF($D31=База!$G$4:$G$98,1,0))),"0")</f>
        <v>0</v>
      </c>
      <c r="AQ31" s="39">
        <f t="shared" ref="AQ31:AQ39" ca="1" si="45">IF(AP31="","",AP31-AO31)</f>
        <v>0</v>
      </c>
      <c r="AR31" s="40" t="e">
        <f t="shared" ca="1" si="19"/>
        <v>#DIV/0!</v>
      </c>
      <c r="AS31" s="37" t="str">
        <f t="array" aca="1" ref="AS31" ca="1">IF(TODAY()&gt;AS$3,IF($B31="","",SUM(IF(LEFT(AS$4,4)=База!$I$3,База!$I$4:$I$98,0)*IF($B31=База!$B$4:$B$98,1,0)*IF($D31=База!$G$4:$G$98,1,0))),"0")</f>
        <v>0</v>
      </c>
      <c r="AT31" s="38" t="str">
        <f t="array" aca="1" ref="AT31" ca="1">IF(TODAY()&gt;AS$3,IF($B31="","",SUM(IF(AS$3=База!$J$3:$AY$3,База!$J$4:$AY$98,0)*IF($B31=База!$B$4:$B$98,1,0)*IF($D31=База!$G$4:$G$98,1,0))),"0")</f>
        <v>0</v>
      </c>
      <c r="AU31" s="39">
        <f t="shared" ref="AU31:AU39" ca="1" si="46">IF(AT31="","",AT31-AS31)</f>
        <v>0</v>
      </c>
      <c r="AV31" s="40" t="e">
        <f t="shared" ca="1" si="21"/>
        <v>#DIV/0!</v>
      </c>
      <c r="AW31" s="37" t="str">
        <f t="array" aca="1" ref="AW31" ca="1">IF(TODAY()&gt;AW$3,IF($B31="","",SUM(IF(LEFT(AW$4,4)=База!$I$3,База!$I$4:$I$98,0)*IF($B31=База!$B$4:$B$98,1,0)*IF($D31=База!$G$4:$G$98,1,0))),"0")</f>
        <v>0</v>
      </c>
      <c r="AX31" s="38" t="str">
        <f t="array" aca="1" ref="AX31" ca="1">IF(TODAY()&gt;AW$3,IF($B31="","",SUM(IF(AW$3=База!$J$3:$AY$3,База!$J$4:$AY$98,0)*IF($B31=База!$B$4:$B$98,1,0)*IF($D31=База!$G$4:$G$98,1,0))),"0")</f>
        <v>0</v>
      </c>
      <c r="AY31" s="39">
        <f t="shared" ref="AY31:AY39" ca="1" si="47">IF(AX31="","",AX31-AW31)</f>
        <v>0</v>
      </c>
      <c r="AZ31" s="40" t="e">
        <f t="shared" ca="1" si="23"/>
        <v>#DIV/0!</v>
      </c>
      <c r="BA31" s="37" t="str">
        <f t="array" aca="1" ref="BA31" ca="1">IF(TODAY()&gt;BA$3,IF($B31="","",SUM(IF(LEFT(BA$4,4)=База!$I$3,База!$I$4:$I$98,0)*IF($B31=База!$B$4:$B$98,1,0)*IF($D31=База!$G$4:$G$98,1,0))),"0")</f>
        <v>0</v>
      </c>
      <c r="BB31" s="38" t="str">
        <f t="array" aca="1" ref="BB31" ca="1">IF(TODAY()&gt;BA$3,IF($B31="","",SUM(IF(BA$3=База!$J$3:$AY$3,База!$J$4:$AY$98,0)*IF($B31=База!$B$4:$B$98,1,0)*IF($D31=База!$G$4:$G$98,1,0))),"0")</f>
        <v>0</v>
      </c>
      <c r="BC31" s="39">
        <f t="shared" ref="BC31:BC39" ca="1" si="48">IF(BB31="","",BB31-BA31)</f>
        <v>0</v>
      </c>
      <c r="BD31" s="40" t="e">
        <f t="shared" ca="1" si="25"/>
        <v>#DIV/0!</v>
      </c>
    </row>
    <row r="32" spans="2:56" ht="24" customHeight="1" x14ac:dyDescent="0.25">
      <c r="B32" s="51" t="s">
        <v>45</v>
      </c>
      <c r="C32" s="57" t="s">
        <v>32</v>
      </c>
      <c r="D32" s="36" t="str">
        <f t="shared" ref="D32:D40" si="49">$E$1</f>
        <v>NPV тыс. ₽</v>
      </c>
      <c r="E32" s="37">
        <f t="shared" ca="1" si="37"/>
        <v>0</v>
      </c>
      <c r="F32" s="38">
        <f t="shared" ca="1" si="38"/>
        <v>0</v>
      </c>
      <c r="G32" s="39">
        <f t="shared" ca="1" si="39"/>
        <v>0</v>
      </c>
      <c r="H32" s="40" t="str">
        <f t="shared" ca="1" si="1"/>
        <v>-</v>
      </c>
      <c r="I32" s="37">
        <f t="array" aca="1" ref="I32" ca="1">IF(TODAY()&gt;I$3,IF($B32="","",SUM(IF(LEFT(I$4,4)=База!$I$3,База!$I$4:$I$98,0)*IF($B32=База!$B$4:$B$98,1,0)*IF($D32=База!$G$4:$G$98,1,0))),"0")</f>
        <v>0</v>
      </c>
      <c r="J32" s="38">
        <f t="array" aca="1" ref="J32" ca="1">IF(TODAY()&gt;I$3,IF($B32="","",SUM(IF(I$3=База!$J$3:$AY$3,База!$J$4:$AY$98,0)*IF($B32=База!$B$4:$B$98,1,0)*IF($D32=База!$G$4:$G$98,1,0))),"0")</f>
        <v>0</v>
      </c>
      <c r="K32" s="39">
        <f t="shared" ref="K32:K39" ca="1" si="50">IF(J32="","",J32-I32)</f>
        <v>0</v>
      </c>
      <c r="L32" s="40" t="str">
        <f t="shared" ca="1" si="30"/>
        <v>-</v>
      </c>
      <c r="M32" s="37">
        <f t="array" aca="1" ref="M32" ca="1">IF(TODAY()&gt;M$3,IF($B32="","",SUM(IF(LEFT(M$4,4)=База!$I$3,База!$I$4:$I$98,0)*IF($B32=База!$B$4:$B$98,1,0)*IF($D32=База!$G$4:$G$98,1,0))),"0")</f>
        <v>0</v>
      </c>
      <c r="N32" s="38">
        <f t="array" aca="1" ref="N32" ca="1">IF(TODAY()&gt;M$3,IF($B32="","",SUM(IF(M$3=База!$J$3:$AY$3,База!$J$4:$AY$98,0)*IF($B32=База!$B$4:$B$98,1,0)*IF($D32=База!$G$4:$G$98,1,0))),"0")</f>
        <v>0</v>
      </c>
      <c r="O32" s="39">
        <f t="shared" ref="O32:O39" ca="1" si="51">IF(N32="","",N32-M32)</f>
        <v>0</v>
      </c>
      <c r="P32" s="40" t="str">
        <f t="shared" ca="1" si="5"/>
        <v>-</v>
      </c>
      <c r="Q32" s="37">
        <f t="array" aca="1" ref="Q32" ca="1">IF(TODAY()&gt;Q$3,IF($B32="","",SUM(IF(LEFT(Q$4,4)=База!$I$3,База!$I$4:$I$98,0)*IF($B32=База!$B$4:$B$98,1,0)*IF($D32=База!$G$4:$G$98,1,0))),"0")</f>
        <v>0</v>
      </c>
      <c r="R32" s="38">
        <f t="array" aca="1" ref="R32" ca="1">IF(TODAY()&gt;Q$3,IF($B32="","",SUM(IF(Q$3=База!$J$3:$AY$3,База!$J$4:$AY$98,0)*IF($B32=База!$B$4:$B$98,1,0)*IF($D32=База!$G$4:$G$98,1,0))),"0")</f>
        <v>0</v>
      </c>
      <c r="S32" s="39">
        <f t="shared" ref="S32:S39" ca="1" si="52">IF(R32="","",R32-Q32)</f>
        <v>0</v>
      </c>
      <c r="T32" s="40" t="str">
        <f t="shared" ca="1" si="7"/>
        <v>-</v>
      </c>
      <c r="U32" s="37" t="str">
        <f t="array" aca="1" ref="U32" ca="1">IF(TODAY()&gt;U$3,IF($B32="","",SUM(IF(LEFT(U$4,4)=База!$I$3,База!$I$4:$I$98,0)*IF($B32=База!$B$4:$B$98,1,0)*IF($D32=База!$G$4:$G$98,1,0))),"0")</f>
        <v>0</v>
      </c>
      <c r="V32" s="38" t="str">
        <f t="array" aca="1" ref="V32" ca="1">IF(TODAY()&gt;U$3,IF($B32="","",SUM(IF(U$3=База!$J$3:$AY$3,База!$J$4:$AY$98,0)*IF($B32=База!$B$4:$B$98,1,0)*IF($D32=База!$G$4:$G$98,1,0))),"0")</f>
        <v>0</v>
      </c>
      <c r="W32" s="39">
        <f t="shared" ca="1" si="40"/>
        <v>0</v>
      </c>
      <c r="X32" s="40" t="e">
        <f t="shared" ca="1" si="9"/>
        <v>#DIV/0!</v>
      </c>
      <c r="Y32" s="37" t="str">
        <f t="array" aca="1" ref="Y32" ca="1">IF(TODAY()&gt;Y$3,IF($B32="","",SUM(IF(LEFT(Y$4,4)=База!$I$3,База!$I$4:$I$98,0)*IF($B32=База!$B$4:$B$98,1,0)*IF($D32=База!$G$4:$G$98,1,0))),"0")</f>
        <v>0</v>
      </c>
      <c r="Z32" s="38" t="str">
        <f t="array" aca="1" ref="Z32" ca="1">IF(TODAY()&gt;Y$3,IF($B32="","",SUM(IF(Y$3=База!$J$3:$AY$3,База!$J$4:$AY$98,0)*IF($B32=База!$B$4:$B$98,1,0)*IF($D32=База!$G$4:$G$98,1,0))),"0")</f>
        <v>0</v>
      </c>
      <c r="AA32" s="39">
        <f t="shared" ca="1" si="41"/>
        <v>0</v>
      </c>
      <c r="AB32" s="40" t="e">
        <f t="shared" ca="1" si="11"/>
        <v>#DIV/0!</v>
      </c>
      <c r="AC32" s="37" t="str">
        <f t="array" aca="1" ref="AC32" ca="1">IF(TODAY()&gt;AC$3,IF($B32="","",SUM(IF(LEFT(AC$4,4)=База!$I$3,База!$I$4:$I$98,0)*IF($B32=База!$B$4:$B$98,1,0)*IF($D32=База!$G$4:$G$98,1,0))),"0")</f>
        <v>0</v>
      </c>
      <c r="AD32" s="38" t="str">
        <f t="array" aca="1" ref="AD32" ca="1">IF(TODAY()&gt;AC$3,IF($B32="","",SUM(IF(AC$3=База!$J$3:$AY$3,База!$J$4:$AY$98,0)*IF($B32=База!$B$4:$B$98,1,0)*IF($D32=База!$G$4:$G$98,1,0))),"0")</f>
        <v>0</v>
      </c>
      <c r="AE32" s="39">
        <f t="shared" ca="1" si="42"/>
        <v>0</v>
      </c>
      <c r="AF32" s="40" t="e">
        <f t="shared" ca="1" si="13"/>
        <v>#DIV/0!</v>
      </c>
      <c r="AG32" s="37" t="str">
        <f t="array" aca="1" ref="AG32" ca="1">IF(TODAY()&gt;AG$3,IF($B32="","",SUM(IF(LEFT(AG$4,4)=База!$I$3,База!$I$4:$I$98,0)*IF($B32=База!$B$4:$B$98,1,0)*IF($D32=База!$G$4:$G$98,1,0))),"0")</f>
        <v>0</v>
      </c>
      <c r="AH32" s="38" t="str">
        <f t="array" aca="1" ref="AH32" ca="1">IF(TODAY()&gt;AG$3,IF($B32="","",SUM(IF(AG$3=База!$J$3:$AY$3,База!$J$4:$AY$98,0)*IF($B32=База!$B$4:$B$98,1,0)*IF($D32=База!$G$4:$G$98,1,0))),"0")</f>
        <v>0</v>
      </c>
      <c r="AI32" s="39">
        <f t="shared" ca="1" si="43"/>
        <v>0</v>
      </c>
      <c r="AJ32" s="40" t="e">
        <f t="shared" ca="1" si="15"/>
        <v>#DIV/0!</v>
      </c>
      <c r="AK32" s="37" t="str">
        <f t="array" aca="1" ref="AK32" ca="1">IF(TODAY()&gt;AK$3,IF($B32="","",SUM(IF(LEFT(AK$4,4)=База!$I$3,База!$I$4:$I$98,0)*IF($B32=База!$B$4:$B$98,1,0)*IF($D32=База!$G$4:$G$98,1,0))),"0")</f>
        <v>0</v>
      </c>
      <c r="AL32" s="38" t="str">
        <f t="array" aca="1" ref="AL32" ca="1">IF(TODAY()&gt;AK$3,IF($B32="","",SUM(IF(AK$3=База!$J$3:$AY$3,База!$J$4:$AY$98,0)*IF($B32=База!$B$4:$B$98,1,0)*IF($D32=База!$G$4:$G$98,1,0))),"0")</f>
        <v>0</v>
      </c>
      <c r="AM32" s="39">
        <f t="shared" ca="1" si="44"/>
        <v>0</v>
      </c>
      <c r="AN32" s="40" t="e">
        <f t="shared" ca="1" si="17"/>
        <v>#DIV/0!</v>
      </c>
      <c r="AO32" s="37" t="str">
        <f t="array" aca="1" ref="AO32" ca="1">IF(TODAY()&gt;AO$3,IF($B32="","",SUM(IF(LEFT(AO$4,4)=База!$I$3,База!$I$4:$I$98,0)*IF($B32=База!$B$4:$B$98,1,0)*IF($D32=База!$G$4:$G$98,1,0))),"0")</f>
        <v>0</v>
      </c>
      <c r="AP32" s="38" t="str">
        <f t="array" aca="1" ref="AP32" ca="1">IF(TODAY()&gt;AO$3,IF($B32="","",SUM(IF(AO$3=База!$J$3:$AY$3,База!$J$4:$AY$98,0)*IF($B32=База!$B$4:$B$98,1,0)*IF($D32=База!$G$4:$G$98,1,0))),"0")</f>
        <v>0</v>
      </c>
      <c r="AQ32" s="39">
        <f t="shared" ca="1" si="45"/>
        <v>0</v>
      </c>
      <c r="AR32" s="40" t="e">
        <f t="shared" ca="1" si="19"/>
        <v>#DIV/0!</v>
      </c>
      <c r="AS32" s="37" t="str">
        <f t="array" aca="1" ref="AS32" ca="1">IF(TODAY()&gt;AS$3,IF($B32="","",SUM(IF(LEFT(AS$4,4)=База!$I$3,База!$I$4:$I$98,0)*IF($B32=База!$B$4:$B$98,1,0)*IF($D32=База!$G$4:$G$98,1,0))),"0")</f>
        <v>0</v>
      </c>
      <c r="AT32" s="38" t="str">
        <f t="array" aca="1" ref="AT32" ca="1">IF(TODAY()&gt;AS$3,IF($B32="","",SUM(IF(AS$3=База!$J$3:$AY$3,База!$J$4:$AY$98,0)*IF($B32=База!$B$4:$B$98,1,0)*IF($D32=База!$G$4:$G$98,1,0))),"0")</f>
        <v>0</v>
      </c>
      <c r="AU32" s="39">
        <f t="shared" ca="1" si="46"/>
        <v>0</v>
      </c>
      <c r="AV32" s="40" t="e">
        <f t="shared" ca="1" si="21"/>
        <v>#DIV/0!</v>
      </c>
      <c r="AW32" s="37" t="str">
        <f t="array" aca="1" ref="AW32" ca="1">IF(TODAY()&gt;AW$3,IF($B32="","",SUM(IF(LEFT(AW$4,4)=База!$I$3,База!$I$4:$I$98,0)*IF($B32=База!$B$4:$B$98,1,0)*IF($D32=База!$G$4:$G$98,1,0))),"0")</f>
        <v>0</v>
      </c>
      <c r="AX32" s="38" t="str">
        <f t="array" aca="1" ref="AX32" ca="1">IF(TODAY()&gt;AW$3,IF($B32="","",SUM(IF(AW$3=База!$J$3:$AY$3,База!$J$4:$AY$98,0)*IF($B32=База!$B$4:$B$98,1,0)*IF($D32=База!$G$4:$G$98,1,0))),"0")</f>
        <v>0</v>
      </c>
      <c r="AY32" s="39">
        <f t="shared" ca="1" si="47"/>
        <v>0</v>
      </c>
      <c r="AZ32" s="40" t="e">
        <f t="shared" ca="1" si="23"/>
        <v>#DIV/0!</v>
      </c>
      <c r="BA32" s="37" t="str">
        <f t="array" aca="1" ref="BA32" ca="1">IF(TODAY()&gt;BA$3,IF($B32="","",SUM(IF(LEFT(BA$4,4)=База!$I$3,База!$I$4:$I$98,0)*IF($B32=База!$B$4:$B$98,1,0)*IF($D32=База!$G$4:$G$98,1,0))),"0")</f>
        <v>0</v>
      </c>
      <c r="BB32" s="38" t="str">
        <f t="array" aca="1" ref="BB32" ca="1">IF(TODAY()&gt;BA$3,IF($B32="","",SUM(IF(BA$3=База!$J$3:$AY$3,База!$J$4:$AY$98,0)*IF($B32=База!$B$4:$B$98,1,0)*IF($D32=База!$G$4:$G$98,1,0))),"0")</f>
        <v>0</v>
      </c>
      <c r="BC32" s="39">
        <f t="shared" ca="1" si="48"/>
        <v>0</v>
      </c>
      <c r="BD32" s="40" t="e">
        <f t="shared" ca="1" si="25"/>
        <v>#DIV/0!</v>
      </c>
    </row>
    <row r="33" spans="2:56" ht="24" customHeight="1" x14ac:dyDescent="0.25">
      <c r="B33" s="51" t="s">
        <v>46</v>
      </c>
      <c r="C33" s="57" t="s">
        <v>33</v>
      </c>
      <c r="D33" s="36" t="str">
        <f t="shared" si="49"/>
        <v>NPV тыс. ₽</v>
      </c>
      <c r="E33" s="37">
        <f t="shared" ca="1" si="37"/>
        <v>0</v>
      </c>
      <c r="F33" s="38">
        <f t="shared" ca="1" si="38"/>
        <v>0</v>
      </c>
      <c r="G33" s="39">
        <f t="shared" ca="1" si="39"/>
        <v>0</v>
      </c>
      <c r="H33" s="40" t="str">
        <f t="shared" ca="1" si="1"/>
        <v>-</v>
      </c>
      <c r="I33" s="37">
        <f t="array" aca="1" ref="I33" ca="1">IF(TODAY()&gt;I$3,IF($B33="","",SUM(IF(LEFT(I$4,4)=База!$I$3,База!$I$4:$I$98,0)*IF($B33=База!$B$4:$B$98,1,0)*IF($D33=База!$G$4:$G$98,1,0))),"0")</f>
        <v>0</v>
      </c>
      <c r="J33" s="38">
        <f t="array" aca="1" ref="J33" ca="1">IF(TODAY()&gt;I$3,IF($B33="","",SUM(IF(I$3=База!$J$3:$AY$3,База!$J$4:$AY$98,0)*IF($B33=База!$B$4:$B$98,1,0)*IF($D33=База!$G$4:$G$98,1,0))),"0")</f>
        <v>0</v>
      </c>
      <c r="K33" s="39">
        <f t="shared" ca="1" si="50"/>
        <v>0</v>
      </c>
      <c r="L33" s="40" t="str">
        <f t="shared" ca="1" si="30"/>
        <v>-</v>
      </c>
      <c r="M33" s="37">
        <f t="array" aca="1" ref="M33" ca="1">IF(TODAY()&gt;M$3,IF($B33="","",SUM(IF(LEFT(M$4,4)=База!$I$3,База!$I$4:$I$98,0)*IF($B33=База!$B$4:$B$98,1,0)*IF($D33=База!$G$4:$G$98,1,0))),"0")</f>
        <v>0</v>
      </c>
      <c r="N33" s="38">
        <f t="array" aca="1" ref="N33" ca="1">IF(TODAY()&gt;M$3,IF($B33="","",SUM(IF(M$3=База!$J$3:$AY$3,База!$J$4:$AY$98,0)*IF($B33=База!$B$4:$B$98,1,0)*IF($D33=База!$G$4:$G$98,1,0))),"0")</f>
        <v>0</v>
      </c>
      <c r="O33" s="39">
        <f t="shared" ca="1" si="51"/>
        <v>0</v>
      </c>
      <c r="P33" s="40" t="str">
        <f t="shared" ca="1" si="5"/>
        <v>-</v>
      </c>
      <c r="Q33" s="37">
        <f t="array" aca="1" ref="Q33" ca="1">IF(TODAY()&gt;Q$3,IF($B33="","",SUM(IF(LEFT(Q$4,4)=База!$I$3,База!$I$4:$I$98,0)*IF($B33=База!$B$4:$B$98,1,0)*IF($D33=База!$G$4:$G$98,1,0))),"0")</f>
        <v>0</v>
      </c>
      <c r="R33" s="38">
        <f t="array" aca="1" ref="R33" ca="1">IF(TODAY()&gt;Q$3,IF($B33="","",SUM(IF(Q$3=База!$J$3:$AY$3,База!$J$4:$AY$98,0)*IF($B33=База!$B$4:$B$98,1,0)*IF($D33=База!$G$4:$G$98,1,0))),"0")</f>
        <v>0</v>
      </c>
      <c r="S33" s="39">
        <f t="shared" ca="1" si="52"/>
        <v>0</v>
      </c>
      <c r="T33" s="40" t="str">
        <f t="shared" ca="1" si="7"/>
        <v>-</v>
      </c>
      <c r="U33" s="37" t="str">
        <f t="array" aca="1" ref="U33" ca="1">IF(TODAY()&gt;U$3,IF($B33="","",SUM(IF(LEFT(U$4,4)=База!$I$3,База!$I$4:$I$98,0)*IF($B33=База!$B$4:$B$98,1,0)*IF($D33=База!$G$4:$G$98,1,0))),"0")</f>
        <v>0</v>
      </c>
      <c r="V33" s="38" t="str">
        <f t="array" aca="1" ref="V33" ca="1">IF(TODAY()&gt;U$3,IF($B33="","",SUM(IF(U$3=База!$J$3:$AY$3,База!$J$4:$AY$98,0)*IF($B33=База!$B$4:$B$98,1,0)*IF($D33=База!$G$4:$G$98,1,0))),"0")</f>
        <v>0</v>
      </c>
      <c r="W33" s="39">
        <f t="shared" ca="1" si="40"/>
        <v>0</v>
      </c>
      <c r="X33" s="40" t="e">
        <f t="shared" ca="1" si="9"/>
        <v>#DIV/0!</v>
      </c>
      <c r="Y33" s="37" t="str">
        <f t="array" aca="1" ref="Y33" ca="1">IF(TODAY()&gt;Y$3,IF($B33="","",SUM(IF(LEFT(Y$4,4)=База!$I$3,База!$I$4:$I$98,0)*IF($B33=База!$B$4:$B$98,1,0)*IF($D33=База!$G$4:$G$98,1,0))),"0")</f>
        <v>0</v>
      </c>
      <c r="Z33" s="38" t="str">
        <f t="array" aca="1" ref="Z33" ca="1">IF(TODAY()&gt;Y$3,IF($B33="","",SUM(IF(Y$3=База!$J$3:$AY$3,База!$J$4:$AY$98,0)*IF($B33=База!$B$4:$B$98,1,0)*IF($D33=База!$G$4:$G$98,1,0))),"0")</f>
        <v>0</v>
      </c>
      <c r="AA33" s="39">
        <f t="shared" ca="1" si="41"/>
        <v>0</v>
      </c>
      <c r="AB33" s="40" t="e">
        <f t="shared" ca="1" si="11"/>
        <v>#DIV/0!</v>
      </c>
      <c r="AC33" s="37" t="str">
        <f t="array" aca="1" ref="AC33" ca="1">IF(TODAY()&gt;AC$3,IF($B33="","",SUM(IF(LEFT(AC$4,4)=База!$I$3,База!$I$4:$I$98,0)*IF($B33=База!$B$4:$B$98,1,0)*IF($D33=База!$G$4:$G$98,1,0))),"0")</f>
        <v>0</v>
      </c>
      <c r="AD33" s="38" t="str">
        <f t="array" aca="1" ref="AD33" ca="1">IF(TODAY()&gt;AC$3,IF($B33="","",SUM(IF(AC$3=База!$J$3:$AY$3,База!$J$4:$AY$98,0)*IF($B33=База!$B$4:$B$98,1,0)*IF($D33=База!$G$4:$G$98,1,0))),"0")</f>
        <v>0</v>
      </c>
      <c r="AE33" s="39">
        <f t="shared" ca="1" si="42"/>
        <v>0</v>
      </c>
      <c r="AF33" s="40" t="e">
        <f t="shared" ca="1" si="13"/>
        <v>#DIV/0!</v>
      </c>
      <c r="AG33" s="37" t="str">
        <f t="array" aca="1" ref="AG33" ca="1">IF(TODAY()&gt;AG$3,IF($B33="","",SUM(IF(LEFT(AG$4,4)=База!$I$3,База!$I$4:$I$98,0)*IF($B33=База!$B$4:$B$98,1,0)*IF($D33=База!$G$4:$G$98,1,0))),"0")</f>
        <v>0</v>
      </c>
      <c r="AH33" s="38" t="str">
        <f t="array" aca="1" ref="AH33" ca="1">IF(TODAY()&gt;AG$3,IF($B33="","",SUM(IF(AG$3=База!$J$3:$AY$3,База!$J$4:$AY$98,0)*IF($B33=База!$B$4:$B$98,1,0)*IF($D33=База!$G$4:$G$98,1,0))),"0")</f>
        <v>0</v>
      </c>
      <c r="AI33" s="39">
        <f t="shared" ca="1" si="43"/>
        <v>0</v>
      </c>
      <c r="AJ33" s="40" t="e">
        <f t="shared" ca="1" si="15"/>
        <v>#DIV/0!</v>
      </c>
      <c r="AK33" s="37" t="str">
        <f t="array" aca="1" ref="AK33" ca="1">IF(TODAY()&gt;AK$3,IF($B33="","",SUM(IF(LEFT(AK$4,4)=База!$I$3,База!$I$4:$I$98,0)*IF($B33=База!$B$4:$B$98,1,0)*IF($D33=База!$G$4:$G$98,1,0))),"0")</f>
        <v>0</v>
      </c>
      <c r="AL33" s="38" t="str">
        <f t="array" aca="1" ref="AL33" ca="1">IF(TODAY()&gt;AK$3,IF($B33="","",SUM(IF(AK$3=База!$J$3:$AY$3,База!$J$4:$AY$98,0)*IF($B33=База!$B$4:$B$98,1,0)*IF($D33=База!$G$4:$G$98,1,0))),"0")</f>
        <v>0</v>
      </c>
      <c r="AM33" s="39">
        <f t="shared" ca="1" si="44"/>
        <v>0</v>
      </c>
      <c r="AN33" s="40" t="e">
        <f t="shared" ca="1" si="17"/>
        <v>#DIV/0!</v>
      </c>
      <c r="AO33" s="37" t="str">
        <f t="array" aca="1" ref="AO33" ca="1">IF(TODAY()&gt;AO$3,IF($B33="","",SUM(IF(LEFT(AO$4,4)=База!$I$3,База!$I$4:$I$98,0)*IF($B33=База!$B$4:$B$98,1,0)*IF($D33=База!$G$4:$G$98,1,0))),"0")</f>
        <v>0</v>
      </c>
      <c r="AP33" s="38" t="str">
        <f t="array" aca="1" ref="AP33" ca="1">IF(TODAY()&gt;AO$3,IF($B33="","",SUM(IF(AO$3=База!$J$3:$AY$3,База!$J$4:$AY$98,0)*IF($B33=База!$B$4:$B$98,1,0)*IF($D33=База!$G$4:$G$98,1,0))),"0")</f>
        <v>0</v>
      </c>
      <c r="AQ33" s="39">
        <f t="shared" ca="1" si="45"/>
        <v>0</v>
      </c>
      <c r="AR33" s="40" t="e">
        <f t="shared" ca="1" si="19"/>
        <v>#DIV/0!</v>
      </c>
      <c r="AS33" s="37" t="str">
        <f t="array" aca="1" ref="AS33" ca="1">IF(TODAY()&gt;AS$3,IF($B33="","",SUM(IF(LEFT(AS$4,4)=База!$I$3,База!$I$4:$I$98,0)*IF($B33=База!$B$4:$B$98,1,0)*IF($D33=База!$G$4:$G$98,1,0))),"0")</f>
        <v>0</v>
      </c>
      <c r="AT33" s="38" t="str">
        <f t="array" aca="1" ref="AT33" ca="1">IF(TODAY()&gt;AS$3,IF($B33="","",SUM(IF(AS$3=База!$J$3:$AY$3,База!$J$4:$AY$98,0)*IF($B33=База!$B$4:$B$98,1,0)*IF($D33=База!$G$4:$G$98,1,0))),"0")</f>
        <v>0</v>
      </c>
      <c r="AU33" s="39">
        <f t="shared" ca="1" si="46"/>
        <v>0</v>
      </c>
      <c r="AV33" s="40" t="e">
        <f t="shared" ca="1" si="21"/>
        <v>#DIV/0!</v>
      </c>
      <c r="AW33" s="37" t="str">
        <f t="array" aca="1" ref="AW33" ca="1">IF(TODAY()&gt;AW$3,IF($B33="","",SUM(IF(LEFT(AW$4,4)=База!$I$3,База!$I$4:$I$98,0)*IF($B33=База!$B$4:$B$98,1,0)*IF($D33=База!$G$4:$G$98,1,0))),"0")</f>
        <v>0</v>
      </c>
      <c r="AX33" s="38" t="str">
        <f t="array" aca="1" ref="AX33" ca="1">IF(TODAY()&gt;AW$3,IF($B33="","",SUM(IF(AW$3=База!$J$3:$AY$3,База!$J$4:$AY$98,0)*IF($B33=База!$B$4:$B$98,1,0)*IF($D33=База!$G$4:$G$98,1,0))),"0")</f>
        <v>0</v>
      </c>
      <c r="AY33" s="39">
        <f t="shared" ca="1" si="47"/>
        <v>0</v>
      </c>
      <c r="AZ33" s="40" t="e">
        <f t="shared" ca="1" si="23"/>
        <v>#DIV/0!</v>
      </c>
      <c r="BA33" s="37" t="str">
        <f t="array" aca="1" ref="BA33" ca="1">IF(TODAY()&gt;BA$3,IF($B33="","",SUM(IF(LEFT(BA$4,4)=База!$I$3,База!$I$4:$I$98,0)*IF($B33=База!$B$4:$B$98,1,0)*IF($D33=База!$G$4:$G$98,1,0))),"0")</f>
        <v>0</v>
      </c>
      <c r="BB33" s="38" t="str">
        <f t="array" aca="1" ref="BB33" ca="1">IF(TODAY()&gt;BA$3,IF($B33="","",SUM(IF(BA$3=База!$J$3:$AY$3,База!$J$4:$AY$98,0)*IF($B33=База!$B$4:$B$98,1,0)*IF($D33=База!$G$4:$G$98,1,0))),"0")</f>
        <v>0</v>
      </c>
      <c r="BC33" s="39">
        <f t="shared" ca="1" si="48"/>
        <v>0</v>
      </c>
      <c r="BD33" s="40" t="e">
        <f t="shared" ca="1" si="25"/>
        <v>#DIV/0!</v>
      </c>
    </row>
    <row r="34" spans="2:56" ht="24" customHeight="1" x14ac:dyDescent="0.25">
      <c r="B34" s="51" t="s">
        <v>34</v>
      </c>
      <c r="C34" s="57" t="s">
        <v>35</v>
      </c>
      <c r="D34" s="36" t="str">
        <f t="shared" si="49"/>
        <v>NPV тыс. ₽</v>
      </c>
      <c r="E34" s="37">
        <f t="shared" ca="1" si="37"/>
        <v>0</v>
      </c>
      <c r="F34" s="38">
        <f t="shared" ca="1" si="38"/>
        <v>0</v>
      </c>
      <c r="G34" s="39">
        <f t="shared" ca="1" si="39"/>
        <v>0</v>
      </c>
      <c r="H34" s="40" t="str">
        <f t="shared" ca="1" si="1"/>
        <v>-</v>
      </c>
      <c r="I34" s="37">
        <f t="array" aca="1" ref="I34" ca="1">IF(TODAY()&gt;I$3,IF($B34="","",SUM(IF(LEFT(I$4,4)=База!$I$3,База!$I$4:$I$98,0)*IF($B34=База!$B$4:$B$98,1,0)*IF($D34=База!$G$4:$G$98,1,0))),"0")</f>
        <v>0</v>
      </c>
      <c r="J34" s="38">
        <f t="array" aca="1" ref="J34" ca="1">IF(TODAY()&gt;I$3,IF($B34="","",SUM(IF(I$3=База!$J$3:$AY$3,База!$J$4:$AY$98,0)*IF($B34=База!$B$4:$B$98,1,0)*IF($D34=База!$G$4:$G$98,1,0))),"0")</f>
        <v>0</v>
      </c>
      <c r="K34" s="39">
        <f t="shared" ca="1" si="50"/>
        <v>0</v>
      </c>
      <c r="L34" s="40" t="str">
        <f t="shared" ca="1" si="30"/>
        <v>-</v>
      </c>
      <c r="M34" s="37">
        <f t="array" aca="1" ref="M34" ca="1">IF(TODAY()&gt;M$3,IF($B34="","",SUM(IF(LEFT(M$4,4)=База!$I$3,База!$I$4:$I$98,0)*IF($B34=База!$B$4:$B$98,1,0)*IF($D34=База!$G$4:$G$98,1,0))),"0")</f>
        <v>0</v>
      </c>
      <c r="N34" s="38">
        <f t="array" aca="1" ref="N34" ca="1">IF(TODAY()&gt;M$3,IF($B34="","",SUM(IF(M$3=База!$J$3:$AY$3,База!$J$4:$AY$98,0)*IF($B34=База!$B$4:$B$98,1,0)*IF($D34=База!$G$4:$G$98,1,0))),"0")</f>
        <v>0</v>
      </c>
      <c r="O34" s="39">
        <f t="shared" ca="1" si="51"/>
        <v>0</v>
      </c>
      <c r="P34" s="40" t="str">
        <f t="shared" ca="1" si="5"/>
        <v>-</v>
      </c>
      <c r="Q34" s="37">
        <f t="array" aca="1" ref="Q34" ca="1">IF(TODAY()&gt;Q$3,IF($B34="","",SUM(IF(LEFT(Q$4,4)=База!$I$3,База!$I$4:$I$98,0)*IF($B34=База!$B$4:$B$98,1,0)*IF($D34=База!$G$4:$G$98,1,0))),"0")</f>
        <v>0</v>
      </c>
      <c r="R34" s="38">
        <f t="array" aca="1" ref="R34" ca="1">IF(TODAY()&gt;Q$3,IF($B34="","",SUM(IF(Q$3=База!$J$3:$AY$3,База!$J$4:$AY$98,0)*IF($B34=База!$B$4:$B$98,1,0)*IF($D34=База!$G$4:$G$98,1,0))),"0")</f>
        <v>0</v>
      </c>
      <c r="S34" s="39">
        <f t="shared" ca="1" si="52"/>
        <v>0</v>
      </c>
      <c r="T34" s="40" t="str">
        <f t="shared" ca="1" si="7"/>
        <v>-</v>
      </c>
      <c r="U34" s="37" t="str">
        <f t="array" aca="1" ref="U34" ca="1">IF(TODAY()&gt;U$3,IF($B34="","",SUM(IF(LEFT(U$4,4)=База!$I$3,База!$I$4:$I$98,0)*IF($B34=База!$B$4:$B$98,1,0)*IF($D34=База!$G$4:$G$98,1,0))),"0")</f>
        <v>0</v>
      </c>
      <c r="V34" s="38" t="str">
        <f t="array" aca="1" ref="V34" ca="1">IF(TODAY()&gt;U$3,IF($B34="","",SUM(IF(U$3=База!$J$3:$AY$3,База!$J$4:$AY$98,0)*IF($B34=База!$B$4:$B$98,1,0)*IF($D34=База!$G$4:$G$98,1,0))),"0")</f>
        <v>0</v>
      </c>
      <c r="W34" s="39">
        <f t="shared" ca="1" si="40"/>
        <v>0</v>
      </c>
      <c r="X34" s="40" t="e">
        <f t="shared" ca="1" si="9"/>
        <v>#DIV/0!</v>
      </c>
      <c r="Y34" s="37" t="str">
        <f t="array" aca="1" ref="Y34" ca="1">IF(TODAY()&gt;Y$3,IF($B34="","",SUM(IF(LEFT(Y$4,4)=База!$I$3,База!$I$4:$I$98,0)*IF($B34=База!$B$4:$B$98,1,0)*IF($D34=База!$G$4:$G$98,1,0))),"0")</f>
        <v>0</v>
      </c>
      <c r="Z34" s="38" t="str">
        <f t="array" aca="1" ref="Z34" ca="1">IF(TODAY()&gt;Y$3,IF($B34="","",SUM(IF(Y$3=База!$J$3:$AY$3,База!$J$4:$AY$98,0)*IF($B34=База!$B$4:$B$98,1,0)*IF($D34=База!$G$4:$G$98,1,0))),"0")</f>
        <v>0</v>
      </c>
      <c r="AA34" s="39">
        <f t="shared" ca="1" si="41"/>
        <v>0</v>
      </c>
      <c r="AB34" s="40" t="e">
        <f t="shared" ca="1" si="11"/>
        <v>#DIV/0!</v>
      </c>
      <c r="AC34" s="37" t="str">
        <f t="array" aca="1" ref="AC34" ca="1">IF(TODAY()&gt;AC$3,IF($B34="","",SUM(IF(LEFT(AC$4,4)=База!$I$3,База!$I$4:$I$98,0)*IF($B34=База!$B$4:$B$98,1,0)*IF($D34=База!$G$4:$G$98,1,0))),"0")</f>
        <v>0</v>
      </c>
      <c r="AD34" s="38" t="str">
        <f t="array" aca="1" ref="AD34" ca="1">IF(TODAY()&gt;AC$3,IF($B34="","",SUM(IF(AC$3=База!$J$3:$AY$3,База!$J$4:$AY$98,0)*IF($B34=База!$B$4:$B$98,1,0)*IF($D34=База!$G$4:$G$98,1,0))),"0")</f>
        <v>0</v>
      </c>
      <c r="AE34" s="39">
        <f t="shared" ca="1" si="42"/>
        <v>0</v>
      </c>
      <c r="AF34" s="40" t="e">
        <f t="shared" ca="1" si="13"/>
        <v>#DIV/0!</v>
      </c>
      <c r="AG34" s="37" t="str">
        <f t="array" aca="1" ref="AG34" ca="1">IF(TODAY()&gt;AG$3,IF($B34="","",SUM(IF(LEFT(AG$4,4)=База!$I$3,База!$I$4:$I$98,0)*IF($B34=База!$B$4:$B$98,1,0)*IF($D34=База!$G$4:$G$98,1,0))),"0")</f>
        <v>0</v>
      </c>
      <c r="AH34" s="38" t="str">
        <f t="array" aca="1" ref="AH34" ca="1">IF(TODAY()&gt;AG$3,IF($B34="","",SUM(IF(AG$3=База!$J$3:$AY$3,База!$J$4:$AY$98,0)*IF($B34=База!$B$4:$B$98,1,0)*IF($D34=База!$G$4:$G$98,1,0))),"0")</f>
        <v>0</v>
      </c>
      <c r="AI34" s="39">
        <f t="shared" ca="1" si="43"/>
        <v>0</v>
      </c>
      <c r="AJ34" s="40" t="e">
        <f t="shared" ca="1" si="15"/>
        <v>#DIV/0!</v>
      </c>
      <c r="AK34" s="37" t="str">
        <f t="array" aca="1" ref="AK34" ca="1">IF(TODAY()&gt;AK$3,IF($B34="","",SUM(IF(LEFT(AK$4,4)=База!$I$3,База!$I$4:$I$98,0)*IF($B34=База!$B$4:$B$98,1,0)*IF($D34=База!$G$4:$G$98,1,0))),"0")</f>
        <v>0</v>
      </c>
      <c r="AL34" s="38" t="str">
        <f t="array" aca="1" ref="AL34" ca="1">IF(TODAY()&gt;AK$3,IF($B34="","",SUM(IF(AK$3=База!$J$3:$AY$3,База!$J$4:$AY$98,0)*IF($B34=База!$B$4:$B$98,1,0)*IF($D34=База!$G$4:$G$98,1,0))),"0")</f>
        <v>0</v>
      </c>
      <c r="AM34" s="39">
        <f t="shared" ca="1" si="44"/>
        <v>0</v>
      </c>
      <c r="AN34" s="40" t="e">
        <f t="shared" ca="1" si="17"/>
        <v>#DIV/0!</v>
      </c>
      <c r="AO34" s="37" t="str">
        <f t="array" aca="1" ref="AO34" ca="1">IF(TODAY()&gt;AO$3,IF($B34="","",SUM(IF(LEFT(AO$4,4)=База!$I$3,База!$I$4:$I$98,0)*IF($B34=База!$B$4:$B$98,1,0)*IF($D34=База!$G$4:$G$98,1,0))),"0")</f>
        <v>0</v>
      </c>
      <c r="AP34" s="38" t="str">
        <f t="array" aca="1" ref="AP34" ca="1">IF(TODAY()&gt;AO$3,IF($B34="","",SUM(IF(AO$3=База!$J$3:$AY$3,База!$J$4:$AY$98,0)*IF($B34=База!$B$4:$B$98,1,0)*IF($D34=База!$G$4:$G$98,1,0))),"0")</f>
        <v>0</v>
      </c>
      <c r="AQ34" s="39">
        <f t="shared" ca="1" si="45"/>
        <v>0</v>
      </c>
      <c r="AR34" s="40" t="e">
        <f t="shared" ca="1" si="19"/>
        <v>#DIV/0!</v>
      </c>
      <c r="AS34" s="37" t="str">
        <f t="array" aca="1" ref="AS34" ca="1">IF(TODAY()&gt;AS$3,IF($B34="","",SUM(IF(LEFT(AS$4,4)=База!$I$3,База!$I$4:$I$98,0)*IF($B34=База!$B$4:$B$98,1,0)*IF($D34=База!$G$4:$G$98,1,0))),"0")</f>
        <v>0</v>
      </c>
      <c r="AT34" s="38" t="str">
        <f t="array" aca="1" ref="AT34" ca="1">IF(TODAY()&gt;AS$3,IF($B34="","",SUM(IF(AS$3=База!$J$3:$AY$3,База!$J$4:$AY$98,0)*IF($B34=База!$B$4:$B$98,1,0)*IF($D34=База!$G$4:$G$98,1,0))),"0")</f>
        <v>0</v>
      </c>
      <c r="AU34" s="39">
        <f t="shared" ca="1" si="46"/>
        <v>0</v>
      </c>
      <c r="AV34" s="40" t="e">
        <f t="shared" ca="1" si="21"/>
        <v>#DIV/0!</v>
      </c>
      <c r="AW34" s="37" t="str">
        <f t="array" aca="1" ref="AW34" ca="1">IF(TODAY()&gt;AW$3,IF($B34="","",SUM(IF(LEFT(AW$4,4)=База!$I$3,База!$I$4:$I$98,0)*IF($B34=База!$B$4:$B$98,1,0)*IF($D34=База!$G$4:$G$98,1,0))),"0")</f>
        <v>0</v>
      </c>
      <c r="AX34" s="38" t="str">
        <f t="array" aca="1" ref="AX34" ca="1">IF(TODAY()&gt;AW$3,IF($B34="","",SUM(IF(AW$3=База!$J$3:$AY$3,База!$J$4:$AY$98,0)*IF($B34=База!$B$4:$B$98,1,0)*IF($D34=База!$G$4:$G$98,1,0))),"0")</f>
        <v>0</v>
      </c>
      <c r="AY34" s="39">
        <f t="shared" ca="1" si="47"/>
        <v>0</v>
      </c>
      <c r="AZ34" s="40" t="e">
        <f t="shared" ca="1" si="23"/>
        <v>#DIV/0!</v>
      </c>
      <c r="BA34" s="37" t="str">
        <f t="array" aca="1" ref="BA34" ca="1">IF(TODAY()&gt;BA$3,IF($B34="","",SUM(IF(LEFT(BA$4,4)=База!$I$3,База!$I$4:$I$98,0)*IF($B34=База!$B$4:$B$98,1,0)*IF($D34=База!$G$4:$G$98,1,0))),"0")</f>
        <v>0</v>
      </c>
      <c r="BB34" s="38" t="str">
        <f t="array" aca="1" ref="BB34" ca="1">IF(TODAY()&gt;BA$3,IF($B34="","",SUM(IF(BA$3=База!$J$3:$AY$3,База!$J$4:$AY$98,0)*IF($B34=База!$B$4:$B$98,1,0)*IF($D34=База!$G$4:$G$98,1,0))),"0")</f>
        <v>0</v>
      </c>
      <c r="BC34" s="39">
        <f t="shared" ca="1" si="48"/>
        <v>0</v>
      </c>
      <c r="BD34" s="40" t="e">
        <f t="shared" ca="1" si="25"/>
        <v>#DIV/0!</v>
      </c>
    </row>
    <row r="35" spans="2:56" ht="24" customHeight="1" x14ac:dyDescent="0.25">
      <c r="B35" s="51" t="s">
        <v>36</v>
      </c>
      <c r="C35" s="57" t="s">
        <v>37</v>
      </c>
      <c r="D35" s="36" t="str">
        <f t="shared" si="49"/>
        <v>NPV тыс. ₽</v>
      </c>
      <c r="E35" s="37">
        <f t="shared" ca="1" si="37"/>
        <v>0</v>
      </c>
      <c r="F35" s="38">
        <f t="shared" ca="1" si="38"/>
        <v>0</v>
      </c>
      <c r="G35" s="39">
        <f t="shared" ca="1" si="39"/>
        <v>0</v>
      </c>
      <c r="H35" s="40" t="str">
        <f t="shared" ca="1" si="1"/>
        <v>-</v>
      </c>
      <c r="I35" s="37">
        <f t="array" aca="1" ref="I35" ca="1">IF(TODAY()&gt;I$3,IF($B35="","",SUM(IF(LEFT(I$4,4)=База!$I$3,База!$I$4:$I$98,0)*IF($B35=База!$B$4:$B$98,1,0)*IF($D35=База!$G$4:$G$98,1,0))),"0")</f>
        <v>0</v>
      </c>
      <c r="J35" s="38">
        <f t="array" aca="1" ref="J35" ca="1">IF(TODAY()&gt;I$3,IF($B35="","",SUM(IF(I$3=База!$J$3:$AY$3,База!$J$4:$AY$98,0)*IF($B35=База!$B$4:$B$98,1,0)*IF($D35=База!$G$4:$G$98,1,0))),"0")</f>
        <v>0</v>
      </c>
      <c r="K35" s="39">
        <f t="shared" ca="1" si="50"/>
        <v>0</v>
      </c>
      <c r="L35" s="40" t="str">
        <f t="shared" ca="1" si="30"/>
        <v>-</v>
      </c>
      <c r="M35" s="37">
        <f t="array" aca="1" ref="M35" ca="1">IF(TODAY()&gt;M$3,IF($B35="","",SUM(IF(LEFT(M$4,4)=База!$I$3,База!$I$4:$I$98,0)*IF($B35=База!$B$4:$B$98,1,0)*IF($D35=База!$G$4:$G$98,1,0))),"0")</f>
        <v>0</v>
      </c>
      <c r="N35" s="38">
        <f t="array" aca="1" ref="N35" ca="1">IF(TODAY()&gt;M$3,IF($B35="","",SUM(IF(M$3=База!$J$3:$AY$3,База!$J$4:$AY$98,0)*IF($B35=База!$B$4:$B$98,1,0)*IF($D35=База!$G$4:$G$98,1,0))),"0")</f>
        <v>0</v>
      </c>
      <c r="O35" s="39">
        <f t="shared" ca="1" si="51"/>
        <v>0</v>
      </c>
      <c r="P35" s="40" t="str">
        <f t="shared" ca="1" si="5"/>
        <v>-</v>
      </c>
      <c r="Q35" s="37">
        <f t="array" aca="1" ref="Q35" ca="1">IF(TODAY()&gt;Q$3,IF($B35="","",SUM(IF(LEFT(Q$4,4)=База!$I$3,База!$I$4:$I$98,0)*IF($B35=База!$B$4:$B$98,1,0)*IF($D35=База!$G$4:$G$98,1,0))),"0")</f>
        <v>0</v>
      </c>
      <c r="R35" s="38">
        <f t="array" aca="1" ref="R35" ca="1">IF(TODAY()&gt;Q$3,IF($B35="","",SUM(IF(Q$3=База!$J$3:$AY$3,База!$J$4:$AY$98,0)*IF($B35=База!$B$4:$B$98,1,0)*IF($D35=База!$G$4:$G$98,1,0))),"0")</f>
        <v>0</v>
      </c>
      <c r="S35" s="39">
        <f t="shared" ca="1" si="52"/>
        <v>0</v>
      </c>
      <c r="T35" s="40" t="str">
        <f t="shared" ca="1" si="7"/>
        <v>-</v>
      </c>
      <c r="U35" s="37" t="str">
        <f t="array" aca="1" ref="U35" ca="1">IF(TODAY()&gt;U$3,IF($B35="","",SUM(IF(LEFT(U$4,4)=База!$I$3,База!$I$4:$I$98,0)*IF($B35=База!$B$4:$B$98,1,0)*IF($D35=База!$G$4:$G$98,1,0))),"0")</f>
        <v>0</v>
      </c>
      <c r="V35" s="38" t="str">
        <f t="array" aca="1" ref="V35" ca="1">IF(TODAY()&gt;U$3,IF($B35="","",SUM(IF(U$3=База!$J$3:$AY$3,База!$J$4:$AY$98,0)*IF($B35=База!$B$4:$B$98,1,0)*IF($D35=База!$G$4:$G$98,1,0))),"0")</f>
        <v>0</v>
      </c>
      <c r="W35" s="39">
        <f t="shared" ca="1" si="40"/>
        <v>0</v>
      </c>
      <c r="X35" s="40" t="e">
        <f t="shared" ca="1" si="9"/>
        <v>#DIV/0!</v>
      </c>
      <c r="Y35" s="37" t="str">
        <f t="array" aca="1" ref="Y35" ca="1">IF(TODAY()&gt;Y$3,IF($B35="","",SUM(IF(LEFT(Y$4,4)=База!$I$3,База!$I$4:$I$98,0)*IF($B35=База!$B$4:$B$98,1,0)*IF($D35=База!$G$4:$G$98,1,0))),"0")</f>
        <v>0</v>
      </c>
      <c r="Z35" s="38" t="str">
        <f t="array" aca="1" ref="Z35" ca="1">IF(TODAY()&gt;Y$3,IF($B35="","",SUM(IF(Y$3=База!$J$3:$AY$3,База!$J$4:$AY$98,0)*IF($B35=База!$B$4:$B$98,1,0)*IF($D35=База!$G$4:$G$98,1,0))),"0")</f>
        <v>0</v>
      </c>
      <c r="AA35" s="39">
        <f t="shared" ca="1" si="41"/>
        <v>0</v>
      </c>
      <c r="AB35" s="40" t="e">
        <f t="shared" ca="1" si="11"/>
        <v>#DIV/0!</v>
      </c>
      <c r="AC35" s="37" t="str">
        <f t="array" aca="1" ref="AC35" ca="1">IF(TODAY()&gt;AC$3,IF($B35="","",SUM(IF(LEFT(AC$4,4)=База!$I$3,База!$I$4:$I$98,0)*IF($B35=База!$B$4:$B$98,1,0)*IF($D35=База!$G$4:$G$98,1,0))),"0")</f>
        <v>0</v>
      </c>
      <c r="AD35" s="38" t="str">
        <f t="array" aca="1" ref="AD35" ca="1">IF(TODAY()&gt;AC$3,IF($B35="","",SUM(IF(AC$3=База!$J$3:$AY$3,База!$J$4:$AY$98,0)*IF($B35=База!$B$4:$B$98,1,0)*IF($D35=База!$G$4:$G$98,1,0))),"0")</f>
        <v>0</v>
      </c>
      <c r="AE35" s="39">
        <f t="shared" ca="1" si="42"/>
        <v>0</v>
      </c>
      <c r="AF35" s="40" t="e">
        <f t="shared" ca="1" si="13"/>
        <v>#DIV/0!</v>
      </c>
      <c r="AG35" s="37" t="str">
        <f t="array" aca="1" ref="AG35" ca="1">IF(TODAY()&gt;AG$3,IF($B35="","",SUM(IF(LEFT(AG$4,4)=База!$I$3,База!$I$4:$I$98,0)*IF($B35=База!$B$4:$B$98,1,0)*IF($D35=База!$G$4:$G$98,1,0))),"0")</f>
        <v>0</v>
      </c>
      <c r="AH35" s="38" t="str">
        <f t="array" aca="1" ref="AH35" ca="1">IF(TODAY()&gt;AG$3,IF($B35="","",SUM(IF(AG$3=База!$J$3:$AY$3,База!$J$4:$AY$98,0)*IF($B35=База!$B$4:$B$98,1,0)*IF($D35=База!$G$4:$G$98,1,0))),"0")</f>
        <v>0</v>
      </c>
      <c r="AI35" s="39">
        <f t="shared" ca="1" si="43"/>
        <v>0</v>
      </c>
      <c r="AJ35" s="40" t="e">
        <f t="shared" ca="1" si="15"/>
        <v>#DIV/0!</v>
      </c>
      <c r="AK35" s="37" t="str">
        <f t="array" aca="1" ref="AK35" ca="1">IF(TODAY()&gt;AK$3,IF($B35="","",SUM(IF(LEFT(AK$4,4)=База!$I$3,База!$I$4:$I$98,0)*IF($B35=База!$B$4:$B$98,1,0)*IF($D35=База!$G$4:$G$98,1,0))),"0")</f>
        <v>0</v>
      </c>
      <c r="AL35" s="38" t="str">
        <f t="array" aca="1" ref="AL35" ca="1">IF(TODAY()&gt;AK$3,IF($B35="","",SUM(IF(AK$3=База!$J$3:$AY$3,База!$J$4:$AY$98,0)*IF($B35=База!$B$4:$B$98,1,0)*IF($D35=База!$G$4:$G$98,1,0))),"0")</f>
        <v>0</v>
      </c>
      <c r="AM35" s="39">
        <f t="shared" ca="1" si="44"/>
        <v>0</v>
      </c>
      <c r="AN35" s="40" t="e">
        <f t="shared" ca="1" si="17"/>
        <v>#DIV/0!</v>
      </c>
      <c r="AO35" s="37" t="str">
        <f t="array" aca="1" ref="AO35" ca="1">IF(TODAY()&gt;AO$3,IF($B35="","",SUM(IF(LEFT(AO$4,4)=База!$I$3,База!$I$4:$I$98,0)*IF($B35=База!$B$4:$B$98,1,0)*IF($D35=База!$G$4:$G$98,1,0))),"0")</f>
        <v>0</v>
      </c>
      <c r="AP35" s="38" t="str">
        <f t="array" aca="1" ref="AP35" ca="1">IF(TODAY()&gt;AO$3,IF($B35="","",SUM(IF(AO$3=База!$J$3:$AY$3,База!$J$4:$AY$98,0)*IF($B35=База!$B$4:$B$98,1,0)*IF($D35=База!$G$4:$G$98,1,0))),"0")</f>
        <v>0</v>
      </c>
      <c r="AQ35" s="39">
        <f t="shared" ca="1" si="45"/>
        <v>0</v>
      </c>
      <c r="AR35" s="40" t="e">
        <f t="shared" ca="1" si="19"/>
        <v>#DIV/0!</v>
      </c>
      <c r="AS35" s="37" t="str">
        <f t="array" aca="1" ref="AS35" ca="1">IF(TODAY()&gt;AS$3,IF($B35="","",SUM(IF(LEFT(AS$4,4)=База!$I$3,База!$I$4:$I$98,0)*IF($B35=База!$B$4:$B$98,1,0)*IF($D35=База!$G$4:$G$98,1,0))),"0")</f>
        <v>0</v>
      </c>
      <c r="AT35" s="38" t="str">
        <f t="array" aca="1" ref="AT35" ca="1">IF(TODAY()&gt;AS$3,IF($B35="","",SUM(IF(AS$3=База!$J$3:$AY$3,База!$J$4:$AY$98,0)*IF($B35=База!$B$4:$B$98,1,0)*IF($D35=База!$G$4:$G$98,1,0))),"0")</f>
        <v>0</v>
      </c>
      <c r="AU35" s="39">
        <f t="shared" ca="1" si="46"/>
        <v>0</v>
      </c>
      <c r="AV35" s="40" t="e">
        <f t="shared" ca="1" si="21"/>
        <v>#DIV/0!</v>
      </c>
      <c r="AW35" s="37" t="str">
        <f t="array" aca="1" ref="AW35" ca="1">IF(TODAY()&gt;AW$3,IF($B35="","",SUM(IF(LEFT(AW$4,4)=База!$I$3,База!$I$4:$I$98,0)*IF($B35=База!$B$4:$B$98,1,0)*IF($D35=База!$G$4:$G$98,1,0))),"0")</f>
        <v>0</v>
      </c>
      <c r="AX35" s="38" t="str">
        <f t="array" aca="1" ref="AX35" ca="1">IF(TODAY()&gt;AW$3,IF($B35="","",SUM(IF(AW$3=База!$J$3:$AY$3,База!$J$4:$AY$98,0)*IF($B35=База!$B$4:$B$98,1,0)*IF($D35=База!$G$4:$G$98,1,0))),"0")</f>
        <v>0</v>
      </c>
      <c r="AY35" s="39">
        <f t="shared" ca="1" si="47"/>
        <v>0</v>
      </c>
      <c r="AZ35" s="40" t="e">
        <f t="shared" ca="1" si="23"/>
        <v>#DIV/0!</v>
      </c>
      <c r="BA35" s="37" t="str">
        <f t="array" aca="1" ref="BA35" ca="1">IF(TODAY()&gt;BA$3,IF($B35="","",SUM(IF(LEFT(BA$4,4)=База!$I$3,База!$I$4:$I$98,0)*IF($B35=База!$B$4:$B$98,1,0)*IF($D35=База!$G$4:$G$98,1,0))),"0")</f>
        <v>0</v>
      </c>
      <c r="BB35" s="38" t="str">
        <f t="array" aca="1" ref="BB35" ca="1">IF(TODAY()&gt;BA$3,IF($B35="","",SUM(IF(BA$3=База!$J$3:$AY$3,База!$J$4:$AY$98,0)*IF($B35=База!$B$4:$B$98,1,0)*IF($D35=База!$G$4:$G$98,1,0))),"0")</f>
        <v>0</v>
      </c>
      <c r="BC35" s="39">
        <f t="shared" ca="1" si="48"/>
        <v>0</v>
      </c>
      <c r="BD35" s="40" t="e">
        <f t="shared" ca="1" si="25"/>
        <v>#DIV/0!</v>
      </c>
    </row>
    <row r="36" spans="2:56" ht="24" customHeight="1" x14ac:dyDescent="0.25">
      <c r="B36" s="51" t="s">
        <v>38</v>
      </c>
      <c r="C36" s="57" t="s">
        <v>39</v>
      </c>
      <c r="D36" s="36" t="str">
        <f t="shared" si="49"/>
        <v>NPV тыс. ₽</v>
      </c>
      <c r="E36" s="37">
        <f t="shared" ca="1" si="37"/>
        <v>0</v>
      </c>
      <c r="F36" s="38">
        <f t="shared" ca="1" si="38"/>
        <v>0</v>
      </c>
      <c r="G36" s="39">
        <f t="shared" ca="1" si="39"/>
        <v>0</v>
      </c>
      <c r="H36" s="40" t="str">
        <f t="shared" ca="1" si="1"/>
        <v>-</v>
      </c>
      <c r="I36" s="37">
        <f t="array" aca="1" ref="I36" ca="1">IF(TODAY()&gt;I$3,IF($B36="","",SUM(IF(LEFT(I$4,4)=База!$I$3,База!$I$4:$I$98,0)*IF($B36=База!$B$4:$B$98,1,0)*IF($D36=База!$G$4:$G$98,1,0))),"0")</f>
        <v>0</v>
      </c>
      <c r="J36" s="38">
        <f t="array" aca="1" ref="J36" ca="1">IF(TODAY()&gt;I$3,IF($B36="","",SUM(IF(I$3=База!$J$3:$AY$3,База!$J$4:$AY$98,0)*IF($B36=База!$B$4:$B$98,1,0)*IF($D36=База!$G$4:$G$98,1,0))),"0")</f>
        <v>0</v>
      </c>
      <c r="K36" s="39">
        <f t="shared" ca="1" si="50"/>
        <v>0</v>
      </c>
      <c r="L36" s="40" t="str">
        <f t="shared" ca="1" si="30"/>
        <v>-</v>
      </c>
      <c r="M36" s="37">
        <f t="array" aca="1" ref="M36" ca="1">IF(TODAY()&gt;M$3,IF($B36="","",SUM(IF(LEFT(M$4,4)=База!$I$3,База!$I$4:$I$98,0)*IF($B36=База!$B$4:$B$98,1,0)*IF($D36=База!$G$4:$G$98,1,0))),"0")</f>
        <v>0</v>
      </c>
      <c r="N36" s="38">
        <f t="array" aca="1" ref="N36" ca="1">IF(TODAY()&gt;M$3,IF($B36="","",SUM(IF(M$3=База!$J$3:$AY$3,База!$J$4:$AY$98,0)*IF($B36=База!$B$4:$B$98,1,0)*IF($D36=База!$G$4:$G$98,1,0))),"0")</f>
        <v>0</v>
      </c>
      <c r="O36" s="39">
        <f t="shared" ca="1" si="51"/>
        <v>0</v>
      </c>
      <c r="P36" s="40" t="str">
        <f t="shared" ca="1" si="5"/>
        <v>-</v>
      </c>
      <c r="Q36" s="37">
        <f t="array" aca="1" ref="Q36" ca="1">IF(TODAY()&gt;Q$3,IF($B36="","",SUM(IF(LEFT(Q$4,4)=База!$I$3,База!$I$4:$I$98,0)*IF($B36=База!$B$4:$B$98,1,0)*IF($D36=База!$G$4:$G$98,1,0))),"0")</f>
        <v>0</v>
      </c>
      <c r="R36" s="38">
        <f t="array" aca="1" ref="R36" ca="1">IF(TODAY()&gt;Q$3,IF($B36="","",SUM(IF(Q$3=База!$J$3:$AY$3,База!$J$4:$AY$98,0)*IF($B36=База!$B$4:$B$98,1,0)*IF($D36=База!$G$4:$G$98,1,0))),"0")</f>
        <v>0</v>
      </c>
      <c r="S36" s="39">
        <f t="shared" ca="1" si="52"/>
        <v>0</v>
      </c>
      <c r="T36" s="40" t="str">
        <f t="shared" ca="1" si="7"/>
        <v>-</v>
      </c>
      <c r="U36" s="37" t="str">
        <f t="array" aca="1" ref="U36" ca="1">IF(TODAY()&gt;U$3,IF($B36="","",SUM(IF(LEFT(U$4,4)=База!$I$3,База!$I$4:$I$98,0)*IF($B36=База!$B$4:$B$98,1,0)*IF($D36=База!$G$4:$G$98,1,0))),"0")</f>
        <v>0</v>
      </c>
      <c r="V36" s="38" t="str">
        <f t="array" aca="1" ref="V36" ca="1">IF(TODAY()&gt;U$3,IF($B36="","",SUM(IF(U$3=База!$J$3:$AY$3,База!$J$4:$AY$98,0)*IF($B36=База!$B$4:$B$98,1,0)*IF($D36=База!$G$4:$G$98,1,0))),"0")</f>
        <v>0</v>
      </c>
      <c r="W36" s="39">
        <f t="shared" ca="1" si="40"/>
        <v>0</v>
      </c>
      <c r="X36" s="40" t="e">
        <f t="shared" ca="1" si="9"/>
        <v>#DIV/0!</v>
      </c>
      <c r="Y36" s="37" t="str">
        <f t="array" aca="1" ref="Y36" ca="1">IF(TODAY()&gt;Y$3,IF($B36="","",SUM(IF(LEFT(Y$4,4)=База!$I$3,База!$I$4:$I$98,0)*IF($B36=База!$B$4:$B$98,1,0)*IF($D36=База!$G$4:$G$98,1,0))),"0")</f>
        <v>0</v>
      </c>
      <c r="Z36" s="38" t="str">
        <f t="array" aca="1" ref="Z36" ca="1">IF(TODAY()&gt;Y$3,IF($B36="","",SUM(IF(Y$3=База!$J$3:$AY$3,База!$J$4:$AY$98,0)*IF($B36=База!$B$4:$B$98,1,0)*IF($D36=База!$G$4:$G$98,1,0))),"0")</f>
        <v>0</v>
      </c>
      <c r="AA36" s="39">
        <f t="shared" ca="1" si="41"/>
        <v>0</v>
      </c>
      <c r="AB36" s="40" t="e">
        <f t="shared" ca="1" si="11"/>
        <v>#DIV/0!</v>
      </c>
      <c r="AC36" s="37" t="str">
        <f t="array" aca="1" ref="AC36" ca="1">IF(TODAY()&gt;AC$3,IF($B36="","",SUM(IF(LEFT(AC$4,4)=База!$I$3,База!$I$4:$I$98,0)*IF($B36=База!$B$4:$B$98,1,0)*IF($D36=База!$G$4:$G$98,1,0))),"0")</f>
        <v>0</v>
      </c>
      <c r="AD36" s="38" t="str">
        <f t="array" aca="1" ref="AD36" ca="1">IF(TODAY()&gt;AC$3,IF($B36="","",SUM(IF(AC$3=База!$J$3:$AY$3,База!$J$4:$AY$98,0)*IF($B36=База!$B$4:$B$98,1,0)*IF($D36=База!$G$4:$G$98,1,0))),"0")</f>
        <v>0</v>
      </c>
      <c r="AE36" s="39">
        <f t="shared" ca="1" si="42"/>
        <v>0</v>
      </c>
      <c r="AF36" s="40" t="e">
        <f t="shared" ca="1" si="13"/>
        <v>#DIV/0!</v>
      </c>
      <c r="AG36" s="37" t="str">
        <f t="array" aca="1" ref="AG36" ca="1">IF(TODAY()&gt;AG$3,IF($B36="","",SUM(IF(LEFT(AG$4,4)=База!$I$3,База!$I$4:$I$98,0)*IF($B36=База!$B$4:$B$98,1,0)*IF($D36=База!$G$4:$G$98,1,0))),"0")</f>
        <v>0</v>
      </c>
      <c r="AH36" s="38" t="str">
        <f t="array" aca="1" ref="AH36" ca="1">IF(TODAY()&gt;AG$3,IF($B36="","",SUM(IF(AG$3=База!$J$3:$AY$3,База!$J$4:$AY$98,0)*IF($B36=База!$B$4:$B$98,1,0)*IF($D36=База!$G$4:$G$98,1,0))),"0")</f>
        <v>0</v>
      </c>
      <c r="AI36" s="39">
        <f t="shared" ca="1" si="43"/>
        <v>0</v>
      </c>
      <c r="AJ36" s="40" t="e">
        <f t="shared" ca="1" si="15"/>
        <v>#DIV/0!</v>
      </c>
      <c r="AK36" s="37" t="str">
        <f t="array" aca="1" ref="AK36" ca="1">IF(TODAY()&gt;AK$3,IF($B36="","",SUM(IF(LEFT(AK$4,4)=База!$I$3,База!$I$4:$I$98,0)*IF($B36=База!$B$4:$B$98,1,0)*IF($D36=База!$G$4:$G$98,1,0))),"0")</f>
        <v>0</v>
      </c>
      <c r="AL36" s="38" t="str">
        <f t="array" aca="1" ref="AL36" ca="1">IF(TODAY()&gt;AK$3,IF($B36="","",SUM(IF(AK$3=База!$J$3:$AY$3,База!$J$4:$AY$98,0)*IF($B36=База!$B$4:$B$98,1,0)*IF($D36=База!$G$4:$G$98,1,0))),"0")</f>
        <v>0</v>
      </c>
      <c r="AM36" s="39">
        <f t="shared" ca="1" si="44"/>
        <v>0</v>
      </c>
      <c r="AN36" s="40" t="e">
        <f t="shared" ca="1" si="17"/>
        <v>#DIV/0!</v>
      </c>
      <c r="AO36" s="37" t="str">
        <f t="array" aca="1" ref="AO36" ca="1">IF(TODAY()&gt;AO$3,IF($B36="","",SUM(IF(LEFT(AO$4,4)=База!$I$3,База!$I$4:$I$98,0)*IF($B36=База!$B$4:$B$98,1,0)*IF($D36=База!$G$4:$G$98,1,0))),"0")</f>
        <v>0</v>
      </c>
      <c r="AP36" s="38" t="str">
        <f t="array" aca="1" ref="AP36" ca="1">IF(TODAY()&gt;AO$3,IF($B36="","",SUM(IF(AO$3=База!$J$3:$AY$3,База!$J$4:$AY$98,0)*IF($B36=База!$B$4:$B$98,1,0)*IF($D36=База!$G$4:$G$98,1,0))),"0")</f>
        <v>0</v>
      </c>
      <c r="AQ36" s="39">
        <f t="shared" ca="1" si="45"/>
        <v>0</v>
      </c>
      <c r="AR36" s="40" t="e">
        <f t="shared" ca="1" si="19"/>
        <v>#DIV/0!</v>
      </c>
      <c r="AS36" s="37" t="str">
        <f t="array" aca="1" ref="AS36" ca="1">IF(TODAY()&gt;AS$3,IF($B36="","",SUM(IF(LEFT(AS$4,4)=База!$I$3,База!$I$4:$I$98,0)*IF($B36=База!$B$4:$B$98,1,0)*IF($D36=База!$G$4:$G$98,1,0))),"0")</f>
        <v>0</v>
      </c>
      <c r="AT36" s="38" t="str">
        <f t="array" aca="1" ref="AT36" ca="1">IF(TODAY()&gt;AS$3,IF($B36="","",SUM(IF(AS$3=База!$J$3:$AY$3,База!$J$4:$AY$98,0)*IF($B36=База!$B$4:$B$98,1,0)*IF($D36=База!$G$4:$G$98,1,0))),"0")</f>
        <v>0</v>
      </c>
      <c r="AU36" s="39">
        <f t="shared" ca="1" si="46"/>
        <v>0</v>
      </c>
      <c r="AV36" s="40" t="e">
        <f t="shared" ca="1" si="21"/>
        <v>#DIV/0!</v>
      </c>
      <c r="AW36" s="37" t="str">
        <f t="array" aca="1" ref="AW36" ca="1">IF(TODAY()&gt;AW$3,IF($B36="","",SUM(IF(LEFT(AW$4,4)=База!$I$3,База!$I$4:$I$98,0)*IF($B36=База!$B$4:$B$98,1,0)*IF($D36=База!$G$4:$G$98,1,0))),"0")</f>
        <v>0</v>
      </c>
      <c r="AX36" s="38" t="str">
        <f t="array" aca="1" ref="AX36" ca="1">IF(TODAY()&gt;AW$3,IF($B36="","",SUM(IF(AW$3=База!$J$3:$AY$3,База!$J$4:$AY$98,0)*IF($B36=База!$B$4:$B$98,1,0)*IF($D36=База!$G$4:$G$98,1,0))),"0")</f>
        <v>0</v>
      </c>
      <c r="AY36" s="39">
        <f t="shared" ca="1" si="47"/>
        <v>0</v>
      </c>
      <c r="AZ36" s="40" t="e">
        <f t="shared" ca="1" si="23"/>
        <v>#DIV/0!</v>
      </c>
      <c r="BA36" s="37" t="str">
        <f t="array" aca="1" ref="BA36" ca="1">IF(TODAY()&gt;BA$3,IF($B36="","",SUM(IF(LEFT(BA$4,4)=База!$I$3,База!$I$4:$I$98,0)*IF($B36=База!$B$4:$B$98,1,0)*IF($D36=База!$G$4:$G$98,1,0))),"0")</f>
        <v>0</v>
      </c>
      <c r="BB36" s="38" t="str">
        <f t="array" aca="1" ref="BB36" ca="1">IF(TODAY()&gt;BA$3,IF($B36="","",SUM(IF(BA$3=База!$J$3:$AY$3,База!$J$4:$AY$98,0)*IF($B36=База!$B$4:$B$98,1,0)*IF($D36=База!$G$4:$G$98,1,0))),"0")</f>
        <v>0</v>
      </c>
      <c r="BC36" s="39">
        <f t="shared" ca="1" si="48"/>
        <v>0</v>
      </c>
      <c r="BD36" s="40" t="e">
        <f t="shared" ca="1" si="25"/>
        <v>#DIV/0!</v>
      </c>
    </row>
    <row r="37" spans="2:56" ht="24" customHeight="1" x14ac:dyDescent="0.25">
      <c r="B37" s="51"/>
      <c r="C37" s="57"/>
      <c r="D37" s="36" t="str">
        <f t="shared" si="49"/>
        <v>NPV тыс. ₽</v>
      </c>
      <c r="E37" s="37" t="str">
        <f t="shared" ca="1" si="37"/>
        <v/>
      </c>
      <c r="F37" s="38">
        <f ca="1">SUM(J37,N37,R37,V37,Z37,AD37,AH37,AL37,AP37,AT37,AX37,BB37)</f>
        <v>0</v>
      </c>
      <c r="G37" s="39" t="str">
        <f t="shared" ca="1" si="39"/>
        <v/>
      </c>
      <c r="H37" s="40" t="str">
        <f ca="1">IF(F37=0,"-",G37/E37)</f>
        <v>-</v>
      </c>
      <c r="I37" s="37" t="str">
        <f t="array" aca="1" ref="I37" ca="1">IF(TODAY()&gt;I$3,IF($B37="","",SUM(IF(LEFT(I$4,4)=База!$I$3,База!$I$4:$I$98,0)*IF($B37=База!$B$4:$B$98,1,0)*IF($D37=База!$G$4:$G$98,1,0))),"0")</f>
        <v/>
      </c>
      <c r="J37" s="38" t="str">
        <f t="array" aca="1" ref="J37" ca="1">IF(TODAY()&gt;I$3,IF($B37="","",SUM(IF(I$3=База!$J$3:$AY$3,База!$J$4:$AY$98,0)*IF($B37=База!$B$4:$B$98,1,0)*IF($D37=База!$G$4:$G$98,1,0))),"0")</f>
        <v/>
      </c>
      <c r="K37" s="39" t="str">
        <f t="shared" ca="1" si="50"/>
        <v/>
      </c>
      <c r="L37" s="40" t="e">
        <f t="shared" ca="1" si="30"/>
        <v>#VALUE!</v>
      </c>
      <c r="M37" s="37" t="str">
        <f t="array" aca="1" ref="M37" ca="1">IF(TODAY()&gt;M$3,IF($B37="","",SUM(IF(LEFT(M$4,4)=База!$I$3,База!$I$4:$I$98,0)*IF($B37=База!$B$4:$B$98,1,0)*IF($D37=База!$G$4:$G$98,1,0))),"0")</f>
        <v/>
      </c>
      <c r="N37" s="38" t="str">
        <f t="array" aca="1" ref="N37" ca="1">IF(TODAY()&gt;M$3,IF($B37="","",SUM(IF(M$3=База!$J$3:$AY$3,База!$J$4:$AY$98,0)*IF($B37=База!$B$4:$B$98,1,0)*IF($D37=База!$G$4:$G$98,1,0))),"0")</f>
        <v/>
      </c>
      <c r="O37" s="39" t="str">
        <f t="shared" ca="1" si="51"/>
        <v/>
      </c>
      <c r="P37" s="40" t="e">
        <f t="shared" ca="1" si="5"/>
        <v>#VALUE!</v>
      </c>
      <c r="Q37" s="37" t="str">
        <f t="array" aca="1" ref="Q37" ca="1">IF(TODAY()&gt;Q$3,IF($B37="","",SUM(IF(LEFT(Q$4,4)=База!$I$3,База!$I$4:$I$98,0)*IF($B37=База!$B$4:$B$98,1,0)*IF($D37=База!$G$4:$G$98,1,0))),"0")</f>
        <v/>
      </c>
      <c r="R37" s="38" t="str">
        <f t="array" aca="1" ref="R37" ca="1">IF(TODAY()&gt;Q$3,IF($B37="","",SUM(IF(Q$3=База!$J$3:$AY$3,База!$J$4:$AY$98,0)*IF($B37=База!$B$4:$B$98,1,0)*IF($D37=База!$G$4:$G$98,1,0))),"0")</f>
        <v/>
      </c>
      <c r="S37" s="39" t="str">
        <f t="shared" ca="1" si="52"/>
        <v/>
      </c>
      <c r="T37" s="40" t="e">
        <f t="shared" ca="1" si="7"/>
        <v>#VALUE!</v>
      </c>
      <c r="U37" s="37" t="str">
        <f t="array" aca="1" ref="U37" ca="1">IF(TODAY()&gt;U$3,IF($B37="","",SUM(IF(LEFT(U$4,4)=База!$I$3,База!$I$4:$I$98,0)*IF($B37=База!$B$4:$B$98,1,0)*IF($D37=База!$G$4:$G$98,1,0))),"0")</f>
        <v>0</v>
      </c>
      <c r="V37" s="38" t="str">
        <f t="array" aca="1" ref="V37" ca="1">IF(TODAY()&gt;U$3,IF($B37="","",SUM(IF(U$3=База!$J$3:$AY$3,База!$J$4:$AY$98,0)*IF($B37=База!$B$4:$B$98,1,0)*IF($D37=База!$G$4:$G$98,1,0))),"0")</f>
        <v>0</v>
      </c>
      <c r="W37" s="39">
        <f t="shared" ca="1" si="40"/>
        <v>0</v>
      </c>
      <c r="X37" s="40" t="e">
        <f t="shared" ca="1" si="9"/>
        <v>#DIV/0!</v>
      </c>
      <c r="Y37" s="37" t="str">
        <f t="array" aca="1" ref="Y37" ca="1">IF(TODAY()&gt;Y$3,IF($B37="","",SUM(IF(LEFT(Y$4,4)=База!$I$3,База!$I$4:$I$98,0)*IF($B37=База!$B$4:$B$98,1,0)*IF($D37=База!$G$4:$G$98,1,0))),"0")</f>
        <v>0</v>
      </c>
      <c r="Z37" s="38" t="str">
        <f t="array" aca="1" ref="Z37" ca="1">IF(TODAY()&gt;Y$3,IF($B37="","",SUM(IF(Y$3=База!$J$3:$AY$3,База!$J$4:$AY$98,0)*IF($B37=База!$B$4:$B$98,1,0)*IF($D37=База!$G$4:$G$98,1,0))),"0")</f>
        <v>0</v>
      </c>
      <c r="AA37" s="39">
        <f t="shared" ca="1" si="41"/>
        <v>0</v>
      </c>
      <c r="AB37" s="40" t="e">
        <f t="shared" ca="1" si="11"/>
        <v>#DIV/0!</v>
      </c>
      <c r="AC37" s="37" t="str">
        <f t="array" aca="1" ref="AC37" ca="1">IF(TODAY()&gt;AC$3,IF($B37="","",SUM(IF(LEFT(AC$4,4)=База!$I$3,База!$I$4:$I$98,0)*IF($B37=База!$B$4:$B$98,1,0)*IF($D37=База!$G$4:$G$98,1,0))),"0")</f>
        <v>0</v>
      </c>
      <c r="AD37" s="38" t="str">
        <f t="array" aca="1" ref="AD37" ca="1">IF(TODAY()&gt;AC$3,IF($B37="","",SUM(IF(AC$3=База!$J$3:$AY$3,База!$J$4:$AY$98,0)*IF($B37=База!$B$4:$B$98,1,0)*IF($D37=База!$G$4:$G$98,1,0))),"0")</f>
        <v>0</v>
      </c>
      <c r="AE37" s="39">
        <f t="shared" ca="1" si="42"/>
        <v>0</v>
      </c>
      <c r="AF37" s="40" t="e">
        <f t="shared" ca="1" si="13"/>
        <v>#DIV/0!</v>
      </c>
      <c r="AG37" s="37" t="str">
        <f t="array" aca="1" ref="AG37" ca="1">IF(TODAY()&gt;AG$3,IF($B37="","",SUM(IF(LEFT(AG$4,4)=База!$I$3,База!$I$4:$I$98,0)*IF($B37=База!$B$4:$B$98,1,0)*IF($D37=База!$G$4:$G$98,1,0))),"0")</f>
        <v>0</v>
      </c>
      <c r="AH37" s="38" t="str">
        <f t="array" aca="1" ref="AH37" ca="1">IF(TODAY()&gt;AG$3,IF($B37="","",SUM(IF(AG$3=База!$J$3:$AY$3,База!$J$4:$AY$98,0)*IF($B37=База!$B$4:$B$98,1,0)*IF($D37=База!$G$4:$G$98,1,0))),"0")</f>
        <v>0</v>
      </c>
      <c r="AI37" s="39">
        <f t="shared" ca="1" si="43"/>
        <v>0</v>
      </c>
      <c r="AJ37" s="40" t="e">
        <f t="shared" ca="1" si="15"/>
        <v>#DIV/0!</v>
      </c>
      <c r="AK37" s="37" t="str">
        <f t="array" aca="1" ref="AK37" ca="1">IF(TODAY()&gt;AK$3,IF($B37="","",SUM(IF(LEFT(AK$4,4)=База!$I$3,База!$I$4:$I$98,0)*IF($B37=База!$B$4:$B$98,1,0)*IF($D37=База!$G$4:$G$98,1,0))),"0")</f>
        <v>0</v>
      </c>
      <c r="AL37" s="38" t="str">
        <f t="array" aca="1" ref="AL37" ca="1">IF(TODAY()&gt;AK$3,IF($B37="","",SUM(IF(AK$3=База!$J$3:$AY$3,База!$J$4:$AY$98,0)*IF($B37=База!$B$4:$B$98,1,0)*IF($D37=База!$G$4:$G$98,1,0))),"0")</f>
        <v>0</v>
      </c>
      <c r="AM37" s="39">
        <f t="shared" ca="1" si="44"/>
        <v>0</v>
      </c>
      <c r="AN37" s="40" t="e">
        <f t="shared" ca="1" si="17"/>
        <v>#DIV/0!</v>
      </c>
      <c r="AO37" s="37" t="str">
        <f t="array" aca="1" ref="AO37" ca="1">IF(TODAY()&gt;AO$3,IF($B37="","",SUM(IF(LEFT(AO$4,4)=База!$I$3,База!$I$4:$I$98,0)*IF($B37=База!$B$4:$B$98,1,0)*IF($D37=База!$G$4:$G$98,1,0))),"0")</f>
        <v>0</v>
      </c>
      <c r="AP37" s="38" t="str">
        <f t="array" aca="1" ref="AP37" ca="1">IF(TODAY()&gt;AO$3,IF($B37="","",SUM(IF(AO$3=База!$J$3:$AY$3,База!$J$4:$AY$98,0)*IF($B37=База!$B$4:$B$98,1,0)*IF($D37=База!$G$4:$G$98,1,0))),"0")</f>
        <v>0</v>
      </c>
      <c r="AQ37" s="39">
        <f t="shared" ca="1" si="45"/>
        <v>0</v>
      </c>
      <c r="AR37" s="40" t="e">
        <f t="shared" ca="1" si="19"/>
        <v>#DIV/0!</v>
      </c>
      <c r="AS37" s="37" t="str">
        <f t="array" aca="1" ref="AS37" ca="1">IF(TODAY()&gt;AS$3,IF($B37="","",SUM(IF(LEFT(AS$4,4)=База!$I$3,База!$I$4:$I$98,0)*IF($B37=База!$B$4:$B$98,1,0)*IF($D37=База!$G$4:$G$98,1,0))),"0")</f>
        <v>0</v>
      </c>
      <c r="AT37" s="38" t="str">
        <f t="array" aca="1" ref="AT37" ca="1">IF(TODAY()&gt;AS$3,IF($B37="","",SUM(IF(AS$3=База!$J$3:$AY$3,База!$J$4:$AY$98,0)*IF($B37=База!$B$4:$B$98,1,0)*IF($D37=База!$G$4:$G$98,1,0))),"0")</f>
        <v>0</v>
      </c>
      <c r="AU37" s="39">
        <f t="shared" ca="1" si="46"/>
        <v>0</v>
      </c>
      <c r="AV37" s="40" t="e">
        <f t="shared" ca="1" si="21"/>
        <v>#DIV/0!</v>
      </c>
      <c r="AW37" s="37" t="str">
        <f t="array" aca="1" ref="AW37" ca="1">IF(TODAY()&gt;AW$3,IF($B37="","",SUM(IF(LEFT(AW$4,4)=База!$I$3,База!$I$4:$I$98,0)*IF($B37=База!$B$4:$B$98,1,0)*IF($D37=База!$G$4:$G$98,1,0))),"0")</f>
        <v>0</v>
      </c>
      <c r="AX37" s="38" t="str">
        <f t="array" aca="1" ref="AX37" ca="1">IF(TODAY()&gt;AW$3,IF($B37="","",SUM(IF(AW$3=База!$J$3:$AY$3,База!$J$4:$AY$98,0)*IF($B37=База!$B$4:$B$98,1,0)*IF($D37=База!$G$4:$G$98,1,0))),"0")</f>
        <v>0</v>
      </c>
      <c r="AY37" s="39">
        <f t="shared" ca="1" si="47"/>
        <v>0</v>
      </c>
      <c r="AZ37" s="40" t="e">
        <f t="shared" ca="1" si="23"/>
        <v>#DIV/0!</v>
      </c>
      <c r="BA37" s="37" t="str">
        <f t="array" aca="1" ref="BA37" ca="1">IF(TODAY()&gt;BA$3,IF($B37="","",SUM(IF(LEFT(BA$4,4)=База!$I$3,База!$I$4:$I$98,0)*IF($B37=База!$B$4:$B$98,1,0)*IF($D37=База!$G$4:$G$98,1,0))),"0")</f>
        <v>0</v>
      </c>
      <c r="BB37" s="38" t="str">
        <f t="array" aca="1" ref="BB37" ca="1">IF(TODAY()&gt;BA$3,IF($B37="","",SUM(IF(BA$3=База!$J$3:$AY$3,База!$J$4:$AY$98,0)*IF($B37=База!$B$4:$B$98,1,0)*IF($D37=База!$G$4:$G$98,1,0))),"0")</f>
        <v>0</v>
      </c>
      <c r="BC37" s="39">
        <f t="shared" ca="1" si="48"/>
        <v>0</v>
      </c>
      <c r="BD37" s="40" t="e">
        <f t="shared" ca="1" si="25"/>
        <v>#DIV/0!</v>
      </c>
    </row>
    <row r="38" spans="2:56" ht="24" customHeight="1" x14ac:dyDescent="0.25">
      <c r="B38" s="51"/>
      <c r="C38" s="57"/>
      <c r="D38" s="36" t="str">
        <f t="shared" si="49"/>
        <v>NPV тыс. ₽</v>
      </c>
      <c r="E38" s="37" t="str">
        <f t="shared" ca="1" si="37"/>
        <v/>
      </c>
      <c r="F38" s="38">
        <f t="shared" ref="F38:F39" ca="1" si="53">SUM(J38,N38,R38,V38,Z38,AD38,AH38,AL38,AP38,AT38,AX38,BB38)</f>
        <v>0</v>
      </c>
      <c r="G38" s="39" t="str">
        <f t="shared" ca="1" si="39"/>
        <v/>
      </c>
      <c r="H38" s="40" t="str">
        <f t="shared" ca="1" si="1"/>
        <v>-</v>
      </c>
      <c r="I38" s="37" t="str">
        <f t="array" aca="1" ref="I38" ca="1">IF(TODAY()&gt;I$3,IF($B38="","",SUM(IF(LEFT(I$4,4)=База!$I$3,База!$I$4:$I$98,0)*IF($B38=База!$B$4:$B$98,1,0)*IF($D38=База!$G$4:$G$98,1,0))),"0")</f>
        <v/>
      </c>
      <c r="J38" s="38" t="str">
        <f t="array" aca="1" ref="J38" ca="1">IF(TODAY()&gt;I$3,IF($B38="","",SUM(IF(I$3=База!$J$3:$AY$3,База!$J$4:$AY$98,0)*IF($B38=База!$B$4:$B$98,1,0)*IF($D38=База!$G$4:$G$98,1,0))),"0")</f>
        <v/>
      </c>
      <c r="K38" s="39" t="str">
        <f t="shared" ca="1" si="50"/>
        <v/>
      </c>
      <c r="L38" s="40" t="e">
        <f t="shared" ca="1" si="30"/>
        <v>#VALUE!</v>
      </c>
      <c r="M38" s="37" t="str">
        <f t="array" aca="1" ref="M38" ca="1">IF(TODAY()&gt;M$3,IF($B38="","",SUM(IF(LEFT(M$4,4)=База!$I$3,База!$I$4:$I$98,0)*IF($B38=База!$B$4:$B$98,1,0)*IF($D38=База!$G$4:$G$98,1,0))),"0")</f>
        <v/>
      </c>
      <c r="N38" s="38" t="str">
        <f t="array" aca="1" ref="N38" ca="1">IF(TODAY()&gt;M$3,IF($B38="","",SUM(IF(M$3=База!$J$3:$AY$3,База!$J$4:$AY$98,0)*IF($B38=База!$B$4:$B$98,1,0)*IF($D38=База!$G$4:$G$98,1,0))),"0")</f>
        <v/>
      </c>
      <c r="O38" s="39" t="str">
        <f t="shared" ca="1" si="51"/>
        <v/>
      </c>
      <c r="P38" s="40" t="e">
        <f t="shared" ca="1" si="5"/>
        <v>#VALUE!</v>
      </c>
      <c r="Q38" s="37" t="str">
        <f t="array" aca="1" ref="Q38" ca="1">IF(TODAY()&gt;Q$3,IF($B38="","",SUM(IF(LEFT(Q$4,4)=База!$I$3,База!$I$4:$I$98,0)*IF($B38=База!$B$4:$B$98,1,0)*IF($D38=База!$G$4:$G$98,1,0))),"0")</f>
        <v/>
      </c>
      <c r="R38" s="38" t="str">
        <f t="array" aca="1" ref="R38" ca="1">IF(TODAY()&gt;Q$3,IF($B38="","",SUM(IF(Q$3=База!$J$3:$AY$3,База!$J$4:$AY$98,0)*IF($B38=База!$B$4:$B$98,1,0)*IF($D38=База!$G$4:$G$98,1,0))),"0")</f>
        <v/>
      </c>
      <c r="S38" s="39" t="str">
        <f t="shared" ca="1" si="52"/>
        <v/>
      </c>
      <c r="T38" s="40" t="e">
        <f t="shared" ca="1" si="7"/>
        <v>#VALUE!</v>
      </c>
      <c r="U38" s="37" t="str">
        <f t="array" aca="1" ref="U38" ca="1">IF(TODAY()&gt;U$3,IF($B38="","",SUM(IF(LEFT(U$4,4)=База!$I$3,База!$I$4:$I$98,0)*IF($B38=База!$B$4:$B$98,1,0)*IF($D38=База!$G$4:$G$98,1,0))),"0")</f>
        <v>0</v>
      </c>
      <c r="V38" s="38" t="str">
        <f t="array" aca="1" ref="V38" ca="1">IF(TODAY()&gt;U$3,IF($B38="","",SUM(IF(U$3=База!$J$3:$AY$3,База!$J$4:$AY$98,0)*IF($B38=База!$B$4:$B$98,1,0)*IF($D38=База!$G$4:$G$98,1,0))),"0")</f>
        <v>0</v>
      </c>
      <c r="W38" s="39">
        <f t="shared" ca="1" si="40"/>
        <v>0</v>
      </c>
      <c r="X38" s="40" t="e">
        <f t="shared" ca="1" si="9"/>
        <v>#DIV/0!</v>
      </c>
      <c r="Y38" s="37" t="str">
        <f t="array" aca="1" ref="Y38" ca="1">IF(TODAY()&gt;Y$3,IF($B38="","",SUM(IF(LEFT(Y$4,4)=База!$I$3,База!$I$4:$I$98,0)*IF($B38=База!$B$4:$B$98,1,0)*IF($D38=База!$G$4:$G$98,1,0))),"0")</f>
        <v>0</v>
      </c>
      <c r="Z38" s="38" t="str">
        <f t="array" aca="1" ref="Z38" ca="1">IF(TODAY()&gt;Y$3,IF($B38="","",SUM(IF(Y$3=База!$J$3:$AY$3,База!$J$4:$AY$98,0)*IF($B38=База!$B$4:$B$98,1,0)*IF($D38=База!$G$4:$G$98,1,0))),"0")</f>
        <v>0</v>
      </c>
      <c r="AA38" s="39">
        <f t="shared" ca="1" si="41"/>
        <v>0</v>
      </c>
      <c r="AB38" s="40" t="e">
        <f t="shared" ca="1" si="11"/>
        <v>#DIV/0!</v>
      </c>
      <c r="AC38" s="37" t="str">
        <f t="array" aca="1" ref="AC38" ca="1">IF(TODAY()&gt;AC$3,IF($B38="","",SUM(IF(LEFT(AC$4,4)=База!$I$3,База!$I$4:$I$98,0)*IF($B38=База!$B$4:$B$98,1,0)*IF($D38=База!$G$4:$G$98,1,0))),"0")</f>
        <v>0</v>
      </c>
      <c r="AD38" s="38" t="str">
        <f t="array" aca="1" ref="AD38" ca="1">IF(TODAY()&gt;AC$3,IF($B38="","",SUM(IF(AC$3=База!$J$3:$AY$3,База!$J$4:$AY$98,0)*IF($B38=База!$B$4:$B$98,1,0)*IF($D38=База!$G$4:$G$98,1,0))),"0")</f>
        <v>0</v>
      </c>
      <c r="AE38" s="39">
        <f t="shared" ca="1" si="42"/>
        <v>0</v>
      </c>
      <c r="AF38" s="40" t="e">
        <f t="shared" ca="1" si="13"/>
        <v>#DIV/0!</v>
      </c>
      <c r="AG38" s="37" t="str">
        <f t="array" aca="1" ref="AG38" ca="1">IF(TODAY()&gt;AG$3,IF($B38="","",SUM(IF(LEFT(AG$4,4)=База!$I$3,База!$I$4:$I$98,0)*IF($B38=База!$B$4:$B$98,1,0)*IF($D38=База!$G$4:$G$98,1,0))),"0")</f>
        <v>0</v>
      </c>
      <c r="AH38" s="38" t="str">
        <f t="array" aca="1" ref="AH38" ca="1">IF(TODAY()&gt;AG$3,IF($B38="","",SUM(IF(AG$3=База!$J$3:$AY$3,База!$J$4:$AY$98,0)*IF($B38=База!$B$4:$B$98,1,0)*IF($D38=База!$G$4:$G$98,1,0))),"0")</f>
        <v>0</v>
      </c>
      <c r="AI38" s="39">
        <f t="shared" ca="1" si="43"/>
        <v>0</v>
      </c>
      <c r="AJ38" s="40" t="e">
        <f t="shared" ca="1" si="15"/>
        <v>#DIV/0!</v>
      </c>
      <c r="AK38" s="37" t="str">
        <f t="array" aca="1" ref="AK38" ca="1">IF(TODAY()&gt;AK$3,IF($B38="","",SUM(IF(LEFT(AK$4,4)=База!$I$3,База!$I$4:$I$98,0)*IF($B38=База!$B$4:$B$98,1,0)*IF($D38=База!$G$4:$G$98,1,0))),"0")</f>
        <v>0</v>
      </c>
      <c r="AL38" s="38" t="str">
        <f t="array" aca="1" ref="AL38" ca="1">IF(TODAY()&gt;AK$3,IF($B38="","",SUM(IF(AK$3=База!$J$3:$AY$3,База!$J$4:$AY$98,0)*IF($B38=База!$B$4:$B$98,1,0)*IF($D38=База!$G$4:$G$98,1,0))),"0")</f>
        <v>0</v>
      </c>
      <c r="AM38" s="39">
        <f t="shared" ca="1" si="44"/>
        <v>0</v>
      </c>
      <c r="AN38" s="40" t="e">
        <f t="shared" ca="1" si="17"/>
        <v>#DIV/0!</v>
      </c>
      <c r="AO38" s="37" t="str">
        <f t="array" aca="1" ref="AO38" ca="1">IF(TODAY()&gt;AO$3,IF($B38="","",SUM(IF(LEFT(AO$4,4)=База!$I$3,База!$I$4:$I$98,0)*IF($B38=База!$B$4:$B$98,1,0)*IF($D38=База!$G$4:$G$98,1,0))),"0")</f>
        <v>0</v>
      </c>
      <c r="AP38" s="38" t="str">
        <f t="array" aca="1" ref="AP38" ca="1">IF(TODAY()&gt;AO$3,IF($B38="","",SUM(IF(AO$3=База!$J$3:$AY$3,База!$J$4:$AY$98,0)*IF($B38=База!$B$4:$B$98,1,0)*IF($D38=База!$G$4:$G$98,1,0))),"0")</f>
        <v>0</v>
      </c>
      <c r="AQ38" s="39">
        <f t="shared" ca="1" si="45"/>
        <v>0</v>
      </c>
      <c r="AR38" s="40" t="e">
        <f t="shared" ca="1" si="19"/>
        <v>#DIV/0!</v>
      </c>
      <c r="AS38" s="37" t="str">
        <f t="array" aca="1" ref="AS38" ca="1">IF(TODAY()&gt;AS$3,IF($B38="","",SUM(IF(LEFT(AS$4,4)=База!$I$3,База!$I$4:$I$98,0)*IF($B38=База!$B$4:$B$98,1,0)*IF($D38=База!$G$4:$G$98,1,0))),"0")</f>
        <v>0</v>
      </c>
      <c r="AT38" s="38" t="str">
        <f t="array" aca="1" ref="AT38" ca="1">IF(TODAY()&gt;AS$3,IF($B38="","",SUM(IF(AS$3=База!$J$3:$AY$3,База!$J$4:$AY$98,0)*IF($B38=База!$B$4:$B$98,1,0)*IF($D38=База!$G$4:$G$98,1,0))),"0")</f>
        <v>0</v>
      </c>
      <c r="AU38" s="39">
        <f t="shared" ca="1" si="46"/>
        <v>0</v>
      </c>
      <c r="AV38" s="40" t="e">
        <f t="shared" ca="1" si="21"/>
        <v>#DIV/0!</v>
      </c>
      <c r="AW38" s="37" t="str">
        <f t="array" aca="1" ref="AW38" ca="1">IF(TODAY()&gt;AW$3,IF($B38="","",SUM(IF(LEFT(AW$4,4)=База!$I$3,База!$I$4:$I$98,0)*IF($B38=База!$B$4:$B$98,1,0)*IF($D38=База!$G$4:$G$98,1,0))),"0")</f>
        <v>0</v>
      </c>
      <c r="AX38" s="38" t="str">
        <f t="array" aca="1" ref="AX38" ca="1">IF(TODAY()&gt;AW$3,IF($B38="","",SUM(IF(AW$3=База!$J$3:$AY$3,База!$J$4:$AY$98,0)*IF($B38=База!$B$4:$B$98,1,0)*IF($D38=База!$G$4:$G$98,1,0))),"0")</f>
        <v>0</v>
      </c>
      <c r="AY38" s="39">
        <f t="shared" ca="1" si="47"/>
        <v>0</v>
      </c>
      <c r="AZ38" s="40" t="e">
        <f t="shared" ca="1" si="23"/>
        <v>#DIV/0!</v>
      </c>
      <c r="BA38" s="37" t="str">
        <f t="array" aca="1" ref="BA38" ca="1">IF(TODAY()&gt;BA$3,IF($B38="","",SUM(IF(LEFT(BA$4,4)=База!$I$3,База!$I$4:$I$98,0)*IF($B38=База!$B$4:$B$98,1,0)*IF($D38=База!$G$4:$G$98,1,0))),"0")</f>
        <v>0</v>
      </c>
      <c r="BB38" s="38" t="str">
        <f t="array" aca="1" ref="BB38" ca="1">IF(TODAY()&gt;BA$3,IF($B38="","",SUM(IF(BA$3=База!$J$3:$AY$3,База!$J$4:$AY$98,0)*IF($B38=База!$B$4:$B$98,1,0)*IF($D38=База!$G$4:$G$98,1,0))),"0")</f>
        <v>0</v>
      </c>
      <c r="BC38" s="39">
        <f t="shared" ca="1" si="48"/>
        <v>0</v>
      </c>
      <c r="BD38" s="40" t="e">
        <f t="shared" ca="1" si="25"/>
        <v>#DIV/0!</v>
      </c>
    </row>
    <row r="39" spans="2:56" ht="24" customHeight="1" thickBot="1" x14ac:dyDescent="0.3">
      <c r="B39" s="58"/>
      <c r="C39" s="59"/>
      <c r="D39" s="60" t="str">
        <f t="shared" si="49"/>
        <v>NPV тыс. ₽</v>
      </c>
      <c r="E39" s="61" t="str">
        <f ca="1">IFERROR(I39+M39+Q39+U39+Y39+AC39+AG39+AK39+AO39+AS39+AW39+BA39,"")</f>
        <v/>
      </c>
      <c r="F39" s="62">
        <f t="shared" ca="1" si="53"/>
        <v>0</v>
      </c>
      <c r="G39" s="63" t="str">
        <f ca="1">IFERROR(F39-E39,"")</f>
        <v/>
      </c>
      <c r="H39" s="64" t="str">
        <f t="shared" ca="1" si="1"/>
        <v>-</v>
      </c>
      <c r="I39" s="61" t="str">
        <f t="array" aca="1" ref="I39" ca="1">IF(TODAY()&gt;I$3,IF($B39="","",SUM(IF(LEFT(I$4,4)=База!$I$3,База!$I$4:$I$98,0)*IF($B39=База!$B$4:$B$98,1,0)*IF($D39=База!$G$4:$G$98,1,0))),"0")</f>
        <v/>
      </c>
      <c r="J39" s="62" t="str">
        <f t="array" aca="1" ref="J39" ca="1">IF(TODAY()&gt;I$3,IF($B39="","",SUM(IF(I$3=База!$J$3:$AY$3,База!$J$4:$AY$98,0)*IF($B39=База!$B$4:$B$98,1,0)*IF($D39=База!$G$4:$G$98,1,0))),"0")</f>
        <v/>
      </c>
      <c r="K39" s="63" t="str">
        <f t="shared" ca="1" si="50"/>
        <v/>
      </c>
      <c r="L39" s="64" t="e">
        <f t="shared" ca="1" si="30"/>
        <v>#VALUE!</v>
      </c>
      <c r="M39" s="61" t="str">
        <f t="array" aca="1" ref="M39" ca="1">IF(TODAY()&gt;M$3,IF($B39="","",SUM(IF(LEFT(M$4,4)=База!$I$3,База!$I$4:$I$98,0)*IF($B39=База!$B$4:$B$98,1,0)*IF($D39=База!$G$4:$G$98,1,0))),"0")</f>
        <v/>
      </c>
      <c r="N39" s="62" t="str">
        <f t="array" aca="1" ref="N39" ca="1">IF(TODAY()&gt;M$3,IF($B39="","",SUM(IF(M$3=База!$J$3:$AY$3,База!$J$4:$AY$98,0)*IF($B39=База!$B$4:$B$98,1,0)*IF($D39=База!$G$4:$G$98,1,0))),"0")</f>
        <v/>
      </c>
      <c r="O39" s="63" t="str">
        <f t="shared" ca="1" si="51"/>
        <v/>
      </c>
      <c r="P39" s="64" t="e">
        <f t="shared" ca="1" si="5"/>
        <v>#VALUE!</v>
      </c>
      <c r="Q39" s="61" t="str">
        <f t="array" aca="1" ref="Q39" ca="1">IF(TODAY()&gt;Q$3,IF($B39="","",SUM(IF(LEFT(Q$4,4)=База!$I$3,База!$I$4:$I$98,0)*IF($B39=База!$B$4:$B$98,1,0)*IF($D39=База!$G$4:$G$98,1,0))),"0")</f>
        <v/>
      </c>
      <c r="R39" s="62" t="str">
        <f t="array" aca="1" ref="R39" ca="1">IF(TODAY()&gt;Q$3,IF($B39="","",SUM(IF(Q$3=База!$J$3:$AY$3,База!$J$4:$AY$98,0)*IF($B39=База!$B$4:$B$98,1,0)*IF($D39=База!$G$4:$G$98,1,0))),"0")</f>
        <v/>
      </c>
      <c r="S39" s="63" t="str">
        <f t="shared" ca="1" si="52"/>
        <v/>
      </c>
      <c r="T39" s="64" t="e">
        <f t="shared" ca="1" si="7"/>
        <v>#VALUE!</v>
      </c>
      <c r="U39" s="61" t="str">
        <f t="array" aca="1" ref="U39" ca="1">IF(TODAY()&gt;U$3,IF($B39="","",SUM(IF(LEFT(U$4,4)=База!$I$3,База!$I$4:$I$98,0)*IF($B39=База!$B$4:$B$98,1,0)*IF($D39=База!$G$4:$G$98,1,0))),"0")</f>
        <v>0</v>
      </c>
      <c r="V39" s="62" t="str">
        <f t="array" aca="1" ref="V39" ca="1">IF(TODAY()&gt;U$3,IF($B39="","",SUM(IF(U$3=База!$J$3:$AY$3,База!$J$4:$AY$98,0)*IF($B39=База!$B$4:$B$98,1,0)*IF($D39=База!$G$4:$G$98,1,0))),"0")</f>
        <v>0</v>
      </c>
      <c r="W39" s="63">
        <f t="shared" ca="1" si="40"/>
        <v>0</v>
      </c>
      <c r="X39" s="64" t="e">
        <f t="shared" ca="1" si="9"/>
        <v>#DIV/0!</v>
      </c>
      <c r="Y39" s="61" t="str">
        <f t="array" aca="1" ref="Y39" ca="1">IF(TODAY()&gt;Y$3,IF($B39="","",SUM(IF(LEFT(Y$4,4)=База!$I$3,База!$I$4:$I$98,0)*IF($B39=База!$B$4:$B$98,1,0)*IF($D39=База!$G$4:$G$98,1,0))),"0")</f>
        <v>0</v>
      </c>
      <c r="Z39" s="62" t="str">
        <f t="array" aca="1" ref="Z39" ca="1">IF(TODAY()&gt;Y$3,IF($B39="","",SUM(IF(Y$3=База!$J$3:$AY$3,База!$J$4:$AY$98,0)*IF($B39=База!$B$4:$B$98,1,0)*IF($D39=База!$G$4:$G$98,1,0))),"0")</f>
        <v>0</v>
      </c>
      <c r="AA39" s="63">
        <f t="shared" ca="1" si="41"/>
        <v>0</v>
      </c>
      <c r="AB39" s="64" t="e">
        <f t="shared" ca="1" si="11"/>
        <v>#DIV/0!</v>
      </c>
      <c r="AC39" s="61" t="str">
        <f t="array" aca="1" ref="AC39" ca="1">IF(TODAY()&gt;AC$3,IF($B39="","",SUM(IF(LEFT(AC$4,4)=База!$I$3,База!$I$4:$I$98,0)*IF($B39=База!$B$4:$B$98,1,0)*IF($D39=База!$G$4:$G$98,1,0))),"0")</f>
        <v>0</v>
      </c>
      <c r="AD39" s="62" t="str">
        <f t="array" aca="1" ref="AD39" ca="1">IF(TODAY()&gt;AC$3,IF($B39="","",SUM(IF(AC$3=База!$J$3:$AY$3,База!$J$4:$AY$98,0)*IF($B39=База!$B$4:$B$98,1,0)*IF($D39=База!$G$4:$G$98,1,0))),"0")</f>
        <v>0</v>
      </c>
      <c r="AE39" s="63">
        <f t="shared" ca="1" si="42"/>
        <v>0</v>
      </c>
      <c r="AF39" s="64" t="e">
        <f t="shared" ca="1" si="13"/>
        <v>#DIV/0!</v>
      </c>
      <c r="AG39" s="61" t="str">
        <f t="array" aca="1" ref="AG39" ca="1">IF(TODAY()&gt;AG$3,IF($B39="","",SUM(IF(LEFT(AG$4,4)=База!$I$3,База!$I$4:$I$98,0)*IF($B39=База!$B$4:$B$98,1,0)*IF($D39=База!$G$4:$G$98,1,0))),"0")</f>
        <v>0</v>
      </c>
      <c r="AH39" s="62" t="str">
        <f t="array" aca="1" ref="AH39" ca="1">IF(TODAY()&gt;AG$3,IF($B39="","",SUM(IF(AG$3=База!$J$3:$AY$3,База!$J$4:$AY$98,0)*IF($B39=База!$B$4:$B$98,1,0)*IF($D39=База!$G$4:$G$98,1,0))),"0")</f>
        <v>0</v>
      </c>
      <c r="AI39" s="63">
        <f t="shared" ca="1" si="43"/>
        <v>0</v>
      </c>
      <c r="AJ39" s="64" t="e">
        <f t="shared" ca="1" si="15"/>
        <v>#DIV/0!</v>
      </c>
      <c r="AK39" s="61" t="str">
        <f t="array" aca="1" ref="AK39" ca="1">IF(TODAY()&gt;AK$3,IF($B39="","",SUM(IF(LEFT(AK$4,4)=База!$I$3,База!$I$4:$I$98,0)*IF($B39=База!$B$4:$B$98,1,0)*IF($D39=База!$G$4:$G$98,1,0))),"0")</f>
        <v>0</v>
      </c>
      <c r="AL39" s="62" t="str">
        <f t="array" aca="1" ref="AL39" ca="1">IF(TODAY()&gt;AK$3,IF($B39="","",SUM(IF(AK$3=База!$J$3:$AY$3,База!$J$4:$AY$98,0)*IF($B39=База!$B$4:$B$98,1,0)*IF($D39=База!$G$4:$G$98,1,0))),"0")</f>
        <v>0</v>
      </c>
      <c r="AM39" s="63">
        <f t="shared" ca="1" si="44"/>
        <v>0</v>
      </c>
      <c r="AN39" s="64" t="e">
        <f t="shared" ca="1" si="17"/>
        <v>#DIV/0!</v>
      </c>
      <c r="AO39" s="61" t="str">
        <f t="array" aca="1" ref="AO39" ca="1">IF(TODAY()&gt;AO$3,IF($B39="","",SUM(IF(LEFT(AO$4,4)=База!$I$3,База!$I$4:$I$98,0)*IF($B39=База!$B$4:$B$98,1,0)*IF($D39=База!$G$4:$G$98,1,0))),"0")</f>
        <v>0</v>
      </c>
      <c r="AP39" s="62" t="str">
        <f t="array" aca="1" ref="AP39" ca="1">IF(TODAY()&gt;AO$3,IF($B39="","",SUM(IF(AO$3=База!$J$3:$AY$3,База!$J$4:$AY$98,0)*IF($B39=База!$B$4:$B$98,1,0)*IF($D39=База!$G$4:$G$98,1,0))),"0")</f>
        <v>0</v>
      </c>
      <c r="AQ39" s="63">
        <f t="shared" ca="1" si="45"/>
        <v>0</v>
      </c>
      <c r="AR39" s="64" t="e">
        <f t="shared" ca="1" si="19"/>
        <v>#DIV/0!</v>
      </c>
      <c r="AS39" s="61" t="str">
        <f t="array" aca="1" ref="AS39" ca="1">IF(TODAY()&gt;AS$3,IF($B39="","",SUM(IF(LEFT(AS$4,4)=База!$I$3,База!$I$4:$I$98,0)*IF($B39=База!$B$4:$B$98,1,0)*IF($D39=База!$G$4:$G$98,1,0))),"0")</f>
        <v>0</v>
      </c>
      <c r="AT39" s="62" t="str">
        <f t="array" aca="1" ref="AT39" ca="1">IF(TODAY()&gt;AS$3,IF($B39="","",SUM(IF(AS$3=База!$J$3:$AY$3,База!$J$4:$AY$98,0)*IF($B39=База!$B$4:$B$98,1,0)*IF($D39=База!$G$4:$G$98,1,0))),"0")</f>
        <v>0</v>
      </c>
      <c r="AU39" s="63">
        <f t="shared" ca="1" si="46"/>
        <v>0</v>
      </c>
      <c r="AV39" s="64" t="e">
        <f t="shared" ca="1" si="21"/>
        <v>#DIV/0!</v>
      </c>
      <c r="AW39" s="61" t="str">
        <f t="array" aca="1" ref="AW39" ca="1">IF(TODAY()&gt;AW$3,IF($B39="","",SUM(IF(LEFT(AW$4,4)=База!$I$3,База!$I$4:$I$98,0)*IF($B39=База!$B$4:$B$98,1,0)*IF($D39=База!$G$4:$G$98,1,0))),"0")</f>
        <v>0</v>
      </c>
      <c r="AX39" s="62" t="str">
        <f t="array" aca="1" ref="AX39" ca="1">IF(TODAY()&gt;AW$3,IF($B39="","",SUM(IF(AW$3=База!$J$3:$AY$3,База!$J$4:$AY$98,0)*IF($B39=База!$B$4:$B$98,1,0)*IF($D39=База!$G$4:$G$98,1,0))),"0")</f>
        <v>0</v>
      </c>
      <c r="AY39" s="63">
        <f t="shared" ca="1" si="47"/>
        <v>0</v>
      </c>
      <c r="AZ39" s="64" t="e">
        <f t="shared" ca="1" si="23"/>
        <v>#DIV/0!</v>
      </c>
      <c r="BA39" s="61" t="str">
        <f t="array" aca="1" ref="BA39" ca="1">IF(TODAY()&gt;BA$3,IF($B39="","",SUM(IF(LEFT(BA$4,4)=База!$I$3,База!$I$4:$I$98,0)*IF($B39=База!$B$4:$B$98,1,0)*IF($D39=База!$G$4:$G$98,1,0))),"0")</f>
        <v>0</v>
      </c>
      <c r="BB39" s="62" t="str">
        <f t="array" aca="1" ref="BB39" ca="1">IF(TODAY()&gt;BA$3,IF($B39="","",SUM(IF(BA$3=База!$J$3:$AY$3,База!$J$4:$AY$98,0)*IF($B39=База!$B$4:$B$98,1,0)*IF($D39=База!$G$4:$G$98,1,0))),"0")</f>
        <v>0</v>
      </c>
      <c r="BC39" s="63">
        <f t="shared" ca="1" si="48"/>
        <v>0</v>
      </c>
      <c r="BD39" s="64" t="e">
        <f t="shared" ca="1" si="25"/>
        <v>#DIV/0!</v>
      </c>
    </row>
    <row r="40" spans="2:56" ht="24" customHeight="1" thickTop="1" thickBot="1" x14ac:dyDescent="0.3">
      <c r="B40" s="200" t="s">
        <v>40</v>
      </c>
      <c r="C40" s="201"/>
      <c r="D40" s="46" t="str">
        <f t="shared" si="49"/>
        <v>NPV тыс. ₽</v>
      </c>
      <c r="E40" s="47">
        <f ca="1">SUM(E31:E39)</f>
        <v>0</v>
      </c>
      <c r="F40" s="48">
        <f ca="1">SUM(F31:F39)</f>
        <v>0</v>
      </c>
      <c r="G40" s="49">
        <f ca="1">F40-E40</f>
        <v>0</v>
      </c>
      <c r="H40" s="50" t="str">
        <f t="shared" ca="1" si="1"/>
        <v>-</v>
      </c>
      <c r="I40" s="47">
        <f ca="1">SUM(I31:I39)</f>
        <v>0</v>
      </c>
      <c r="J40" s="48">
        <f ca="1">SUM(J31:J39)</f>
        <v>0</v>
      </c>
      <c r="K40" s="49">
        <f t="shared" ref="K40" ca="1" si="54">J40-I40</f>
        <v>0</v>
      </c>
      <c r="L40" s="50" t="str">
        <f t="shared" ca="1" si="30"/>
        <v>-</v>
      </c>
      <c r="M40" s="47">
        <f ca="1">SUM(M31:M39)</f>
        <v>0</v>
      </c>
      <c r="N40" s="48">
        <f ca="1">SUM(N31:N39)</f>
        <v>0</v>
      </c>
      <c r="O40" s="49">
        <f t="shared" ref="O40" ca="1" si="55">N40-M40</f>
        <v>0</v>
      </c>
      <c r="P40" s="50" t="str">
        <f t="shared" ca="1" si="5"/>
        <v>-</v>
      </c>
      <c r="Q40" s="47">
        <f ca="1">SUM(Q31:Q39)</f>
        <v>0</v>
      </c>
      <c r="R40" s="48">
        <f ca="1">SUM(R31:R39)</f>
        <v>0</v>
      </c>
      <c r="S40" s="49">
        <f t="shared" ref="S40" ca="1" si="56">R40-Q40</f>
        <v>0</v>
      </c>
      <c r="T40" s="50" t="str">
        <f t="shared" ca="1" si="7"/>
        <v>-</v>
      </c>
      <c r="U40" s="47">
        <f ca="1">SUM(U31:U39)</f>
        <v>0</v>
      </c>
      <c r="V40" s="48">
        <f ca="1">SUM(V31:V39)</f>
        <v>0</v>
      </c>
      <c r="W40" s="49">
        <f t="shared" ref="W40" ca="1" si="57">V40-U40</f>
        <v>0</v>
      </c>
      <c r="X40" s="50" t="str">
        <f t="shared" ca="1" si="9"/>
        <v>-</v>
      </c>
      <c r="Y40" s="47">
        <f ca="1">SUM(Y31:Y39)</f>
        <v>0</v>
      </c>
      <c r="Z40" s="48">
        <f ca="1">SUM(Z31:Z39)</f>
        <v>0</v>
      </c>
      <c r="AA40" s="49">
        <f t="shared" ref="AA40" ca="1" si="58">Z40-Y40</f>
        <v>0</v>
      </c>
      <c r="AB40" s="50" t="str">
        <f t="shared" ca="1" si="11"/>
        <v>-</v>
      </c>
      <c r="AC40" s="47">
        <f ca="1">SUM(AC31:AC39)</f>
        <v>0</v>
      </c>
      <c r="AD40" s="48">
        <f ca="1">SUM(AD31:AD39)</f>
        <v>0</v>
      </c>
      <c r="AE40" s="49">
        <f t="shared" ref="AE40" ca="1" si="59">AD40-AC40</f>
        <v>0</v>
      </c>
      <c r="AF40" s="50" t="str">
        <f t="shared" ca="1" si="13"/>
        <v>-</v>
      </c>
      <c r="AG40" s="47">
        <f ca="1">SUM(AG31:AG39)</f>
        <v>0</v>
      </c>
      <c r="AH40" s="48">
        <f ca="1">SUM(AH31:AH39)</f>
        <v>0</v>
      </c>
      <c r="AI40" s="49">
        <f t="shared" ref="AI40" ca="1" si="60">AH40-AG40</f>
        <v>0</v>
      </c>
      <c r="AJ40" s="50" t="str">
        <f t="shared" ca="1" si="15"/>
        <v>-</v>
      </c>
      <c r="AK40" s="47">
        <f ca="1">SUM(AK31:AK39)</f>
        <v>0</v>
      </c>
      <c r="AL40" s="48">
        <f ca="1">SUM(AL31:AL39)</f>
        <v>0</v>
      </c>
      <c r="AM40" s="49">
        <f t="shared" ref="AM40" ca="1" si="61">AL40-AK40</f>
        <v>0</v>
      </c>
      <c r="AN40" s="50" t="str">
        <f t="shared" ca="1" si="17"/>
        <v>-</v>
      </c>
      <c r="AO40" s="47">
        <f ca="1">SUM(AO31:AO39)</f>
        <v>0</v>
      </c>
      <c r="AP40" s="48">
        <f ca="1">SUM(AP31:AP39)</f>
        <v>0</v>
      </c>
      <c r="AQ40" s="49">
        <f t="shared" ref="AQ40" ca="1" si="62">AP40-AO40</f>
        <v>0</v>
      </c>
      <c r="AR40" s="50" t="str">
        <f t="shared" ca="1" si="19"/>
        <v>-</v>
      </c>
      <c r="AS40" s="47">
        <f ca="1">SUM(AS31:AS39)</f>
        <v>0</v>
      </c>
      <c r="AT40" s="48">
        <f ca="1">SUM(AT31:AT39)</f>
        <v>0</v>
      </c>
      <c r="AU40" s="49">
        <f t="shared" ref="AU40" ca="1" si="63">AT40-AS40</f>
        <v>0</v>
      </c>
      <c r="AV40" s="50" t="str">
        <f t="shared" ca="1" si="21"/>
        <v>-</v>
      </c>
      <c r="AW40" s="47">
        <f ca="1">SUM(AW31:AW39)</f>
        <v>0</v>
      </c>
      <c r="AX40" s="48">
        <f ca="1">SUM(AX31:AX39)</f>
        <v>0</v>
      </c>
      <c r="AY40" s="49">
        <f t="shared" ref="AY40" ca="1" si="64">AX40-AW40</f>
        <v>0</v>
      </c>
      <c r="AZ40" s="50" t="str">
        <f t="shared" ca="1" si="23"/>
        <v>-</v>
      </c>
      <c r="BA40" s="47">
        <f ca="1">SUM(BA31:BA39)</f>
        <v>0</v>
      </c>
      <c r="BB40" s="48">
        <f ca="1">SUM(BB31:BB39)</f>
        <v>0</v>
      </c>
      <c r="BC40" s="49">
        <f t="shared" ref="BC40" ca="1" si="65">BB40-BA40</f>
        <v>0</v>
      </c>
      <c r="BD40" s="50" t="str">
        <f t="shared" ca="1" si="25"/>
        <v>-</v>
      </c>
    </row>
    <row r="41" spans="2:56" ht="15.75" thickTop="1" x14ac:dyDescent="0.25"/>
  </sheetData>
  <sheetProtection insertRows="0" deleteRows="0" autoFilter="0"/>
  <autoFilter ref="E4:BD4"/>
  <mergeCells count="33">
    <mergeCell ref="E1:G1"/>
    <mergeCell ref="B2:C2"/>
    <mergeCell ref="B1:C1"/>
    <mergeCell ref="B5:C6"/>
    <mergeCell ref="C25:C26"/>
    <mergeCell ref="C21:C22"/>
    <mergeCell ref="C23:C24"/>
    <mergeCell ref="C27:C28"/>
    <mergeCell ref="B40:C40"/>
    <mergeCell ref="C9:C10"/>
    <mergeCell ref="C11:C12"/>
    <mergeCell ref="C7:C8"/>
    <mergeCell ref="C17:C18"/>
    <mergeCell ref="C19:C20"/>
    <mergeCell ref="C13:C14"/>
    <mergeCell ref="C15:C16"/>
    <mergeCell ref="B29:C30"/>
    <mergeCell ref="BA3:BD3"/>
    <mergeCell ref="B3:B4"/>
    <mergeCell ref="C3:C4"/>
    <mergeCell ref="AC3:AF3"/>
    <mergeCell ref="AG3:AJ3"/>
    <mergeCell ref="D3:D4"/>
    <mergeCell ref="I3:L3"/>
    <mergeCell ref="E3:H3"/>
    <mergeCell ref="M3:P3"/>
    <mergeCell ref="Q3:T3"/>
    <mergeCell ref="U3:X3"/>
    <mergeCell ref="Y3:AB3"/>
    <mergeCell ref="AK3:AN3"/>
    <mergeCell ref="AO3:AR3"/>
    <mergeCell ref="AS3:AV3"/>
    <mergeCell ref="AW3:AZ3"/>
  </mergeCells>
  <conditionalFormatting sqref="H29:H30">
    <cfRule type="iconSet" priority="10">
      <iconSet iconSet="3Symbols">
        <cfvo type="percent" val="0"/>
        <cfvo type="num" val="-0.2"/>
        <cfvo type="num" val="-0.05"/>
      </iconSet>
    </cfRule>
  </conditionalFormatting>
  <conditionalFormatting sqref="L29:L30">
    <cfRule type="iconSet" priority="9">
      <iconSet iconSet="3Symbols">
        <cfvo type="percent" val="0"/>
        <cfvo type="num" val="-0.2"/>
        <cfvo type="num" val="-0.05"/>
      </iconSet>
    </cfRule>
  </conditionalFormatting>
  <conditionalFormatting sqref="P29:P30 T29:T30 X29:X30 AB29:AB30 AF29:AF30 AJ29:AJ30 AN29:AN30 AR29:AR30 AV29:AV30 AZ29:AZ30 BD29:BD30">
    <cfRule type="iconSet" priority="8">
      <iconSet iconSet="3Symbols">
        <cfvo type="percent" val="0"/>
        <cfvo type="num" val="-0.2"/>
        <cfvo type="num" val="-0.05"/>
      </iconSet>
    </cfRule>
  </conditionalFormatting>
  <conditionalFormatting sqref="H31:H39 H5:H28">
    <cfRule type="iconSet" priority="57">
      <iconSet iconSet="3Symbols">
        <cfvo type="percent" val="0"/>
        <cfvo type="num" val="-0.2"/>
        <cfvo type="num" val="-0.05"/>
      </iconSet>
    </cfRule>
  </conditionalFormatting>
  <conditionalFormatting sqref="L31:L39 L5:L28">
    <cfRule type="iconSet" priority="60">
      <iconSet iconSet="3Symbols">
        <cfvo type="percent" val="0"/>
        <cfvo type="num" val="-0.2"/>
        <cfvo type="num" val="-0.05"/>
      </iconSet>
    </cfRule>
  </conditionalFormatting>
  <conditionalFormatting sqref="BD5:BD28 AZ5:AZ28 AV5:AV28 AR5:AR28 AN5:AN28 AJ5:AJ28 AF5:AF28 AB5:AB28 X5:X28 T5:T28 P5:P28 AF31:AF39 AJ31:AJ39 AN31:AN39 AR31:AR39 AV31:AV39 AZ31:AZ39 BD31:BD39">
    <cfRule type="iconSet" priority="62">
      <iconSet iconSet="3Symbols">
        <cfvo type="percent" val="0"/>
        <cfvo type="num" val="-0.2"/>
        <cfvo type="num" val="-0.05"/>
      </iconSet>
    </cfRule>
  </conditionalFormatting>
  <conditionalFormatting sqref="H40">
    <cfRule type="iconSet" priority="5">
      <iconSet iconSet="3Symbols">
        <cfvo type="percent" val="0"/>
        <cfvo type="num" val="-0.2"/>
        <cfvo type="num" val="-0.05"/>
      </iconSet>
    </cfRule>
  </conditionalFormatting>
  <conditionalFormatting sqref="L40">
    <cfRule type="iconSet" priority="6">
      <iconSet iconSet="3Symbols">
        <cfvo type="percent" val="0"/>
        <cfvo type="num" val="-0.2"/>
        <cfvo type="num" val="-0.05"/>
      </iconSet>
    </cfRule>
  </conditionalFormatting>
  <conditionalFormatting sqref="BD40 AZ40 AV40 AR40 AN40 AJ40 AF40 AB40 X40 T40 P40">
    <cfRule type="iconSet" priority="7">
      <iconSet iconSet="3Symbols">
        <cfvo type="percent" val="0"/>
        <cfvo type="num" val="-0.2"/>
        <cfvo type="num" val="-0.05"/>
      </iconSet>
    </cfRule>
  </conditionalFormatting>
  <conditionalFormatting sqref="P31:P39">
    <cfRule type="iconSet" priority="4">
      <iconSet iconSet="3Symbols">
        <cfvo type="percent" val="0"/>
        <cfvo type="num" val="-0.2"/>
        <cfvo type="num" val="-0.05"/>
      </iconSet>
    </cfRule>
  </conditionalFormatting>
  <conditionalFormatting sqref="T31:T39">
    <cfRule type="iconSet" priority="3">
      <iconSet iconSet="3Symbols">
        <cfvo type="percent" val="0"/>
        <cfvo type="num" val="-0.2"/>
        <cfvo type="num" val="-0.05"/>
      </iconSet>
    </cfRule>
  </conditionalFormatting>
  <conditionalFormatting sqref="X31:X39">
    <cfRule type="iconSet" priority="2">
      <iconSet iconSet="3Symbols">
        <cfvo type="percent" val="0"/>
        <cfvo type="num" val="-0.2"/>
        <cfvo type="num" val="-0.05"/>
      </iconSet>
    </cfRule>
  </conditionalFormatting>
  <conditionalFormatting sqref="AB31:AB39">
    <cfRule type="iconSet" priority="1">
      <iconSet iconSet="3Symbols">
        <cfvo type="percent" val="0"/>
        <cfvo type="num" val="-0.2"/>
        <cfvo type="num" val="-0.05"/>
      </iconSet>
    </cfRule>
  </conditionalFormatting>
  <dataValidations count="2">
    <dataValidation type="list" allowBlank="1" showInputMessage="1" showErrorMessage="1" errorTitle="Ошибка" error="Выберите показатель из выпадающего списка" sqref="E1">
      <formula1>Финансовые_показатели</formula1>
    </dataValidation>
    <dataValidation allowBlank="1" showInputMessage="1" showErrorMessage="1" errorTitle="Ошибка" error="Выберите статус закрытия месяца из выпадающего списка" sqref="I1:BD1"/>
  </dataValidations>
  <pageMargins left="0.7" right="0.7" top="0.75" bottom="0.75" header="0.3" footer="0.3"/>
  <pageSetup paperSize="9"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E39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1" max="1" width="3.5703125" customWidth="1"/>
    <col min="4" max="4" width="55.140625" bestFit="1" customWidth="1"/>
    <col min="5" max="5" width="64.7109375" bestFit="1" customWidth="1"/>
    <col min="6" max="6" width="3.5703125" customWidth="1"/>
  </cols>
  <sheetData>
    <row r="1" spans="2:5" ht="15.75" thickBot="1" x14ac:dyDescent="0.3"/>
    <row r="2" spans="2:5" ht="33" thickTop="1" thickBot="1" x14ac:dyDescent="0.3">
      <c r="B2" s="216" t="s">
        <v>30</v>
      </c>
      <c r="C2" s="217" t="s">
        <v>66</v>
      </c>
      <c r="D2" s="218" t="s">
        <v>41</v>
      </c>
      <c r="E2" s="219" t="s">
        <v>42</v>
      </c>
    </row>
    <row r="3" spans="2:5" ht="17.25" thickTop="1" thickBot="1" x14ac:dyDescent="0.3">
      <c r="B3" s="213" t="s">
        <v>43</v>
      </c>
      <c r="C3" s="214"/>
      <c r="D3" s="214"/>
      <c r="E3" s="215"/>
    </row>
    <row r="4" spans="2:5" ht="15.75" thickTop="1" x14ac:dyDescent="0.25">
      <c r="B4" s="1"/>
      <c r="C4" s="97"/>
      <c r="D4" s="7"/>
      <c r="E4" s="4"/>
    </row>
    <row r="5" spans="2:5" x14ac:dyDescent="0.25">
      <c r="B5" s="2"/>
      <c r="C5" s="96"/>
      <c r="D5" s="8"/>
      <c r="E5" s="5"/>
    </row>
    <row r="6" spans="2:5" x14ac:dyDescent="0.25">
      <c r="B6" s="2"/>
      <c r="C6" s="96"/>
      <c r="D6" s="8"/>
      <c r="E6" s="5"/>
    </row>
    <row r="7" spans="2:5" x14ac:dyDescent="0.25">
      <c r="B7" s="2"/>
      <c r="C7" s="96"/>
      <c r="D7" s="8"/>
      <c r="E7" s="5"/>
    </row>
    <row r="8" spans="2:5" x14ac:dyDescent="0.25">
      <c r="B8" s="2"/>
      <c r="C8" s="96"/>
      <c r="D8" s="8"/>
      <c r="E8" s="5"/>
    </row>
    <row r="9" spans="2:5" x14ac:dyDescent="0.25">
      <c r="B9" s="2"/>
      <c r="C9" s="96"/>
      <c r="D9" s="8"/>
      <c r="E9" s="5"/>
    </row>
    <row r="10" spans="2:5" x14ac:dyDescent="0.25">
      <c r="B10" s="2"/>
      <c r="C10" s="96"/>
      <c r="D10" s="8"/>
      <c r="E10" s="5"/>
    </row>
    <row r="11" spans="2:5" x14ac:dyDescent="0.25">
      <c r="B11" s="2"/>
      <c r="C11" s="96"/>
      <c r="D11" s="8"/>
      <c r="E11" s="5"/>
    </row>
    <row r="12" spans="2:5" x14ac:dyDescent="0.25">
      <c r="B12" s="2"/>
      <c r="C12" s="96"/>
      <c r="D12" s="8"/>
      <c r="E12" s="5"/>
    </row>
    <row r="13" spans="2:5" x14ac:dyDescent="0.25">
      <c r="B13" s="2"/>
      <c r="C13" s="96"/>
      <c r="D13" s="8"/>
      <c r="E13" s="5"/>
    </row>
    <row r="14" spans="2:5" x14ac:dyDescent="0.25">
      <c r="B14" s="2"/>
      <c r="C14" s="96"/>
      <c r="D14" s="8"/>
      <c r="E14" s="5"/>
    </row>
    <row r="15" spans="2:5" x14ac:dyDescent="0.25">
      <c r="B15" s="2"/>
      <c r="C15" s="96"/>
      <c r="D15" s="8"/>
      <c r="E15" s="5"/>
    </row>
    <row r="16" spans="2:5" x14ac:dyDescent="0.25">
      <c r="B16" s="2"/>
      <c r="C16" s="96"/>
      <c r="D16" s="8"/>
      <c r="E16" s="5"/>
    </row>
    <row r="17" spans="2:5" x14ac:dyDescent="0.25">
      <c r="B17" s="2"/>
      <c r="C17" s="96"/>
      <c r="D17" s="8"/>
      <c r="E17" s="5"/>
    </row>
    <row r="18" spans="2:5" x14ac:dyDescent="0.25">
      <c r="B18" s="2"/>
      <c r="C18" s="96"/>
      <c r="D18" s="8"/>
      <c r="E18" s="5"/>
    </row>
    <row r="19" spans="2:5" x14ac:dyDescent="0.25">
      <c r="B19" s="2"/>
      <c r="C19" s="96"/>
      <c r="D19" s="8"/>
      <c r="E19" s="5"/>
    </row>
    <row r="20" spans="2:5" x14ac:dyDescent="0.25">
      <c r="B20" s="2"/>
      <c r="C20" s="96"/>
      <c r="D20" s="8"/>
      <c r="E20" s="5"/>
    </row>
    <row r="21" spans="2:5" x14ac:dyDescent="0.25">
      <c r="B21" s="2"/>
      <c r="C21" s="96"/>
      <c r="D21" s="8"/>
      <c r="E21" s="5"/>
    </row>
    <row r="22" spans="2:5" x14ac:dyDescent="0.25">
      <c r="B22" s="2"/>
      <c r="C22" s="96"/>
      <c r="D22" s="8"/>
      <c r="E22" s="5"/>
    </row>
    <row r="23" spans="2:5" x14ac:dyDescent="0.25">
      <c r="B23" s="2"/>
      <c r="C23" s="96"/>
      <c r="D23" s="8"/>
      <c r="E23" s="5"/>
    </row>
    <row r="24" spans="2:5" x14ac:dyDescent="0.25">
      <c r="B24" s="2"/>
      <c r="C24" s="96"/>
      <c r="D24" s="8"/>
      <c r="E24" s="5"/>
    </row>
    <row r="25" spans="2:5" x14ac:dyDescent="0.25">
      <c r="B25" s="2"/>
      <c r="C25" s="96"/>
      <c r="D25" s="8"/>
      <c r="E25" s="5"/>
    </row>
    <row r="26" spans="2:5" x14ac:dyDescent="0.25">
      <c r="B26" s="2"/>
      <c r="C26" s="96"/>
      <c r="D26" s="8"/>
      <c r="E26" s="5"/>
    </row>
    <row r="27" spans="2:5" x14ac:dyDescent="0.25">
      <c r="B27" s="2"/>
      <c r="C27" s="96"/>
      <c r="D27" s="8"/>
      <c r="E27" s="5"/>
    </row>
    <row r="28" spans="2:5" x14ac:dyDescent="0.25">
      <c r="B28" s="2"/>
      <c r="C28" s="96"/>
      <c r="D28" s="8"/>
      <c r="E28" s="5"/>
    </row>
    <row r="29" spans="2:5" x14ac:dyDescent="0.25">
      <c r="B29" s="2"/>
      <c r="C29" s="96"/>
      <c r="D29" s="8"/>
      <c r="E29" s="5"/>
    </row>
    <row r="30" spans="2:5" x14ac:dyDescent="0.25">
      <c r="B30" s="2"/>
      <c r="C30" s="96"/>
      <c r="D30" s="8"/>
      <c r="E30" s="5"/>
    </row>
    <row r="31" spans="2:5" x14ac:dyDescent="0.25">
      <c r="B31" s="2"/>
      <c r="C31" s="96"/>
      <c r="D31" s="8"/>
      <c r="E31" s="5"/>
    </row>
    <row r="32" spans="2:5" x14ac:dyDescent="0.25">
      <c r="B32" s="2"/>
      <c r="C32" s="96"/>
      <c r="D32" s="8"/>
      <c r="E32" s="5"/>
    </row>
    <row r="33" spans="2:5" x14ac:dyDescent="0.25">
      <c r="B33" s="2"/>
      <c r="C33" s="96"/>
      <c r="D33" s="8"/>
      <c r="E33" s="5"/>
    </row>
    <row r="34" spans="2:5" x14ac:dyDescent="0.25">
      <c r="B34" s="2"/>
      <c r="C34" s="96"/>
      <c r="D34" s="8"/>
      <c r="E34" s="5"/>
    </row>
    <row r="35" spans="2:5" x14ac:dyDescent="0.25">
      <c r="B35" s="2"/>
      <c r="C35" s="96"/>
      <c r="D35" s="8"/>
      <c r="E35" s="5"/>
    </row>
    <row r="36" spans="2:5" x14ac:dyDescent="0.25">
      <c r="B36" s="2"/>
      <c r="C36" s="96"/>
      <c r="D36" s="8"/>
      <c r="E36" s="5"/>
    </row>
    <row r="37" spans="2:5" x14ac:dyDescent="0.25">
      <c r="B37" s="2"/>
      <c r="C37" s="96"/>
      <c r="D37" s="8"/>
      <c r="E37" s="5"/>
    </row>
    <row r="38" spans="2:5" ht="15.75" thickBot="1" x14ac:dyDescent="0.3">
      <c r="B38" s="3"/>
      <c r="C38" s="98"/>
      <c r="D38" s="9"/>
      <c r="E38" s="6"/>
    </row>
    <row r="39" spans="2:5" ht="15.75" thickTop="1" x14ac:dyDescent="0.25"/>
  </sheetData>
  <mergeCells count="1">
    <mergeCell ref="B3:E3"/>
  </mergeCells>
  <dataValidations count="1">
    <dataValidation type="list" allowBlank="1" showInputMessage="1" showErrorMessage="1" errorTitle="Ошибка" error="Выберите направление из выпадающего списка!" sqref="B3:E3">
      <formula1>Направление</formula1>
    </dataValidation>
  </dataValidation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K98"/>
  <sheetViews>
    <sheetView topLeftCell="E1" zoomScale="85" zoomScaleNormal="85" workbookViewId="0">
      <selection activeCell="H6" sqref="H6"/>
    </sheetView>
  </sheetViews>
  <sheetFormatPr defaultRowHeight="15" x14ac:dyDescent="0.25"/>
  <cols>
    <col min="1" max="2" width="9.5703125" bestFit="1" customWidth="1"/>
    <col min="3" max="3" width="114.28515625" bestFit="1" customWidth="1"/>
    <col min="4" max="4" width="14.28515625" bestFit="1" customWidth="1"/>
    <col min="5" max="5" width="10.7109375" customWidth="1"/>
    <col min="6" max="6" width="10.7109375" bestFit="1" customWidth="1"/>
    <col min="7" max="7" width="19.28515625" bestFit="1" customWidth="1"/>
    <col min="8" max="8" width="13.140625" bestFit="1" customWidth="1"/>
    <col min="9" max="9" width="13.42578125" customWidth="1"/>
    <col min="10" max="63" width="11.7109375" customWidth="1"/>
  </cols>
  <sheetData>
    <row r="1" spans="1:63" x14ac:dyDescent="0.25"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</row>
    <row r="3" spans="1:63" ht="24" x14ac:dyDescent="0.25">
      <c r="A3" s="68" t="s">
        <v>92</v>
      </c>
      <c r="B3" s="68" t="s">
        <v>63</v>
      </c>
      <c r="C3" s="68" t="s">
        <v>53</v>
      </c>
      <c r="D3" s="68" t="s">
        <v>60</v>
      </c>
      <c r="E3" s="71" t="s">
        <v>55</v>
      </c>
      <c r="F3" s="72" t="s">
        <v>56</v>
      </c>
      <c r="G3" s="68" t="s">
        <v>57</v>
      </c>
      <c r="H3" s="68" t="s">
        <v>76</v>
      </c>
      <c r="I3" s="91" t="s">
        <v>101</v>
      </c>
      <c r="J3" s="88">
        <v>41821</v>
      </c>
      <c r="K3" s="89">
        <f>DATE(YEAR(J3),MONTH(J3)+1,DAY(J3))</f>
        <v>41852</v>
      </c>
      <c r="L3" s="89">
        <f t="shared" ref="L3:AY3" si="0">DATE(YEAR(K3),MONTH(K3)+1,DAY(K3))</f>
        <v>41883</v>
      </c>
      <c r="M3" s="89">
        <f t="shared" si="0"/>
        <v>41913</v>
      </c>
      <c r="N3" s="89">
        <f t="shared" si="0"/>
        <v>41944</v>
      </c>
      <c r="O3" s="89">
        <f t="shared" si="0"/>
        <v>41974</v>
      </c>
      <c r="P3" s="89">
        <f t="shared" si="0"/>
        <v>42005</v>
      </c>
      <c r="Q3" s="89">
        <f t="shared" si="0"/>
        <v>42036</v>
      </c>
      <c r="R3" s="89">
        <f t="shared" si="0"/>
        <v>42064</v>
      </c>
      <c r="S3" s="89">
        <f t="shared" si="0"/>
        <v>42095</v>
      </c>
      <c r="T3" s="89">
        <f t="shared" si="0"/>
        <v>42125</v>
      </c>
      <c r="U3" s="89">
        <f t="shared" si="0"/>
        <v>42156</v>
      </c>
      <c r="V3" s="89">
        <f t="shared" si="0"/>
        <v>42186</v>
      </c>
      <c r="W3" s="89">
        <f t="shared" si="0"/>
        <v>42217</v>
      </c>
      <c r="X3" s="89">
        <f t="shared" si="0"/>
        <v>42248</v>
      </c>
      <c r="Y3" s="89">
        <f t="shared" si="0"/>
        <v>42278</v>
      </c>
      <c r="Z3" s="89">
        <f t="shared" si="0"/>
        <v>42309</v>
      </c>
      <c r="AA3" s="89">
        <f t="shared" si="0"/>
        <v>42339</v>
      </c>
      <c r="AB3" s="89">
        <f t="shared" si="0"/>
        <v>42370</v>
      </c>
      <c r="AC3" s="89">
        <f t="shared" si="0"/>
        <v>42401</v>
      </c>
      <c r="AD3" s="89">
        <f t="shared" si="0"/>
        <v>42430</v>
      </c>
      <c r="AE3" s="89">
        <f t="shared" si="0"/>
        <v>42461</v>
      </c>
      <c r="AF3" s="89">
        <f t="shared" si="0"/>
        <v>42491</v>
      </c>
      <c r="AG3" s="89">
        <f t="shared" si="0"/>
        <v>42522</v>
      </c>
      <c r="AH3" s="89">
        <f t="shared" si="0"/>
        <v>42552</v>
      </c>
      <c r="AI3" s="89">
        <f t="shared" si="0"/>
        <v>42583</v>
      </c>
      <c r="AJ3" s="89">
        <f t="shared" si="0"/>
        <v>42614</v>
      </c>
      <c r="AK3" s="89">
        <f t="shared" si="0"/>
        <v>42644</v>
      </c>
      <c r="AL3" s="89">
        <f t="shared" si="0"/>
        <v>42675</v>
      </c>
      <c r="AM3" s="89">
        <f t="shared" si="0"/>
        <v>42705</v>
      </c>
      <c r="AN3" s="89">
        <f t="shared" si="0"/>
        <v>42736</v>
      </c>
      <c r="AO3" s="89">
        <f t="shared" si="0"/>
        <v>42767</v>
      </c>
      <c r="AP3" s="89">
        <f t="shared" si="0"/>
        <v>42795</v>
      </c>
      <c r="AQ3" s="89">
        <f t="shared" si="0"/>
        <v>42826</v>
      </c>
      <c r="AR3" s="89">
        <f t="shared" si="0"/>
        <v>42856</v>
      </c>
      <c r="AS3" s="89">
        <f t="shared" si="0"/>
        <v>42887</v>
      </c>
      <c r="AT3" s="89">
        <f t="shared" si="0"/>
        <v>42917</v>
      </c>
      <c r="AU3" s="89">
        <f t="shared" si="0"/>
        <v>42948</v>
      </c>
      <c r="AV3" s="89">
        <f t="shared" si="0"/>
        <v>42979</v>
      </c>
      <c r="AW3" s="89">
        <f>DATE(YEAR(AV3),MONTH(AV3)+1,DAY(AV3))</f>
        <v>43009</v>
      </c>
      <c r="AX3" s="89">
        <f t="shared" si="0"/>
        <v>43040</v>
      </c>
      <c r="AY3" s="89">
        <f t="shared" si="0"/>
        <v>43070</v>
      </c>
      <c r="AZ3" s="89">
        <f t="shared" ref="AZ3" si="1">DATE(YEAR(AY3),MONTH(AY3)+1,DAY(AY3))</f>
        <v>43101</v>
      </c>
      <c r="BA3" s="89">
        <f t="shared" ref="BA3" si="2">DATE(YEAR(AZ3),MONTH(AZ3)+1,DAY(AZ3))</f>
        <v>43132</v>
      </c>
      <c r="BB3" s="89">
        <f t="shared" ref="BB3" si="3">DATE(YEAR(BA3),MONTH(BA3)+1,DAY(BA3))</f>
        <v>43160</v>
      </c>
      <c r="BC3" s="89">
        <f t="shared" ref="BC3" si="4">DATE(YEAR(BB3),MONTH(BB3)+1,DAY(BB3))</f>
        <v>43191</v>
      </c>
      <c r="BD3" s="89">
        <f t="shared" ref="BD3" si="5">DATE(YEAR(BC3),MONTH(BC3)+1,DAY(BC3))</f>
        <v>43221</v>
      </c>
      <c r="BE3" s="89">
        <f t="shared" ref="BE3" si="6">DATE(YEAR(BD3),MONTH(BD3)+1,DAY(BD3))</f>
        <v>43252</v>
      </c>
      <c r="BF3" s="89">
        <f t="shared" ref="BF3" si="7">DATE(YEAR(BE3),MONTH(BE3)+1,DAY(BE3))</f>
        <v>43282</v>
      </c>
      <c r="BG3" s="89">
        <f t="shared" ref="BG3" si="8">DATE(YEAR(BF3),MONTH(BF3)+1,DAY(BF3))</f>
        <v>43313</v>
      </c>
      <c r="BH3" s="89">
        <f t="shared" ref="BH3" si="9">DATE(YEAR(BG3),MONTH(BG3)+1,DAY(BG3))</f>
        <v>43344</v>
      </c>
      <c r="BI3" s="89">
        <f>DATE(YEAR(BH3),MONTH(BH3)+1,DAY(BH3))</f>
        <v>43374</v>
      </c>
      <c r="BJ3" s="89">
        <f t="shared" ref="BJ3" si="10">DATE(YEAR(BI3),MONTH(BI3)+1,DAY(BI3))</f>
        <v>43405</v>
      </c>
      <c r="BK3" s="90">
        <f t="shared" ref="BK3" si="11">DATE(YEAR(BJ3),MONTH(BJ3)+1,DAY(BJ3))</f>
        <v>43435</v>
      </c>
    </row>
    <row r="4" spans="1:63" x14ac:dyDescent="0.25">
      <c r="A4" s="153" t="s">
        <v>43</v>
      </c>
      <c r="B4" s="153" t="s">
        <v>8</v>
      </c>
      <c r="C4" s="153" t="s">
        <v>18</v>
      </c>
      <c r="D4" s="153" t="s">
        <v>64</v>
      </c>
      <c r="E4" s="154"/>
      <c r="F4" s="73">
        <f>DATE(YEAR(E4)+2,MONTH(E4),DAY(E4))</f>
        <v>731</v>
      </c>
      <c r="G4" s="69" t="str">
        <f>IF(H4=Support!$I$4,"",Support!$C$4)</f>
        <v>EBITDA тыс. ₽</v>
      </c>
      <c r="H4" s="153" t="s">
        <v>78</v>
      </c>
      <c r="I4" s="151"/>
      <c r="J4" s="155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7"/>
    </row>
    <row r="5" spans="1:63" x14ac:dyDescent="0.25">
      <c r="A5" s="168" t="str">
        <f t="shared" ref="A5" si="12">A4</f>
        <v>ЗИФ</v>
      </c>
      <c r="B5" s="168" t="str">
        <f t="shared" ref="B5:C5" si="13">B4</f>
        <v>03-ЗИФ</v>
      </c>
      <c r="C5" s="168" t="str">
        <f t="shared" si="13"/>
        <v>Получение золота из сливов сгустителя KC-4 на ГМО2 ЗИФ-3</v>
      </c>
      <c r="D5" s="168" t="str">
        <f>D4</f>
        <v>На выпуск ГП</v>
      </c>
      <c r="E5" s="169">
        <f>E4</f>
        <v>0</v>
      </c>
      <c r="F5" s="170">
        <f t="shared" ref="F5:F7" si="14">DATE(YEAR(E5)+2,MONTH(E5),DAY(E5))</f>
        <v>731</v>
      </c>
      <c r="G5" s="168" t="str">
        <f>IF(H5=Support!$I$4,"",Support!$C$5)</f>
        <v>NPV тыс. ₽</v>
      </c>
      <c r="H5" s="168" t="str">
        <f>H4</f>
        <v>Получен эффект</v>
      </c>
      <c r="I5" s="171"/>
      <c r="J5" s="172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4"/>
    </row>
    <row r="6" spans="1:63" x14ac:dyDescent="0.25">
      <c r="A6" s="168" t="str">
        <f t="shared" ref="A6" si="15">A4</f>
        <v>ЗИФ</v>
      </c>
      <c r="B6" s="168" t="str">
        <f t="shared" ref="B6:C6" si="16">B4</f>
        <v>03-ЗИФ</v>
      </c>
      <c r="C6" s="168" t="str">
        <f t="shared" si="16"/>
        <v>Получение золота из сливов сгустителя KC-4 на ГМО2 ЗИФ-3</v>
      </c>
      <c r="D6" s="168" t="str">
        <f>D4</f>
        <v>На выпуск ГП</v>
      </c>
      <c r="E6" s="169">
        <f>E4</f>
        <v>0</v>
      </c>
      <c r="F6" s="170">
        <f t="shared" si="14"/>
        <v>731</v>
      </c>
      <c r="G6" s="168" t="str">
        <f>IF(H6=Support!$I$4,"",Support!$C$6)</f>
        <v>RunRate(Sust) тыс. ₽</v>
      </c>
      <c r="H6" s="168" t="str">
        <f>H4</f>
        <v>Получен эффект</v>
      </c>
      <c r="I6" s="171"/>
      <c r="J6" s="172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4"/>
    </row>
    <row r="7" spans="1:63" x14ac:dyDescent="0.25">
      <c r="A7" s="168" t="str">
        <f t="shared" ref="A7" si="17">A4</f>
        <v>ЗИФ</v>
      </c>
      <c r="B7" s="168" t="str">
        <f t="shared" ref="B7:C7" si="18">B4</f>
        <v>03-ЗИФ</v>
      </c>
      <c r="C7" s="168" t="str">
        <f t="shared" si="18"/>
        <v>Получение золота из сливов сгустителя KC-4 на ГМО2 ЗИФ-3</v>
      </c>
      <c r="D7" s="168" t="str">
        <f>D4</f>
        <v>На выпуск ГП</v>
      </c>
      <c r="E7" s="169">
        <f>E4</f>
        <v>0</v>
      </c>
      <c r="F7" s="170">
        <f t="shared" si="14"/>
        <v>731</v>
      </c>
      <c r="G7" s="168" t="str">
        <f>IF(H7=Support!$I$4,"",Support!$C$7)</f>
        <v>RunRate(Overall) тыс. ₽</v>
      </c>
      <c r="H7" s="168" t="str">
        <f>H4</f>
        <v>Получен эффект</v>
      </c>
      <c r="I7" s="171"/>
      <c r="J7" s="172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4"/>
    </row>
    <row r="8" spans="1:63" x14ac:dyDescent="0.25">
      <c r="A8" s="70" t="str">
        <f t="shared" ref="A8" si="19">A4</f>
        <v>ЗИФ</v>
      </c>
      <c r="B8" s="70" t="str">
        <f t="shared" ref="B8:C8" si="20">B4</f>
        <v>03-ЗИФ</v>
      </c>
      <c r="C8" s="70" t="str">
        <f t="shared" si="20"/>
        <v>Получение золота из сливов сгустителя KC-4 на ГМО2 ЗИФ-3</v>
      </c>
      <c r="D8" s="70" t="str">
        <f>D4</f>
        <v>На выпуск ГП</v>
      </c>
      <c r="E8" s="74">
        <f>E4</f>
        <v>0</v>
      </c>
      <c r="F8" s="75">
        <f t="shared" ref="F8:F94" si="21">DATE(YEAR(E8)+2,MONTH(E8),DAY(E8))</f>
        <v>731</v>
      </c>
      <c r="G8" s="70" t="str">
        <f>IF(H8=Support!$I$4,"",Support!$C$8)</f>
        <v>кг.</v>
      </c>
      <c r="H8" s="70" t="str">
        <f>H4</f>
        <v>Получен эффект</v>
      </c>
      <c r="I8" s="152"/>
      <c r="J8" s="158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60"/>
    </row>
    <row r="9" spans="1:63" x14ac:dyDescent="0.25">
      <c r="A9" s="153" t="s">
        <v>43</v>
      </c>
      <c r="B9" s="153" t="s">
        <v>9</v>
      </c>
      <c r="C9" s="153" t="s">
        <v>19</v>
      </c>
      <c r="D9" s="153" t="s">
        <v>64</v>
      </c>
      <c r="E9" s="154"/>
      <c r="F9" s="73">
        <f t="shared" si="21"/>
        <v>731</v>
      </c>
      <c r="G9" s="69" t="str">
        <f>IF(H9=Support!$I$4,"",Support!$C$4)</f>
        <v>EBITDA тыс. ₽</v>
      </c>
      <c r="H9" s="153" t="s">
        <v>78</v>
      </c>
      <c r="I9" s="151"/>
      <c r="J9" s="155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7"/>
    </row>
    <row r="10" spans="1:63" x14ac:dyDescent="0.25">
      <c r="A10" s="168" t="str">
        <f t="shared" ref="A10:A70" si="22">A9</f>
        <v>ЗИФ</v>
      </c>
      <c r="B10" s="168" t="str">
        <f t="shared" ref="B10" si="23">B9</f>
        <v>04-ЗИФ</v>
      </c>
      <c r="C10" s="168" t="str">
        <f t="shared" ref="C10" si="24">C9</f>
        <v>Получение золота из оборотной воды ГМО-1 ЗИФ-2</v>
      </c>
      <c r="D10" s="168" t="str">
        <f>D9</f>
        <v>На выпуск ГП</v>
      </c>
      <c r="E10" s="169">
        <f>E9</f>
        <v>0</v>
      </c>
      <c r="F10" s="170">
        <f t="shared" si="21"/>
        <v>731</v>
      </c>
      <c r="G10" s="168" t="str">
        <f>IF(H10=Support!$I$4,"",Support!$C$5)</f>
        <v>NPV тыс. ₽</v>
      </c>
      <c r="H10" s="168" t="str">
        <f>H9</f>
        <v>Получен эффект</v>
      </c>
      <c r="I10" s="171"/>
      <c r="J10" s="172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4"/>
    </row>
    <row r="11" spans="1:63" x14ac:dyDescent="0.25">
      <c r="A11" s="168" t="str">
        <f t="shared" ref="A11:A71" si="25">A9</f>
        <v>ЗИФ</v>
      </c>
      <c r="B11" s="168" t="str">
        <f t="shared" ref="B11:C11" si="26">B9</f>
        <v>04-ЗИФ</v>
      </c>
      <c r="C11" s="168" t="str">
        <f t="shared" si="26"/>
        <v>Получение золота из оборотной воды ГМО-1 ЗИФ-2</v>
      </c>
      <c r="D11" s="168" t="str">
        <f>D9</f>
        <v>На выпуск ГП</v>
      </c>
      <c r="E11" s="169">
        <f>E9</f>
        <v>0</v>
      </c>
      <c r="F11" s="170">
        <f t="shared" si="21"/>
        <v>731</v>
      </c>
      <c r="G11" s="168" t="str">
        <f>IF(H11=Support!$I$4,"",Support!$C$6)</f>
        <v>RunRate(Sust) тыс. ₽</v>
      </c>
      <c r="H11" s="168" t="str">
        <f>H9</f>
        <v>Получен эффект</v>
      </c>
      <c r="I11" s="171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4"/>
    </row>
    <row r="12" spans="1:63" x14ac:dyDescent="0.25">
      <c r="A12" s="168" t="str">
        <f t="shared" ref="A12:A72" si="27">A9</f>
        <v>ЗИФ</v>
      </c>
      <c r="B12" s="168" t="str">
        <f t="shared" ref="B12:C12" si="28">B9</f>
        <v>04-ЗИФ</v>
      </c>
      <c r="C12" s="168" t="str">
        <f t="shared" si="28"/>
        <v>Получение золота из оборотной воды ГМО-1 ЗИФ-2</v>
      </c>
      <c r="D12" s="168" t="str">
        <f>D9</f>
        <v>На выпуск ГП</v>
      </c>
      <c r="E12" s="169">
        <f>E9</f>
        <v>0</v>
      </c>
      <c r="F12" s="170">
        <f t="shared" si="21"/>
        <v>731</v>
      </c>
      <c r="G12" s="168" t="str">
        <f>IF(H12=Support!$I$4,"",Support!$C$7)</f>
        <v>RunRate(Overall) тыс. ₽</v>
      </c>
      <c r="H12" s="168" t="str">
        <f>H9</f>
        <v>Получен эффект</v>
      </c>
      <c r="I12" s="171"/>
      <c r="J12" s="172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4"/>
    </row>
    <row r="13" spans="1:63" x14ac:dyDescent="0.25">
      <c r="A13" s="70" t="str">
        <f t="shared" ref="A13:A73" si="29">A9</f>
        <v>ЗИФ</v>
      </c>
      <c r="B13" s="70" t="str">
        <f t="shared" ref="B13:C13" si="30">B9</f>
        <v>04-ЗИФ</v>
      </c>
      <c r="C13" s="70" t="str">
        <f t="shared" si="30"/>
        <v>Получение золота из оборотной воды ГМО-1 ЗИФ-2</v>
      </c>
      <c r="D13" s="70" t="str">
        <f>D9</f>
        <v>На выпуск ГП</v>
      </c>
      <c r="E13" s="74">
        <f>E9</f>
        <v>0</v>
      </c>
      <c r="F13" s="75">
        <f t="shared" ref="F13" si="31">DATE(YEAR(E13)+2,MONTH(E13),DAY(E13))</f>
        <v>731</v>
      </c>
      <c r="G13" s="70" t="str">
        <f>IF(H13=Support!$I$4,"",Support!$C$8)</f>
        <v>кг.</v>
      </c>
      <c r="H13" s="70" t="str">
        <f>H9</f>
        <v>Получен эффект</v>
      </c>
      <c r="I13" s="152"/>
      <c r="J13" s="158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60"/>
    </row>
    <row r="14" spans="1:63" x14ac:dyDescent="0.25">
      <c r="A14" s="153" t="s">
        <v>43</v>
      </c>
      <c r="B14" s="153" t="s">
        <v>44</v>
      </c>
      <c r="C14" s="153" t="s">
        <v>31</v>
      </c>
      <c r="D14" s="153" t="s">
        <v>59</v>
      </c>
      <c r="E14" s="154"/>
      <c r="F14" s="73">
        <f t="shared" si="21"/>
        <v>731</v>
      </c>
      <c r="G14" s="69" t="str">
        <f>IF(H14=Support!$I$4,"",Support!$C$4)</f>
        <v>EBITDA тыс. ₽</v>
      </c>
      <c r="H14" s="153" t="s">
        <v>78</v>
      </c>
      <c r="I14" s="151"/>
      <c r="J14" s="155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7"/>
    </row>
    <row r="15" spans="1:63" x14ac:dyDescent="0.25">
      <c r="A15" s="168" t="str">
        <f t="shared" si="22"/>
        <v>ЗИФ</v>
      </c>
      <c r="B15" s="168" t="str">
        <f t="shared" ref="B15" si="32">B14</f>
        <v>05-ЗИФ</v>
      </c>
      <c r="C15" s="168" t="str">
        <f t="shared" ref="C15" si="33">C14</f>
        <v>Снижение нормативного расхода цианида за счет снижения концентрации раствора NaCn</v>
      </c>
      <c r="D15" s="168" t="str">
        <f>D14</f>
        <v>На экономию</v>
      </c>
      <c r="E15" s="169">
        <f>E14</f>
        <v>0</v>
      </c>
      <c r="F15" s="170">
        <f t="shared" si="21"/>
        <v>731</v>
      </c>
      <c r="G15" s="168" t="str">
        <f>IF(H15=Support!$I$4,"",Support!$C$5)</f>
        <v>NPV тыс. ₽</v>
      </c>
      <c r="H15" s="168" t="str">
        <f>H14</f>
        <v>Получен эффект</v>
      </c>
      <c r="I15" s="171"/>
      <c r="J15" s="172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4"/>
    </row>
    <row r="16" spans="1:63" x14ac:dyDescent="0.25">
      <c r="A16" s="168" t="str">
        <f t="shared" si="25"/>
        <v>ЗИФ</v>
      </c>
      <c r="B16" s="168" t="str">
        <f t="shared" ref="B16:C16" si="34">B14</f>
        <v>05-ЗИФ</v>
      </c>
      <c r="C16" s="168" t="str">
        <f t="shared" si="34"/>
        <v>Снижение нормативного расхода цианида за счет снижения концентрации раствора NaCn</v>
      </c>
      <c r="D16" s="168" t="str">
        <f>D14</f>
        <v>На экономию</v>
      </c>
      <c r="E16" s="169">
        <f>E14</f>
        <v>0</v>
      </c>
      <c r="F16" s="170">
        <f t="shared" si="21"/>
        <v>731</v>
      </c>
      <c r="G16" s="168" t="str">
        <f>IF(H16=Support!$I$4,"",Support!$C$6)</f>
        <v>RunRate(Sust) тыс. ₽</v>
      </c>
      <c r="H16" s="168" t="str">
        <f>H14</f>
        <v>Получен эффект</v>
      </c>
      <c r="I16" s="171"/>
      <c r="J16" s="172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4"/>
    </row>
    <row r="17" spans="1:63" x14ac:dyDescent="0.25">
      <c r="A17" s="168" t="str">
        <f t="shared" si="27"/>
        <v>ЗИФ</v>
      </c>
      <c r="B17" s="168" t="str">
        <f t="shared" ref="B17:C17" si="35">B14</f>
        <v>05-ЗИФ</v>
      </c>
      <c r="C17" s="168" t="str">
        <f t="shared" si="35"/>
        <v>Снижение нормативного расхода цианида за счет снижения концентрации раствора NaCn</v>
      </c>
      <c r="D17" s="168" t="str">
        <f>D14</f>
        <v>На экономию</v>
      </c>
      <c r="E17" s="169">
        <f>E14</f>
        <v>0</v>
      </c>
      <c r="F17" s="170">
        <f t="shared" si="21"/>
        <v>731</v>
      </c>
      <c r="G17" s="168" t="str">
        <f>IF(H17=Support!$I$4,"",Support!$C$7)</f>
        <v>RunRate(Overall) тыс. ₽</v>
      </c>
      <c r="H17" s="168" t="str">
        <f>H14</f>
        <v>Получен эффект</v>
      </c>
      <c r="I17" s="171"/>
      <c r="J17" s="172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4"/>
    </row>
    <row r="18" spans="1:63" x14ac:dyDescent="0.25">
      <c r="A18" s="70" t="str">
        <f t="shared" si="29"/>
        <v>ЗИФ</v>
      </c>
      <c r="B18" s="70" t="str">
        <f t="shared" ref="B18:C18" si="36">B14</f>
        <v>05-ЗИФ</v>
      </c>
      <c r="C18" s="70" t="str">
        <f t="shared" si="36"/>
        <v>Снижение нормативного расхода цианида за счет снижения концентрации раствора NaCn</v>
      </c>
      <c r="D18" s="70" t="str">
        <f>D14</f>
        <v>На экономию</v>
      </c>
      <c r="E18" s="74">
        <f>E14</f>
        <v>0</v>
      </c>
      <c r="F18" s="75">
        <f t="shared" ref="F18" si="37">DATE(YEAR(E18)+2,MONTH(E18),DAY(E18))</f>
        <v>731</v>
      </c>
      <c r="G18" s="70" t="str">
        <f>IF(H18=Support!$I$4,"",Support!$C$8)</f>
        <v>кг.</v>
      </c>
      <c r="H18" s="70" t="str">
        <f>H14</f>
        <v>Получен эффект</v>
      </c>
      <c r="I18" s="152"/>
      <c r="J18" s="158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60"/>
    </row>
    <row r="19" spans="1:63" x14ac:dyDescent="0.25">
      <c r="A19" s="153" t="s">
        <v>43</v>
      </c>
      <c r="B19" s="153" t="s">
        <v>45</v>
      </c>
      <c r="C19" s="153" t="s">
        <v>32</v>
      </c>
      <c r="D19" s="153" t="s">
        <v>59</v>
      </c>
      <c r="E19" s="154"/>
      <c r="F19" s="73">
        <f t="shared" si="21"/>
        <v>731</v>
      </c>
      <c r="G19" s="69" t="str">
        <f>IF(H19=Support!$I$4,"",Support!$C$4)</f>
        <v/>
      </c>
      <c r="H19" s="153" t="s">
        <v>79</v>
      </c>
      <c r="I19" s="151"/>
      <c r="J19" s="155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7"/>
    </row>
    <row r="20" spans="1:63" x14ac:dyDescent="0.25">
      <c r="A20" s="168" t="str">
        <f t="shared" si="22"/>
        <v>ЗИФ</v>
      </c>
      <c r="B20" s="168" t="str">
        <f t="shared" ref="B20" si="38">B19</f>
        <v>06-ЗИФ</v>
      </c>
      <c r="C20" s="168" t="str">
        <f t="shared" ref="C20" si="39">C19</f>
        <v>Переход на оплату цианида по фактической массовой доле активного вещества</v>
      </c>
      <c r="D20" s="168" t="str">
        <f>D19</f>
        <v>На экономию</v>
      </c>
      <c r="E20" s="169">
        <f>E19</f>
        <v>0</v>
      </c>
      <c r="F20" s="170">
        <f t="shared" si="21"/>
        <v>731</v>
      </c>
      <c r="G20" s="168" t="str">
        <f>IF(H20=Support!$I$4,"",Support!$C$5)</f>
        <v/>
      </c>
      <c r="H20" s="168" t="str">
        <f>H19</f>
        <v>В доработке</v>
      </c>
      <c r="I20" s="171"/>
      <c r="J20" s="172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4"/>
    </row>
    <row r="21" spans="1:63" x14ac:dyDescent="0.25">
      <c r="A21" s="168" t="str">
        <f t="shared" si="25"/>
        <v>ЗИФ</v>
      </c>
      <c r="B21" s="168" t="str">
        <f t="shared" ref="B21:C21" si="40">B19</f>
        <v>06-ЗИФ</v>
      </c>
      <c r="C21" s="168" t="str">
        <f t="shared" si="40"/>
        <v>Переход на оплату цианида по фактической массовой доле активного вещества</v>
      </c>
      <c r="D21" s="168" t="str">
        <f>D19</f>
        <v>На экономию</v>
      </c>
      <c r="E21" s="169">
        <f>E19</f>
        <v>0</v>
      </c>
      <c r="F21" s="170">
        <f t="shared" si="21"/>
        <v>731</v>
      </c>
      <c r="G21" s="168" t="str">
        <f>IF(H21=Support!$I$4,"",Support!$C$6)</f>
        <v/>
      </c>
      <c r="H21" s="168" t="str">
        <f>H19</f>
        <v>В доработке</v>
      </c>
      <c r="I21" s="171"/>
      <c r="J21" s="172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4"/>
    </row>
    <row r="22" spans="1:63" x14ac:dyDescent="0.25">
      <c r="A22" s="168" t="str">
        <f t="shared" si="27"/>
        <v>ЗИФ</v>
      </c>
      <c r="B22" s="168" t="str">
        <f t="shared" ref="B22:C22" si="41">B19</f>
        <v>06-ЗИФ</v>
      </c>
      <c r="C22" s="168" t="str">
        <f t="shared" si="41"/>
        <v>Переход на оплату цианида по фактической массовой доле активного вещества</v>
      </c>
      <c r="D22" s="168" t="str">
        <f>D19</f>
        <v>На экономию</v>
      </c>
      <c r="E22" s="169">
        <f>E19</f>
        <v>0</v>
      </c>
      <c r="F22" s="170">
        <f t="shared" si="21"/>
        <v>731</v>
      </c>
      <c r="G22" s="168" t="str">
        <f>IF(H22=Support!$I$4,"",Support!$C$7)</f>
        <v/>
      </c>
      <c r="H22" s="168" t="str">
        <f>H19</f>
        <v>В доработке</v>
      </c>
      <c r="I22" s="171"/>
      <c r="J22" s="172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4"/>
    </row>
    <row r="23" spans="1:63" x14ac:dyDescent="0.25">
      <c r="A23" s="70" t="str">
        <f t="shared" si="29"/>
        <v>ЗИФ</v>
      </c>
      <c r="B23" s="70" t="str">
        <f t="shared" ref="B23:C23" si="42">B19</f>
        <v>06-ЗИФ</v>
      </c>
      <c r="C23" s="70" t="str">
        <f t="shared" si="42"/>
        <v>Переход на оплату цианида по фактической массовой доле активного вещества</v>
      </c>
      <c r="D23" s="70" t="str">
        <f>D19</f>
        <v>На экономию</v>
      </c>
      <c r="E23" s="74">
        <f>E19</f>
        <v>0</v>
      </c>
      <c r="F23" s="75">
        <f t="shared" ref="F23" si="43">DATE(YEAR(E23)+2,MONTH(E23),DAY(E23))</f>
        <v>731</v>
      </c>
      <c r="G23" s="70" t="str">
        <f>IF(H23=Support!$I$4,"",Support!$C$8)</f>
        <v/>
      </c>
      <c r="H23" s="70" t="str">
        <f>H19</f>
        <v>В доработке</v>
      </c>
      <c r="I23" s="152"/>
      <c r="J23" s="158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60"/>
    </row>
    <row r="24" spans="1:63" x14ac:dyDescent="0.25">
      <c r="A24" s="153" t="s">
        <v>43</v>
      </c>
      <c r="B24" s="153" t="s">
        <v>46</v>
      </c>
      <c r="C24" s="153" t="s">
        <v>33</v>
      </c>
      <c r="D24" s="153" t="str">
        <f>D23</f>
        <v>На экономию</v>
      </c>
      <c r="E24" s="154"/>
      <c r="F24" s="73">
        <f t="shared" si="21"/>
        <v>731</v>
      </c>
      <c r="G24" s="69" t="str">
        <f>IF(H24=Support!$I$4,"",Support!$C$4)</f>
        <v>EBITDA тыс. ₽</v>
      </c>
      <c r="H24" s="153" t="s">
        <v>78</v>
      </c>
      <c r="I24" s="151"/>
      <c r="J24" s="155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7"/>
    </row>
    <row r="25" spans="1:63" x14ac:dyDescent="0.25">
      <c r="A25" s="168" t="str">
        <f t="shared" si="22"/>
        <v>ЗИФ</v>
      </c>
      <c r="B25" s="168" t="str">
        <f t="shared" ref="B25" si="44">B24</f>
        <v>07-ЗИФ</v>
      </c>
      <c r="C25" s="168" t="str">
        <f t="shared" ref="C25" si="45">C24</f>
        <v>Консервация дробильного комплекса на к.Титимухта</v>
      </c>
      <c r="D25" s="168" t="str">
        <f>D24</f>
        <v>На экономию</v>
      </c>
      <c r="E25" s="169">
        <f>E24</f>
        <v>0</v>
      </c>
      <c r="F25" s="170">
        <f t="shared" si="21"/>
        <v>731</v>
      </c>
      <c r="G25" s="168" t="str">
        <f>IF(H25=Support!$I$4,"",Support!$C$5)</f>
        <v>NPV тыс. ₽</v>
      </c>
      <c r="H25" s="168" t="str">
        <f>H24</f>
        <v>Получен эффект</v>
      </c>
      <c r="I25" s="171"/>
      <c r="J25" s="172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4"/>
    </row>
    <row r="26" spans="1:63" x14ac:dyDescent="0.25">
      <c r="A26" s="168" t="str">
        <f t="shared" si="25"/>
        <v>ЗИФ</v>
      </c>
      <c r="B26" s="168" t="str">
        <f t="shared" ref="B26:C26" si="46">B24</f>
        <v>07-ЗИФ</v>
      </c>
      <c r="C26" s="168" t="str">
        <f t="shared" si="46"/>
        <v>Консервация дробильного комплекса на к.Титимухта</v>
      </c>
      <c r="D26" s="168" t="str">
        <f>D24</f>
        <v>На экономию</v>
      </c>
      <c r="E26" s="169">
        <f>E24</f>
        <v>0</v>
      </c>
      <c r="F26" s="170">
        <f t="shared" si="21"/>
        <v>731</v>
      </c>
      <c r="G26" s="168" t="str">
        <f>IF(H26=Support!$I$4,"",Support!$C$6)</f>
        <v>RunRate(Sust) тыс. ₽</v>
      </c>
      <c r="H26" s="168" t="str">
        <f>H24</f>
        <v>Получен эффект</v>
      </c>
      <c r="I26" s="171"/>
      <c r="J26" s="172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4"/>
    </row>
    <row r="27" spans="1:63" x14ac:dyDescent="0.25">
      <c r="A27" s="168" t="str">
        <f t="shared" si="27"/>
        <v>ЗИФ</v>
      </c>
      <c r="B27" s="168" t="str">
        <f t="shared" ref="B27:C27" si="47">B24</f>
        <v>07-ЗИФ</v>
      </c>
      <c r="C27" s="168" t="str">
        <f t="shared" si="47"/>
        <v>Консервация дробильного комплекса на к.Титимухта</v>
      </c>
      <c r="D27" s="168" t="str">
        <f>D24</f>
        <v>На экономию</v>
      </c>
      <c r="E27" s="169">
        <f>E24</f>
        <v>0</v>
      </c>
      <c r="F27" s="170">
        <f t="shared" si="21"/>
        <v>731</v>
      </c>
      <c r="G27" s="168" t="str">
        <f>IF(H27=Support!$I$4,"",Support!$C$7)</f>
        <v>RunRate(Overall) тыс. ₽</v>
      </c>
      <c r="H27" s="168" t="str">
        <f>H24</f>
        <v>Получен эффект</v>
      </c>
      <c r="I27" s="171"/>
      <c r="J27" s="172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4"/>
    </row>
    <row r="28" spans="1:63" x14ac:dyDescent="0.25">
      <c r="A28" s="70" t="str">
        <f t="shared" si="29"/>
        <v>ЗИФ</v>
      </c>
      <c r="B28" s="70" t="str">
        <f t="shared" ref="B28:C28" si="48">B24</f>
        <v>07-ЗИФ</v>
      </c>
      <c r="C28" s="70" t="str">
        <f t="shared" si="48"/>
        <v>Консервация дробильного комплекса на к.Титимухта</v>
      </c>
      <c r="D28" s="70" t="str">
        <f>D24</f>
        <v>На экономию</v>
      </c>
      <c r="E28" s="74">
        <f>E24</f>
        <v>0</v>
      </c>
      <c r="F28" s="75">
        <f t="shared" ref="F28" si="49">DATE(YEAR(E28)+2,MONTH(E28),DAY(E28))</f>
        <v>731</v>
      </c>
      <c r="G28" s="70" t="str">
        <f>IF(H28=Support!$I$4,"",Support!$C$8)</f>
        <v>кг.</v>
      </c>
      <c r="H28" s="70" t="str">
        <f>H24</f>
        <v>Получен эффект</v>
      </c>
      <c r="I28" s="152"/>
      <c r="J28" s="158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60"/>
    </row>
    <row r="29" spans="1:63" x14ac:dyDescent="0.25">
      <c r="A29" s="153" t="s">
        <v>43</v>
      </c>
      <c r="B29" s="153" t="s">
        <v>10</v>
      </c>
      <c r="C29" s="153" t="s">
        <v>20</v>
      </c>
      <c r="D29" s="153" t="s">
        <v>64</v>
      </c>
      <c r="E29" s="154"/>
      <c r="F29" s="73">
        <f t="shared" si="21"/>
        <v>731</v>
      </c>
      <c r="G29" s="69" t="str">
        <f>IF(H29=Support!$I$4,"",Support!$C$4)</f>
        <v>EBITDA тыс. ₽</v>
      </c>
      <c r="H29" s="153" t="s">
        <v>78</v>
      </c>
      <c r="I29" s="151"/>
      <c r="J29" s="155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7"/>
    </row>
    <row r="30" spans="1:63" x14ac:dyDescent="0.25">
      <c r="A30" s="168" t="str">
        <f t="shared" si="22"/>
        <v>ЗИФ</v>
      </c>
      <c r="B30" s="168" t="str">
        <f t="shared" ref="B30" si="50">B29</f>
        <v>08-ЗИФ</v>
      </c>
      <c r="C30" s="168" t="str">
        <f t="shared" ref="C30" si="51">C29</f>
        <v xml:space="preserve">Увеличение производительности ЗИФ-2 за счет включения мельницы МШЦ поз.18-2 ЗИФ-1 в переработку сульфидной руды </v>
      </c>
      <c r="D30" s="168" t="str">
        <f>D29</f>
        <v>На выпуск ГП</v>
      </c>
      <c r="E30" s="169">
        <f>E29</f>
        <v>0</v>
      </c>
      <c r="F30" s="170">
        <f t="shared" si="21"/>
        <v>731</v>
      </c>
      <c r="G30" s="168" t="str">
        <f>IF(H30=Support!$I$4,"",Support!$C$5)</f>
        <v>NPV тыс. ₽</v>
      </c>
      <c r="H30" s="168" t="str">
        <f>H29</f>
        <v>Получен эффект</v>
      </c>
      <c r="I30" s="171"/>
      <c r="J30" s="172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4"/>
    </row>
    <row r="31" spans="1:63" x14ac:dyDescent="0.25">
      <c r="A31" s="168" t="str">
        <f t="shared" si="25"/>
        <v>ЗИФ</v>
      </c>
      <c r="B31" s="168" t="str">
        <f t="shared" ref="B31:C31" si="52">B29</f>
        <v>08-ЗИФ</v>
      </c>
      <c r="C31" s="168" t="str">
        <f t="shared" si="52"/>
        <v xml:space="preserve">Увеличение производительности ЗИФ-2 за счет включения мельницы МШЦ поз.18-2 ЗИФ-1 в переработку сульфидной руды </v>
      </c>
      <c r="D31" s="168" t="str">
        <f>D29</f>
        <v>На выпуск ГП</v>
      </c>
      <c r="E31" s="169">
        <f>E29</f>
        <v>0</v>
      </c>
      <c r="F31" s="170">
        <f t="shared" si="21"/>
        <v>731</v>
      </c>
      <c r="G31" s="168" t="str">
        <f>IF(H31=Support!$I$4,"",Support!$C$6)</f>
        <v>RunRate(Sust) тыс. ₽</v>
      </c>
      <c r="H31" s="168" t="str">
        <f>H29</f>
        <v>Получен эффект</v>
      </c>
      <c r="I31" s="171"/>
      <c r="J31" s="172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4"/>
    </row>
    <row r="32" spans="1:63" x14ac:dyDescent="0.25">
      <c r="A32" s="168" t="str">
        <f t="shared" si="27"/>
        <v>ЗИФ</v>
      </c>
      <c r="B32" s="168" t="str">
        <f t="shared" ref="B32:C32" si="53">B29</f>
        <v>08-ЗИФ</v>
      </c>
      <c r="C32" s="168" t="str">
        <f t="shared" si="53"/>
        <v xml:space="preserve">Увеличение производительности ЗИФ-2 за счет включения мельницы МШЦ поз.18-2 ЗИФ-1 в переработку сульфидной руды </v>
      </c>
      <c r="D32" s="168" t="str">
        <f>D29</f>
        <v>На выпуск ГП</v>
      </c>
      <c r="E32" s="169">
        <f>E29</f>
        <v>0</v>
      </c>
      <c r="F32" s="170">
        <f t="shared" si="21"/>
        <v>731</v>
      </c>
      <c r="G32" s="168" t="str">
        <f>IF(H32=Support!$I$4,"",Support!$C$7)</f>
        <v>RunRate(Overall) тыс. ₽</v>
      </c>
      <c r="H32" s="168" t="str">
        <f>H29</f>
        <v>Получен эффект</v>
      </c>
      <c r="I32" s="171"/>
      <c r="J32" s="172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4"/>
    </row>
    <row r="33" spans="1:63" x14ac:dyDescent="0.25">
      <c r="A33" s="70" t="str">
        <f t="shared" si="29"/>
        <v>ЗИФ</v>
      </c>
      <c r="B33" s="70" t="str">
        <f t="shared" ref="B33:C33" si="54">B29</f>
        <v>08-ЗИФ</v>
      </c>
      <c r="C33" s="70" t="str">
        <f t="shared" si="54"/>
        <v xml:space="preserve">Увеличение производительности ЗИФ-2 за счет включения мельницы МШЦ поз.18-2 ЗИФ-1 в переработку сульфидной руды </v>
      </c>
      <c r="D33" s="70" t="str">
        <f>D29</f>
        <v>На выпуск ГП</v>
      </c>
      <c r="E33" s="74">
        <f>E29</f>
        <v>0</v>
      </c>
      <c r="F33" s="75">
        <f t="shared" ref="F33" si="55">DATE(YEAR(E33)+2,MONTH(E33),DAY(E33))</f>
        <v>731</v>
      </c>
      <c r="G33" s="70" t="str">
        <f>IF(H33=Support!$I$4,"",Support!$C$8)</f>
        <v>кг.</v>
      </c>
      <c r="H33" s="70" t="str">
        <f>H29</f>
        <v>Получен эффект</v>
      </c>
      <c r="I33" s="152"/>
      <c r="J33" s="158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60"/>
    </row>
    <row r="34" spans="1:63" x14ac:dyDescent="0.25">
      <c r="A34" s="153" t="s">
        <v>43</v>
      </c>
      <c r="B34" s="153" t="s">
        <v>11</v>
      </c>
      <c r="C34" s="153" t="s">
        <v>21</v>
      </c>
      <c r="D34" s="153" t="s">
        <v>64</v>
      </c>
      <c r="E34" s="154"/>
      <c r="F34" s="73">
        <f t="shared" si="21"/>
        <v>731</v>
      </c>
      <c r="G34" s="69" t="str">
        <f>IF(H34=Support!$I$4,"",Support!$C$4)</f>
        <v>EBITDA тыс. ₽</v>
      </c>
      <c r="H34" s="153" t="s">
        <v>78</v>
      </c>
      <c r="I34" s="151"/>
      <c r="J34" s="155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7"/>
    </row>
    <row r="35" spans="1:63" x14ac:dyDescent="0.25">
      <c r="A35" s="168" t="str">
        <f t="shared" si="22"/>
        <v>ЗИФ</v>
      </c>
      <c r="B35" s="168" t="str">
        <f t="shared" ref="B35" si="56">B34</f>
        <v>09-ЗИФ</v>
      </c>
      <c r="C35" s="168" t="str">
        <f t="shared" ref="C35" si="57">C34</f>
        <v>Извлечение золота из угольного сорбента в ГМО2 ЗИФ-3</v>
      </c>
      <c r="D35" s="168" t="str">
        <f>D34</f>
        <v>На выпуск ГП</v>
      </c>
      <c r="E35" s="169">
        <f>E34</f>
        <v>0</v>
      </c>
      <c r="F35" s="170">
        <f t="shared" si="21"/>
        <v>731</v>
      </c>
      <c r="G35" s="168" t="str">
        <f>IF(H35=Support!$I$4,"",Support!$C$5)</f>
        <v>NPV тыс. ₽</v>
      </c>
      <c r="H35" s="168" t="str">
        <f>H34</f>
        <v>Получен эффект</v>
      </c>
      <c r="I35" s="171"/>
      <c r="J35" s="172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4"/>
    </row>
    <row r="36" spans="1:63" x14ac:dyDescent="0.25">
      <c r="A36" s="168" t="str">
        <f t="shared" si="25"/>
        <v>ЗИФ</v>
      </c>
      <c r="B36" s="168" t="str">
        <f t="shared" ref="B36:C36" si="58">B34</f>
        <v>09-ЗИФ</v>
      </c>
      <c r="C36" s="168" t="str">
        <f t="shared" si="58"/>
        <v>Извлечение золота из угольного сорбента в ГМО2 ЗИФ-3</v>
      </c>
      <c r="D36" s="168" t="str">
        <f>D34</f>
        <v>На выпуск ГП</v>
      </c>
      <c r="E36" s="169">
        <f>E34</f>
        <v>0</v>
      </c>
      <c r="F36" s="170">
        <f t="shared" si="21"/>
        <v>731</v>
      </c>
      <c r="G36" s="168" t="str">
        <f>IF(H36=Support!$I$4,"",Support!$C$6)</f>
        <v>RunRate(Sust) тыс. ₽</v>
      </c>
      <c r="H36" s="168" t="str">
        <f>H34</f>
        <v>Получен эффект</v>
      </c>
      <c r="I36" s="171"/>
      <c r="J36" s="172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4"/>
    </row>
    <row r="37" spans="1:63" x14ac:dyDescent="0.25">
      <c r="A37" s="168" t="str">
        <f t="shared" si="27"/>
        <v>ЗИФ</v>
      </c>
      <c r="B37" s="168" t="str">
        <f t="shared" ref="B37:C37" si="59">B34</f>
        <v>09-ЗИФ</v>
      </c>
      <c r="C37" s="168" t="str">
        <f t="shared" si="59"/>
        <v>Извлечение золота из угольного сорбента в ГМО2 ЗИФ-3</v>
      </c>
      <c r="D37" s="168" t="str">
        <f>D34</f>
        <v>На выпуск ГП</v>
      </c>
      <c r="E37" s="169">
        <f>E34</f>
        <v>0</v>
      </c>
      <c r="F37" s="170">
        <f t="shared" si="21"/>
        <v>731</v>
      </c>
      <c r="G37" s="168" t="str">
        <f>IF(H37=Support!$I$4,"",Support!$C$7)</f>
        <v>RunRate(Overall) тыс. ₽</v>
      </c>
      <c r="H37" s="168" t="str">
        <f>H34</f>
        <v>Получен эффект</v>
      </c>
      <c r="I37" s="171"/>
      <c r="J37" s="172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4"/>
    </row>
    <row r="38" spans="1:63" x14ac:dyDescent="0.25">
      <c r="A38" s="70" t="str">
        <f t="shared" si="29"/>
        <v>ЗИФ</v>
      </c>
      <c r="B38" s="70" t="str">
        <f t="shared" ref="B38:C38" si="60">B34</f>
        <v>09-ЗИФ</v>
      </c>
      <c r="C38" s="70" t="str">
        <f t="shared" si="60"/>
        <v>Извлечение золота из угольного сорбента в ГМО2 ЗИФ-3</v>
      </c>
      <c r="D38" s="70" t="str">
        <f>D34</f>
        <v>На выпуск ГП</v>
      </c>
      <c r="E38" s="74">
        <f>E34</f>
        <v>0</v>
      </c>
      <c r="F38" s="75">
        <f t="shared" ref="F38" si="61">DATE(YEAR(E38)+2,MONTH(E38),DAY(E38))</f>
        <v>731</v>
      </c>
      <c r="G38" s="70" t="str">
        <f>IF(H38=Support!$I$4,"",Support!$C$8)</f>
        <v>кг.</v>
      </c>
      <c r="H38" s="70" t="str">
        <f>H34</f>
        <v>Получен эффект</v>
      </c>
      <c r="I38" s="152"/>
      <c r="J38" s="158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60"/>
    </row>
    <row r="39" spans="1:63" x14ac:dyDescent="0.25">
      <c r="A39" s="153" t="s">
        <v>43</v>
      </c>
      <c r="B39" s="153" t="s">
        <v>34</v>
      </c>
      <c r="C39" s="153" t="s">
        <v>35</v>
      </c>
      <c r="D39" s="153" t="s">
        <v>59</v>
      </c>
      <c r="E39" s="154"/>
      <c r="F39" s="73">
        <f t="shared" si="21"/>
        <v>731</v>
      </c>
      <c r="G39" s="69" t="str">
        <f>IF(H39=Support!$I$4,"",Support!$C$4)</f>
        <v>EBITDA тыс. ₽</v>
      </c>
      <c r="H39" s="153" t="s">
        <v>78</v>
      </c>
      <c r="I39" s="151"/>
      <c r="J39" s="155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7"/>
    </row>
    <row r="40" spans="1:63" x14ac:dyDescent="0.25">
      <c r="A40" s="168" t="str">
        <f t="shared" si="22"/>
        <v>ЗИФ</v>
      </c>
      <c r="B40" s="168" t="str">
        <f t="shared" ref="B40" si="62">B39</f>
        <v>10-ЗИФ</v>
      </c>
      <c r="C40" s="168" t="str">
        <f t="shared" ref="C40" si="63">C39</f>
        <v>Консервация МШЦ поз.45 ОРП ЗИФ2</v>
      </c>
      <c r="D40" s="168" t="str">
        <f>D39</f>
        <v>На экономию</v>
      </c>
      <c r="E40" s="169">
        <f>E39</f>
        <v>0</v>
      </c>
      <c r="F40" s="170">
        <f t="shared" si="21"/>
        <v>731</v>
      </c>
      <c r="G40" s="168" t="str">
        <f>IF(H40=Support!$I$4,"",Support!$C$5)</f>
        <v>NPV тыс. ₽</v>
      </c>
      <c r="H40" s="168" t="str">
        <f>H39</f>
        <v>Получен эффект</v>
      </c>
      <c r="I40" s="171"/>
      <c r="J40" s="172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4"/>
    </row>
    <row r="41" spans="1:63" x14ac:dyDescent="0.25">
      <c r="A41" s="168" t="str">
        <f t="shared" si="25"/>
        <v>ЗИФ</v>
      </c>
      <c r="B41" s="168" t="str">
        <f t="shared" ref="B41:C41" si="64">B39</f>
        <v>10-ЗИФ</v>
      </c>
      <c r="C41" s="168" t="str">
        <f t="shared" si="64"/>
        <v>Консервация МШЦ поз.45 ОРП ЗИФ2</v>
      </c>
      <c r="D41" s="168" t="str">
        <f>D39</f>
        <v>На экономию</v>
      </c>
      <c r="E41" s="169">
        <f>E39</f>
        <v>0</v>
      </c>
      <c r="F41" s="170">
        <f t="shared" si="21"/>
        <v>731</v>
      </c>
      <c r="G41" s="168" t="str">
        <f>IF(H41=Support!$I$4,"",Support!$C$6)</f>
        <v>RunRate(Sust) тыс. ₽</v>
      </c>
      <c r="H41" s="168" t="str">
        <f>H39</f>
        <v>Получен эффект</v>
      </c>
      <c r="I41" s="171"/>
      <c r="J41" s="172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4"/>
    </row>
    <row r="42" spans="1:63" x14ac:dyDescent="0.25">
      <c r="A42" s="168" t="str">
        <f t="shared" si="27"/>
        <v>ЗИФ</v>
      </c>
      <c r="B42" s="168" t="str">
        <f t="shared" ref="B42:C42" si="65">B39</f>
        <v>10-ЗИФ</v>
      </c>
      <c r="C42" s="168" t="str">
        <f t="shared" si="65"/>
        <v>Консервация МШЦ поз.45 ОРП ЗИФ2</v>
      </c>
      <c r="D42" s="168" t="str">
        <f>D39</f>
        <v>На экономию</v>
      </c>
      <c r="E42" s="169">
        <f>E39</f>
        <v>0</v>
      </c>
      <c r="F42" s="170">
        <f t="shared" si="21"/>
        <v>731</v>
      </c>
      <c r="G42" s="168" t="str">
        <f>IF(H42=Support!$I$4,"",Support!$C$7)</f>
        <v>RunRate(Overall) тыс. ₽</v>
      </c>
      <c r="H42" s="168" t="str">
        <f>H39</f>
        <v>Получен эффект</v>
      </c>
      <c r="I42" s="171"/>
      <c r="J42" s="172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4"/>
    </row>
    <row r="43" spans="1:63" x14ac:dyDescent="0.25">
      <c r="A43" s="70" t="str">
        <f t="shared" si="29"/>
        <v>ЗИФ</v>
      </c>
      <c r="B43" s="70" t="str">
        <f t="shared" ref="B43:C43" si="66">B39</f>
        <v>10-ЗИФ</v>
      </c>
      <c r="C43" s="70" t="str">
        <f t="shared" si="66"/>
        <v>Консервация МШЦ поз.45 ОРП ЗИФ2</v>
      </c>
      <c r="D43" s="70" t="str">
        <f>D39</f>
        <v>На экономию</v>
      </c>
      <c r="E43" s="74">
        <f>E39</f>
        <v>0</v>
      </c>
      <c r="F43" s="75">
        <f t="shared" ref="F43" si="67">DATE(YEAR(E43)+2,MONTH(E43),DAY(E43))</f>
        <v>731</v>
      </c>
      <c r="G43" s="70" t="str">
        <f>IF(H43=Support!$I$4,"",Support!$C$8)</f>
        <v>кг.</v>
      </c>
      <c r="H43" s="70" t="str">
        <f>H39</f>
        <v>Получен эффект</v>
      </c>
      <c r="I43" s="152"/>
      <c r="J43" s="158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60"/>
    </row>
    <row r="44" spans="1:63" x14ac:dyDescent="0.25">
      <c r="A44" s="153" t="s">
        <v>43</v>
      </c>
      <c r="B44" s="153" t="s">
        <v>36</v>
      </c>
      <c r="C44" s="153" t="s">
        <v>37</v>
      </c>
      <c r="D44" s="153" t="s">
        <v>59</v>
      </c>
      <c r="E44" s="154"/>
      <c r="F44" s="73">
        <f t="shared" si="21"/>
        <v>731</v>
      </c>
      <c r="G44" s="69" t="str">
        <f>IF(H44=Support!$I$4,"",Support!$C$4)</f>
        <v/>
      </c>
      <c r="H44" s="153" t="s">
        <v>79</v>
      </c>
      <c r="I44" s="151"/>
      <c r="J44" s="155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7"/>
    </row>
    <row r="45" spans="1:63" x14ac:dyDescent="0.25">
      <c r="A45" s="168" t="str">
        <f t="shared" si="22"/>
        <v>ЗИФ</v>
      </c>
      <c r="B45" s="168" t="str">
        <f t="shared" ref="B45" si="68">B44</f>
        <v>11-ЗИФ</v>
      </c>
      <c r="C45" s="168" t="str">
        <f t="shared" ref="C45" si="69">C44</f>
        <v xml:space="preserve">Переход от собственного производства извести на приобретение у сторонних поставщиков </v>
      </c>
      <c r="D45" s="168" t="str">
        <f>D44</f>
        <v>На экономию</v>
      </c>
      <c r="E45" s="169">
        <f>E44</f>
        <v>0</v>
      </c>
      <c r="F45" s="170">
        <f t="shared" si="21"/>
        <v>731</v>
      </c>
      <c r="G45" s="168" t="str">
        <f>IF(H45=Support!$I$4,"",Support!$C$5)</f>
        <v/>
      </c>
      <c r="H45" s="168" t="str">
        <f>H44</f>
        <v>В доработке</v>
      </c>
      <c r="I45" s="171"/>
      <c r="J45" s="172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4"/>
    </row>
    <row r="46" spans="1:63" x14ac:dyDescent="0.25">
      <c r="A46" s="168" t="str">
        <f t="shared" si="25"/>
        <v>ЗИФ</v>
      </c>
      <c r="B46" s="168" t="str">
        <f t="shared" ref="B46:C46" si="70">B44</f>
        <v>11-ЗИФ</v>
      </c>
      <c r="C46" s="168" t="str">
        <f t="shared" si="70"/>
        <v xml:space="preserve">Переход от собственного производства извести на приобретение у сторонних поставщиков </v>
      </c>
      <c r="D46" s="168" t="str">
        <f>D44</f>
        <v>На экономию</v>
      </c>
      <c r="E46" s="169">
        <f>E44</f>
        <v>0</v>
      </c>
      <c r="F46" s="170">
        <f t="shared" si="21"/>
        <v>731</v>
      </c>
      <c r="G46" s="168" t="str">
        <f>IF(H46=Support!$I$4,"",Support!$C$6)</f>
        <v/>
      </c>
      <c r="H46" s="168" t="str">
        <f>H44</f>
        <v>В доработке</v>
      </c>
      <c r="I46" s="171"/>
      <c r="J46" s="172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4"/>
    </row>
    <row r="47" spans="1:63" x14ac:dyDescent="0.25">
      <c r="A47" s="168" t="str">
        <f t="shared" si="27"/>
        <v>ЗИФ</v>
      </c>
      <c r="B47" s="168" t="str">
        <f t="shared" ref="B47:C47" si="71">B44</f>
        <v>11-ЗИФ</v>
      </c>
      <c r="C47" s="168" t="str">
        <f t="shared" si="71"/>
        <v xml:space="preserve">Переход от собственного производства извести на приобретение у сторонних поставщиков </v>
      </c>
      <c r="D47" s="168" t="str">
        <f>D44</f>
        <v>На экономию</v>
      </c>
      <c r="E47" s="169">
        <f>E44</f>
        <v>0</v>
      </c>
      <c r="F47" s="170">
        <f t="shared" si="21"/>
        <v>731</v>
      </c>
      <c r="G47" s="168" t="str">
        <f>IF(H47=Support!$I$4,"",Support!$C$7)</f>
        <v/>
      </c>
      <c r="H47" s="168" t="str">
        <f>H44</f>
        <v>В доработке</v>
      </c>
      <c r="I47" s="171"/>
      <c r="J47" s="172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4"/>
    </row>
    <row r="48" spans="1:63" x14ac:dyDescent="0.25">
      <c r="A48" s="70" t="str">
        <f t="shared" si="29"/>
        <v>ЗИФ</v>
      </c>
      <c r="B48" s="70" t="str">
        <f t="shared" ref="B48:C48" si="72">B44</f>
        <v>11-ЗИФ</v>
      </c>
      <c r="C48" s="70" t="str">
        <f t="shared" si="72"/>
        <v xml:space="preserve">Переход от собственного производства извести на приобретение у сторонних поставщиков </v>
      </c>
      <c r="D48" s="70" t="str">
        <f>D44</f>
        <v>На экономию</v>
      </c>
      <c r="E48" s="74">
        <f>E44</f>
        <v>0</v>
      </c>
      <c r="F48" s="75">
        <f t="shared" ref="F48" si="73">DATE(YEAR(E48)+2,MONTH(E48),DAY(E48))</f>
        <v>731</v>
      </c>
      <c r="G48" s="70" t="str">
        <f>IF(H48=Support!$I$4,"",Support!$C$8)</f>
        <v/>
      </c>
      <c r="H48" s="70" t="str">
        <f>H44</f>
        <v>В доработке</v>
      </c>
      <c r="I48" s="152"/>
      <c r="J48" s="158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60"/>
    </row>
    <row r="49" spans="1:63" x14ac:dyDescent="0.25">
      <c r="A49" s="153" t="s">
        <v>43</v>
      </c>
      <c r="B49" s="153" t="s">
        <v>12</v>
      </c>
      <c r="C49" s="153" t="s">
        <v>22</v>
      </c>
      <c r="D49" s="153" t="s">
        <v>64</v>
      </c>
      <c r="E49" s="154"/>
      <c r="F49" s="73">
        <f t="shared" si="21"/>
        <v>731</v>
      </c>
      <c r="G49" s="69" t="str">
        <f>IF(H49=Support!$I$4,"",Support!$C$4)</f>
        <v>EBITDA тыс. ₽</v>
      </c>
      <c r="H49" s="153" t="s">
        <v>78</v>
      </c>
      <c r="I49" s="151"/>
      <c r="J49" s="155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7"/>
    </row>
    <row r="50" spans="1:63" x14ac:dyDescent="0.25">
      <c r="A50" s="168" t="str">
        <f t="shared" si="22"/>
        <v>ЗИФ</v>
      </c>
      <c r="B50" s="168" t="str">
        <f t="shared" ref="B50" si="74">B49</f>
        <v>12-ЗИФ</v>
      </c>
      <c r="C50" s="168" t="str">
        <f t="shared" ref="C50" si="75">C49</f>
        <v xml:space="preserve">Подача флокулянта на декантеры второй стадии центрифугирования </v>
      </c>
      <c r="D50" s="168" t="str">
        <f>D49</f>
        <v>На выпуск ГП</v>
      </c>
      <c r="E50" s="169">
        <f>E49</f>
        <v>0</v>
      </c>
      <c r="F50" s="170">
        <f t="shared" si="21"/>
        <v>731</v>
      </c>
      <c r="G50" s="168" t="str">
        <f>IF(H50=Support!$I$4,"",Support!$C$5)</f>
        <v>NPV тыс. ₽</v>
      </c>
      <c r="H50" s="168" t="str">
        <f>H49</f>
        <v>Получен эффект</v>
      </c>
      <c r="I50" s="171"/>
      <c r="J50" s="172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4"/>
    </row>
    <row r="51" spans="1:63" x14ac:dyDescent="0.25">
      <c r="A51" s="168" t="str">
        <f t="shared" si="25"/>
        <v>ЗИФ</v>
      </c>
      <c r="B51" s="168" t="str">
        <f t="shared" ref="B51:C51" si="76">B49</f>
        <v>12-ЗИФ</v>
      </c>
      <c r="C51" s="168" t="str">
        <f t="shared" si="76"/>
        <v xml:space="preserve">Подача флокулянта на декантеры второй стадии центрифугирования </v>
      </c>
      <c r="D51" s="168" t="str">
        <f>D49</f>
        <v>На выпуск ГП</v>
      </c>
      <c r="E51" s="169">
        <f>E49</f>
        <v>0</v>
      </c>
      <c r="F51" s="170">
        <f t="shared" si="21"/>
        <v>731</v>
      </c>
      <c r="G51" s="168" t="str">
        <f>IF(H51=Support!$I$4,"",Support!$C$6)</f>
        <v>RunRate(Sust) тыс. ₽</v>
      </c>
      <c r="H51" s="168" t="str">
        <f>H49</f>
        <v>Получен эффект</v>
      </c>
      <c r="I51" s="171"/>
      <c r="J51" s="172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4"/>
    </row>
    <row r="52" spans="1:63" x14ac:dyDescent="0.25">
      <c r="A52" s="168" t="str">
        <f t="shared" si="27"/>
        <v>ЗИФ</v>
      </c>
      <c r="B52" s="168" t="str">
        <f t="shared" ref="B52:C52" si="77">B49</f>
        <v>12-ЗИФ</v>
      </c>
      <c r="C52" s="168" t="str">
        <f t="shared" si="77"/>
        <v xml:space="preserve">Подача флокулянта на декантеры второй стадии центрифугирования </v>
      </c>
      <c r="D52" s="168" t="str">
        <f>D49</f>
        <v>На выпуск ГП</v>
      </c>
      <c r="E52" s="169">
        <f>E49</f>
        <v>0</v>
      </c>
      <c r="F52" s="170">
        <f t="shared" si="21"/>
        <v>731</v>
      </c>
      <c r="G52" s="168" t="str">
        <f>IF(H52=Support!$I$4,"",Support!$C$7)</f>
        <v>RunRate(Overall) тыс. ₽</v>
      </c>
      <c r="H52" s="168" t="str">
        <f>H49</f>
        <v>Получен эффект</v>
      </c>
      <c r="I52" s="171"/>
      <c r="J52" s="172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4"/>
    </row>
    <row r="53" spans="1:63" x14ac:dyDescent="0.25">
      <c r="A53" s="70" t="str">
        <f t="shared" si="29"/>
        <v>ЗИФ</v>
      </c>
      <c r="B53" s="70" t="str">
        <f t="shared" ref="B53:C53" si="78">B49</f>
        <v>12-ЗИФ</v>
      </c>
      <c r="C53" s="70" t="str">
        <f t="shared" si="78"/>
        <v xml:space="preserve">Подача флокулянта на декантеры второй стадии центрифугирования </v>
      </c>
      <c r="D53" s="70" t="str">
        <f>D49</f>
        <v>На выпуск ГП</v>
      </c>
      <c r="E53" s="74">
        <f>E49</f>
        <v>0</v>
      </c>
      <c r="F53" s="75">
        <f t="shared" ref="F53" si="79">DATE(YEAR(E53)+2,MONTH(E53),DAY(E53))</f>
        <v>731</v>
      </c>
      <c r="G53" s="70" t="str">
        <f>IF(H53=Support!$I$4,"",Support!$C$8)</f>
        <v>кг.</v>
      </c>
      <c r="H53" s="70" t="str">
        <f>H49</f>
        <v>Получен эффект</v>
      </c>
      <c r="I53" s="152"/>
      <c r="J53" s="158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60"/>
    </row>
    <row r="54" spans="1:63" x14ac:dyDescent="0.25">
      <c r="A54" s="153" t="s">
        <v>43</v>
      </c>
      <c r="B54" s="153" t="s">
        <v>13</v>
      </c>
      <c r="C54" s="153" t="s">
        <v>23</v>
      </c>
      <c r="D54" s="153" t="s">
        <v>64</v>
      </c>
      <c r="E54" s="154"/>
      <c r="F54" s="73">
        <f t="shared" si="21"/>
        <v>731</v>
      </c>
      <c r="G54" s="69" t="str">
        <f>IF(H54=Support!$I$4,"",Support!$C$4)</f>
        <v>EBITDA тыс. ₽</v>
      </c>
      <c r="H54" s="153" t="s">
        <v>81</v>
      </c>
      <c r="I54" s="151"/>
      <c r="J54" s="155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7"/>
    </row>
    <row r="55" spans="1:63" x14ac:dyDescent="0.25">
      <c r="A55" s="168" t="str">
        <f t="shared" si="22"/>
        <v>ЗИФ</v>
      </c>
      <c r="B55" s="168" t="str">
        <f t="shared" ref="B55" si="80">B54</f>
        <v>13-ЗИФ</v>
      </c>
      <c r="C55" s="168" t="str">
        <f t="shared" ref="C55" si="81">C54</f>
        <v>Извлечение золота из угольного сорбента в ГМО-2 ЗИФ-3 с применением печи</v>
      </c>
      <c r="D55" s="168" t="str">
        <f>D54</f>
        <v>На выпуск ГП</v>
      </c>
      <c r="E55" s="169">
        <f>E54</f>
        <v>0</v>
      </c>
      <c r="F55" s="170">
        <f t="shared" si="21"/>
        <v>731</v>
      </c>
      <c r="G55" s="168" t="str">
        <f>IF(H55=Support!$I$4,"",Support!$C$5)</f>
        <v>NPV тыс. ₽</v>
      </c>
      <c r="H55" s="168" t="str">
        <f>H54</f>
        <v>К реализации</v>
      </c>
      <c r="I55" s="171"/>
      <c r="J55" s="172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4"/>
    </row>
    <row r="56" spans="1:63" x14ac:dyDescent="0.25">
      <c r="A56" s="168" t="str">
        <f t="shared" si="25"/>
        <v>ЗИФ</v>
      </c>
      <c r="B56" s="168" t="str">
        <f t="shared" ref="B56:C56" si="82">B54</f>
        <v>13-ЗИФ</v>
      </c>
      <c r="C56" s="168" t="str">
        <f t="shared" si="82"/>
        <v>Извлечение золота из угольного сорбента в ГМО-2 ЗИФ-3 с применением печи</v>
      </c>
      <c r="D56" s="168" t="str">
        <f>D54</f>
        <v>На выпуск ГП</v>
      </c>
      <c r="E56" s="169">
        <f>E54</f>
        <v>0</v>
      </c>
      <c r="F56" s="170">
        <f t="shared" si="21"/>
        <v>731</v>
      </c>
      <c r="G56" s="168" t="str">
        <f>IF(H56=Support!$I$4,"",Support!$C$6)</f>
        <v>RunRate(Sust) тыс. ₽</v>
      </c>
      <c r="H56" s="168" t="str">
        <f>H54</f>
        <v>К реализации</v>
      </c>
      <c r="I56" s="171"/>
      <c r="J56" s="172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4"/>
    </row>
    <row r="57" spans="1:63" x14ac:dyDescent="0.25">
      <c r="A57" s="168" t="str">
        <f t="shared" si="27"/>
        <v>ЗИФ</v>
      </c>
      <c r="B57" s="168" t="str">
        <f t="shared" ref="B57:C57" si="83">B54</f>
        <v>13-ЗИФ</v>
      </c>
      <c r="C57" s="168" t="str">
        <f t="shared" si="83"/>
        <v>Извлечение золота из угольного сорбента в ГМО-2 ЗИФ-3 с применением печи</v>
      </c>
      <c r="D57" s="168" t="str">
        <f>D54</f>
        <v>На выпуск ГП</v>
      </c>
      <c r="E57" s="169">
        <f>E54</f>
        <v>0</v>
      </c>
      <c r="F57" s="170">
        <f t="shared" si="21"/>
        <v>731</v>
      </c>
      <c r="G57" s="168" t="str">
        <f>IF(H57=Support!$I$4,"",Support!$C$7)</f>
        <v>RunRate(Overall) тыс. ₽</v>
      </c>
      <c r="H57" s="168" t="str">
        <f>H54</f>
        <v>К реализации</v>
      </c>
      <c r="I57" s="171"/>
      <c r="J57" s="172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4"/>
    </row>
    <row r="58" spans="1:63" x14ac:dyDescent="0.25">
      <c r="A58" s="70" t="str">
        <f t="shared" si="29"/>
        <v>ЗИФ</v>
      </c>
      <c r="B58" s="70" t="str">
        <f t="shared" ref="B58:C58" si="84">B54</f>
        <v>13-ЗИФ</v>
      </c>
      <c r="C58" s="70" t="str">
        <f t="shared" si="84"/>
        <v>Извлечение золота из угольного сорбента в ГМО-2 ЗИФ-3 с применением печи</v>
      </c>
      <c r="D58" s="70" t="str">
        <f>D54</f>
        <v>На выпуск ГП</v>
      </c>
      <c r="E58" s="74">
        <f>E54</f>
        <v>0</v>
      </c>
      <c r="F58" s="75">
        <f t="shared" ref="F58" si="85">DATE(YEAR(E58)+2,MONTH(E58),DAY(E58))</f>
        <v>731</v>
      </c>
      <c r="G58" s="70" t="str">
        <f>IF(H58=Support!$I$4,"",Support!$C$8)</f>
        <v>кг.</v>
      </c>
      <c r="H58" s="70" t="str">
        <f>H54</f>
        <v>К реализации</v>
      </c>
      <c r="I58" s="152"/>
      <c r="J58" s="158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60"/>
    </row>
    <row r="59" spans="1:63" x14ac:dyDescent="0.25">
      <c r="A59" s="153" t="s">
        <v>43</v>
      </c>
      <c r="B59" s="153" t="s">
        <v>14</v>
      </c>
      <c r="C59" s="153" t="s">
        <v>24</v>
      </c>
      <c r="D59" s="153" t="s">
        <v>64</v>
      </c>
      <c r="E59" s="154"/>
      <c r="F59" s="73">
        <f t="shared" si="21"/>
        <v>731</v>
      </c>
      <c r="G59" s="69" t="str">
        <f>IF(H59=Support!$I$4,"",Support!$C$4)</f>
        <v>EBITDA тыс. ₽</v>
      </c>
      <c r="H59" s="153" t="s">
        <v>78</v>
      </c>
      <c r="I59" s="151"/>
      <c r="J59" s="155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7"/>
    </row>
    <row r="60" spans="1:63" x14ac:dyDescent="0.25">
      <c r="A60" s="168" t="str">
        <f t="shared" si="22"/>
        <v>ЗИФ</v>
      </c>
      <c r="B60" s="168" t="str">
        <f t="shared" ref="B60" si="86">B59</f>
        <v>14-ЗИФ</v>
      </c>
      <c r="C60" s="168" t="str">
        <f t="shared" ref="C60" si="87">C59</f>
        <v>Комплексное мероприятие "Вывод критического класса"</v>
      </c>
      <c r="D60" s="168" t="str">
        <f>D59</f>
        <v>На выпуск ГП</v>
      </c>
      <c r="E60" s="169">
        <f>E59</f>
        <v>0</v>
      </c>
      <c r="F60" s="170">
        <f t="shared" si="21"/>
        <v>731</v>
      </c>
      <c r="G60" s="168" t="str">
        <f>IF(H60=Support!$I$4,"",Support!$C$5)</f>
        <v>NPV тыс. ₽</v>
      </c>
      <c r="H60" s="168" t="str">
        <f>H59</f>
        <v>Получен эффект</v>
      </c>
      <c r="I60" s="171"/>
      <c r="J60" s="172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4"/>
    </row>
    <row r="61" spans="1:63" x14ac:dyDescent="0.25">
      <c r="A61" s="168" t="str">
        <f t="shared" si="25"/>
        <v>ЗИФ</v>
      </c>
      <c r="B61" s="168" t="str">
        <f t="shared" ref="B61:C61" si="88">B59</f>
        <v>14-ЗИФ</v>
      </c>
      <c r="C61" s="168" t="str">
        <f t="shared" si="88"/>
        <v>Комплексное мероприятие "Вывод критического класса"</v>
      </c>
      <c r="D61" s="168" t="str">
        <f>D59</f>
        <v>На выпуск ГП</v>
      </c>
      <c r="E61" s="169">
        <f>E59</f>
        <v>0</v>
      </c>
      <c r="F61" s="170">
        <f t="shared" si="21"/>
        <v>731</v>
      </c>
      <c r="G61" s="168" t="str">
        <f>IF(H61=Support!$I$4,"",Support!$C$6)</f>
        <v>RunRate(Sust) тыс. ₽</v>
      </c>
      <c r="H61" s="168" t="str">
        <f>H59</f>
        <v>Получен эффект</v>
      </c>
      <c r="I61" s="171"/>
      <c r="J61" s="172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4"/>
    </row>
    <row r="62" spans="1:63" x14ac:dyDescent="0.25">
      <c r="A62" s="168" t="str">
        <f t="shared" si="27"/>
        <v>ЗИФ</v>
      </c>
      <c r="B62" s="168" t="str">
        <f t="shared" ref="B62:C62" si="89">B59</f>
        <v>14-ЗИФ</v>
      </c>
      <c r="C62" s="168" t="str">
        <f t="shared" si="89"/>
        <v>Комплексное мероприятие "Вывод критического класса"</v>
      </c>
      <c r="D62" s="168" t="str">
        <f>D59</f>
        <v>На выпуск ГП</v>
      </c>
      <c r="E62" s="169">
        <f>E59</f>
        <v>0</v>
      </c>
      <c r="F62" s="170">
        <f t="shared" si="21"/>
        <v>731</v>
      </c>
      <c r="G62" s="168" t="str">
        <f>IF(H62=Support!$I$4,"",Support!$C$7)</f>
        <v>RunRate(Overall) тыс. ₽</v>
      </c>
      <c r="H62" s="168" t="str">
        <f>H59</f>
        <v>Получен эффект</v>
      </c>
      <c r="I62" s="171"/>
      <c r="J62" s="172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4"/>
    </row>
    <row r="63" spans="1:63" x14ac:dyDescent="0.25">
      <c r="A63" s="70" t="str">
        <f t="shared" si="29"/>
        <v>ЗИФ</v>
      </c>
      <c r="B63" s="70" t="str">
        <f t="shared" ref="B63:C63" si="90">B59</f>
        <v>14-ЗИФ</v>
      </c>
      <c r="C63" s="70" t="str">
        <f t="shared" si="90"/>
        <v>Комплексное мероприятие "Вывод критического класса"</v>
      </c>
      <c r="D63" s="70" t="str">
        <f>D59</f>
        <v>На выпуск ГП</v>
      </c>
      <c r="E63" s="74">
        <f>E59</f>
        <v>0</v>
      </c>
      <c r="F63" s="75">
        <f t="shared" ref="F63" si="91">DATE(YEAR(E63)+2,MONTH(E63),DAY(E63))</f>
        <v>731</v>
      </c>
      <c r="G63" s="70" t="str">
        <f>IF(H63=Support!$I$4,"",Support!$C$8)</f>
        <v>кг.</v>
      </c>
      <c r="H63" s="70" t="str">
        <f>H59</f>
        <v>Получен эффект</v>
      </c>
      <c r="I63" s="152"/>
      <c r="J63" s="158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60"/>
    </row>
    <row r="64" spans="1:63" x14ac:dyDescent="0.25">
      <c r="A64" s="153" t="s">
        <v>43</v>
      </c>
      <c r="B64" s="153" t="s">
        <v>61</v>
      </c>
      <c r="C64" s="153"/>
      <c r="D64" s="153"/>
      <c r="E64" s="154"/>
      <c r="F64" s="73">
        <f t="shared" si="21"/>
        <v>731</v>
      </c>
      <c r="G64" s="69" t="str">
        <f>IF(H64=Support!$I$4,"",Support!$C$4)</f>
        <v>EBITDA тыс. ₽</v>
      </c>
      <c r="H64" s="153"/>
      <c r="I64" s="151"/>
      <c r="J64" s="155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7"/>
    </row>
    <row r="65" spans="1:63" x14ac:dyDescent="0.25">
      <c r="A65" s="168" t="str">
        <f t="shared" si="22"/>
        <v>ЗИФ</v>
      </c>
      <c r="B65" s="168" t="str">
        <f t="shared" ref="B65" si="92">B64</f>
        <v>15-ЗИФ</v>
      </c>
      <c r="C65" s="168">
        <f t="shared" ref="C65" si="93">C64</f>
        <v>0</v>
      </c>
      <c r="D65" s="168">
        <f>D64</f>
        <v>0</v>
      </c>
      <c r="E65" s="169">
        <f>E64</f>
        <v>0</v>
      </c>
      <c r="F65" s="170">
        <f t="shared" si="21"/>
        <v>731</v>
      </c>
      <c r="G65" s="168" t="str">
        <f>IF(H65=Support!$I$4,"",Support!$C$5)</f>
        <v>NPV тыс. ₽</v>
      </c>
      <c r="H65" s="168">
        <f>H64</f>
        <v>0</v>
      </c>
      <c r="I65" s="171"/>
      <c r="J65" s="172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4"/>
    </row>
    <row r="66" spans="1:63" x14ac:dyDescent="0.25">
      <c r="A66" s="168" t="str">
        <f t="shared" si="25"/>
        <v>ЗИФ</v>
      </c>
      <c r="B66" s="168" t="str">
        <f t="shared" ref="B66:C66" si="94">B64</f>
        <v>15-ЗИФ</v>
      </c>
      <c r="C66" s="168">
        <f t="shared" si="94"/>
        <v>0</v>
      </c>
      <c r="D66" s="168">
        <f>D64</f>
        <v>0</v>
      </c>
      <c r="E66" s="169">
        <f>E64</f>
        <v>0</v>
      </c>
      <c r="F66" s="170">
        <f t="shared" si="21"/>
        <v>731</v>
      </c>
      <c r="G66" s="168" t="str">
        <f>IF(H66=Support!$I$4,"",Support!$C$6)</f>
        <v>RunRate(Sust) тыс. ₽</v>
      </c>
      <c r="H66" s="168">
        <f>H64</f>
        <v>0</v>
      </c>
      <c r="I66" s="171"/>
      <c r="J66" s="172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4"/>
    </row>
    <row r="67" spans="1:63" x14ac:dyDescent="0.25">
      <c r="A67" s="168" t="str">
        <f t="shared" si="27"/>
        <v>ЗИФ</v>
      </c>
      <c r="B67" s="168" t="str">
        <f t="shared" ref="B67:C67" si="95">B64</f>
        <v>15-ЗИФ</v>
      </c>
      <c r="C67" s="168">
        <f t="shared" si="95"/>
        <v>0</v>
      </c>
      <c r="D67" s="168">
        <f>D64</f>
        <v>0</v>
      </c>
      <c r="E67" s="169">
        <f>E64</f>
        <v>0</v>
      </c>
      <c r="F67" s="170">
        <f t="shared" si="21"/>
        <v>731</v>
      </c>
      <c r="G67" s="168" t="str">
        <f>IF(H67=Support!$I$4,"",Support!$C$7)</f>
        <v>RunRate(Overall) тыс. ₽</v>
      </c>
      <c r="H67" s="168">
        <f>H64</f>
        <v>0</v>
      </c>
      <c r="I67" s="171"/>
      <c r="J67" s="172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4"/>
    </row>
    <row r="68" spans="1:63" x14ac:dyDescent="0.25">
      <c r="A68" s="70" t="str">
        <f t="shared" si="29"/>
        <v>ЗИФ</v>
      </c>
      <c r="B68" s="70" t="str">
        <f t="shared" ref="B68:C68" si="96">B64</f>
        <v>15-ЗИФ</v>
      </c>
      <c r="C68" s="70">
        <f t="shared" si="96"/>
        <v>0</v>
      </c>
      <c r="D68" s="70">
        <f>D64</f>
        <v>0</v>
      </c>
      <c r="E68" s="74">
        <f>E64</f>
        <v>0</v>
      </c>
      <c r="F68" s="75">
        <f t="shared" ref="F68" si="97">DATE(YEAR(E68)+2,MONTH(E68),DAY(E68))</f>
        <v>731</v>
      </c>
      <c r="G68" s="70" t="str">
        <f>IF(H68=Support!$I$4,"",Support!$C$8)</f>
        <v>кг.</v>
      </c>
      <c r="H68" s="70">
        <f>H64</f>
        <v>0</v>
      </c>
      <c r="I68" s="152"/>
      <c r="J68" s="158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60"/>
    </row>
    <row r="69" spans="1:63" x14ac:dyDescent="0.25">
      <c r="A69" s="153" t="s">
        <v>43</v>
      </c>
      <c r="B69" s="153" t="s">
        <v>15</v>
      </c>
      <c r="C69" s="153" t="s">
        <v>25</v>
      </c>
      <c r="D69" s="153" t="s">
        <v>64</v>
      </c>
      <c r="E69" s="154"/>
      <c r="F69" s="73">
        <f t="shared" si="21"/>
        <v>731</v>
      </c>
      <c r="G69" s="69" t="str">
        <f>IF(H69=Support!$I$4,"",Support!$C$4)</f>
        <v>EBITDA тыс. ₽</v>
      </c>
      <c r="H69" s="153" t="s">
        <v>78</v>
      </c>
      <c r="I69" s="151"/>
      <c r="J69" s="155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7"/>
    </row>
    <row r="70" spans="1:63" x14ac:dyDescent="0.25">
      <c r="A70" s="168" t="str">
        <f t="shared" si="22"/>
        <v>ЗИФ</v>
      </c>
      <c r="B70" s="168" t="str">
        <f t="shared" ref="B70" si="98">B69</f>
        <v>16-ЗИФ</v>
      </c>
      <c r="C70" s="168" t="str">
        <f t="shared" ref="C70" si="99">C69</f>
        <v>Установка сгустителя в ГМО-4 для реализации операции декантирования проливов, промывных растворов с нулевой отметки</v>
      </c>
      <c r="D70" s="168" t="str">
        <f>D69</f>
        <v>На выпуск ГП</v>
      </c>
      <c r="E70" s="169">
        <f>E69</f>
        <v>0</v>
      </c>
      <c r="F70" s="170">
        <f t="shared" si="21"/>
        <v>731</v>
      </c>
      <c r="G70" s="168" t="str">
        <f>IF(H70=Support!$I$4,"",Support!$C$5)</f>
        <v>NPV тыс. ₽</v>
      </c>
      <c r="H70" s="168" t="str">
        <f>H69</f>
        <v>Получен эффект</v>
      </c>
      <c r="I70" s="171"/>
      <c r="J70" s="172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4"/>
    </row>
    <row r="71" spans="1:63" x14ac:dyDescent="0.25">
      <c r="A71" s="168" t="str">
        <f t="shared" si="25"/>
        <v>ЗИФ</v>
      </c>
      <c r="B71" s="168" t="str">
        <f t="shared" ref="B71:C71" si="100">B69</f>
        <v>16-ЗИФ</v>
      </c>
      <c r="C71" s="168" t="str">
        <f t="shared" si="100"/>
        <v>Установка сгустителя в ГМО-4 для реализации операции декантирования проливов, промывных растворов с нулевой отметки</v>
      </c>
      <c r="D71" s="168" t="str">
        <f>D69</f>
        <v>На выпуск ГП</v>
      </c>
      <c r="E71" s="169">
        <f>E69</f>
        <v>0</v>
      </c>
      <c r="F71" s="170">
        <f t="shared" si="21"/>
        <v>731</v>
      </c>
      <c r="G71" s="168" t="str">
        <f>IF(H71=Support!$I$4,"",Support!$C$6)</f>
        <v>RunRate(Sust) тыс. ₽</v>
      </c>
      <c r="H71" s="168" t="str">
        <f>H69</f>
        <v>Получен эффект</v>
      </c>
      <c r="I71" s="171"/>
      <c r="J71" s="172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4"/>
    </row>
    <row r="72" spans="1:63" x14ac:dyDescent="0.25">
      <c r="A72" s="168" t="str">
        <f t="shared" si="27"/>
        <v>ЗИФ</v>
      </c>
      <c r="B72" s="168" t="str">
        <f t="shared" ref="B72:C72" si="101">B69</f>
        <v>16-ЗИФ</v>
      </c>
      <c r="C72" s="168" t="str">
        <f t="shared" si="101"/>
        <v>Установка сгустителя в ГМО-4 для реализации операции декантирования проливов, промывных растворов с нулевой отметки</v>
      </c>
      <c r="D72" s="168" t="str">
        <f>D69</f>
        <v>На выпуск ГП</v>
      </c>
      <c r="E72" s="169">
        <f>E69</f>
        <v>0</v>
      </c>
      <c r="F72" s="170">
        <f t="shared" si="21"/>
        <v>731</v>
      </c>
      <c r="G72" s="168" t="str">
        <f>IF(H72=Support!$I$4,"",Support!$C$7)</f>
        <v>RunRate(Overall) тыс. ₽</v>
      </c>
      <c r="H72" s="168" t="str">
        <f>H69</f>
        <v>Получен эффект</v>
      </c>
      <c r="I72" s="171"/>
      <c r="J72" s="172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4"/>
    </row>
    <row r="73" spans="1:63" x14ac:dyDescent="0.25">
      <c r="A73" s="70" t="str">
        <f t="shared" si="29"/>
        <v>ЗИФ</v>
      </c>
      <c r="B73" s="70" t="str">
        <f t="shared" ref="B73:C73" si="102">B69</f>
        <v>16-ЗИФ</v>
      </c>
      <c r="C73" s="70" t="str">
        <f t="shared" si="102"/>
        <v>Установка сгустителя в ГМО-4 для реализации операции декантирования проливов, промывных растворов с нулевой отметки</v>
      </c>
      <c r="D73" s="70" t="str">
        <f>D69</f>
        <v>На выпуск ГП</v>
      </c>
      <c r="E73" s="74">
        <f>E69</f>
        <v>0</v>
      </c>
      <c r="F73" s="75">
        <f t="shared" ref="F73" si="103">DATE(YEAR(E73)+2,MONTH(E73),DAY(E73))</f>
        <v>731</v>
      </c>
      <c r="G73" s="70" t="str">
        <f>IF(H73=Support!$I$4,"",Support!$C$8)</f>
        <v>кг.</v>
      </c>
      <c r="H73" s="70" t="str">
        <f>H69</f>
        <v>Получен эффект</v>
      </c>
      <c r="I73" s="152"/>
      <c r="J73" s="158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60"/>
    </row>
    <row r="74" spans="1:63" x14ac:dyDescent="0.25">
      <c r="A74" s="153" t="s">
        <v>43</v>
      </c>
      <c r="B74" s="153" t="s">
        <v>16</v>
      </c>
      <c r="C74" s="153" t="s">
        <v>26</v>
      </c>
      <c r="D74" s="153" t="s">
        <v>64</v>
      </c>
      <c r="E74" s="154"/>
      <c r="F74" s="73">
        <f t="shared" si="21"/>
        <v>731</v>
      </c>
      <c r="G74" s="69" t="str">
        <f>IF(H74=Support!$I$4,"",Support!$C$4)</f>
        <v>EBITDA тыс. ₽</v>
      </c>
      <c r="H74" s="153" t="s">
        <v>78</v>
      </c>
      <c r="I74" s="151"/>
      <c r="J74" s="155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7"/>
    </row>
    <row r="75" spans="1:63" x14ac:dyDescent="0.25">
      <c r="A75" s="168" t="str">
        <f t="shared" ref="A75:A95" si="104">A74</f>
        <v>ЗИФ</v>
      </c>
      <c r="B75" s="168" t="str">
        <f t="shared" ref="B75" si="105">B74</f>
        <v>17-ЗИФ</v>
      </c>
      <c r="C75" s="168" t="str">
        <f t="shared" ref="C75" si="106">C74</f>
        <v>Внедрение модифицированных аэрационных узлов «Усольмаш» на участках флотационного обогащения ЗИФ-2 и ЗИФ-3</v>
      </c>
      <c r="D75" s="168" t="str">
        <f>D74</f>
        <v>На выпуск ГП</v>
      </c>
      <c r="E75" s="169">
        <f>E74</f>
        <v>0</v>
      </c>
      <c r="F75" s="170">
        <f t="shared" si="21"/>
        <v>731</v>
      </c>
      <c r="G75" s="168" t="str">
        <f>IF(H75=Support!$I$4,"",Support!$C$5)</f>
        <v>NPV тыс. ₽</v>
      </c>
      <c r="H75" s="168" t="str">
        <f>H74</f>
        <v>Получен эффект</v>
      </c>
      <c r="I75" s="171"/>
      <c r="J75" s="172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4"/>
    </row>
    <row r="76" spans="1:63" x14ac:dyDescent="0.25">
      <c r="A76" s="168" t="str">
        <f t="shared" ref="A76:A96" si="107">A74</f>
        <v>ЗИФ</v>
      </c>
      <c r="B76" s="168" t="str">
        <f t="shared" ref="B76:C76" si="108">B74</f>
        <v>17-ЗИФ</v>
      </c>
      <c r="C76" s="168" t="str">
        <f t="shared" si="108"/>
        <v>Внедрение модифицированных аэрационных узлов «Усольмаш» на участках флотационного обогащения ЗИФ-2 и ЗИФ-3</v>
      </c>
      <c r="D76" s="168" t="str">
        <f>D74</f>
        <v>На выпуск ГП</v>
      </c>
      <c r="E76" s="169">
        <f>E74</f>
        <v>0</v>
      </c>
      <c r="F76" s="170">
        <f t="shared" si="21"/>
        <v>731</v>
      </c>
      <c r="G76" s="168" t="str">
        <f>IF(H76=Support!$I$4,"",Support!$C$6)</f>
        <v>RunRate(Sust) тыс. ₽</v>
      </c>
      <c r="H76" s="168" t="str">
        <f>H74</f>
        <v>Получен эффект</v>
      </c>
      <c r="I76" s="171"/>
      <c r="J76" s="172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4"/>
    </row>
    <row r="77" spans="1:63" x14ac:dyDescent="0.25">
      <c r="A77" s="168" t="str">
        <f t="shared" ref="A77:A97" si="109">A74</f>
        <v>ЗИФ</v>
      </c>
      <c r="B77" s="168" t="str">
        <f t="shared" ref="B77:C77" si="110">B74</f>
        <v>17-ЗИФ</v>
      </c>
      <c r="C77" s="168" t="str">
        <f t="shared" si="110"/>
        <v>Внедрение модифицированных аэрационных узлов «Усольмаш» на участках флотационного обогащения ЗИФ-2 и ЗИФ-3</v>
      </c>
      <c r="D77" s="168" t="str">
        <f>D74</f>
        <v>На выпуск ГП</v>
      </c>
      <c r="E77" s="169">
        <f>E74</f>
        <v>0</v>
      </c>
      <c r="F77" s="170">
        <f t="shared" si="21"/>
        <v>731</v>
      </c>
      <c r="G77" s="168" t="str">
        <f>IF(H77=Support!$I$4,"",Support!$C$7)</f>
        <v>RunRate(Overall) тыс. ₽</v>
      </c>
      <c r="H77" s="168" t="str">
        <f>H74</f>
        <v>Получен эффект</v>
      </c>
      <c r="I77" s="171"/>
      <c r="J77" s="172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4"/>
    </row>
    <row r="78" spans="1:63" x14ac:dyDescent="0.25">
      <c r="A78" s="70" t="str">
        <f t="shared" ref="A78:A98" si="111">A74</f>
        <v>ЗИФ</v>
      </c>
      <c r="B78" s="70" t="str">
        <f t="shared" ref="B78:C78" si="112">B74</f>
        <v>17-ЗИФ</v>
      </c>
      <c r="C78" s="70" t="str">
        <f t="shared" si="112"/>
        <v>Внедрение модифицированных аэрационных узлов «Усольмаш» на участках флотационного обогащения ЗИФ-2 и ЗИФ-3</v>
      </c>
      <c r="D78" s="70" t="str">
        <f>D74</f>
        <v>На выпуск ГП</v>
      </c>
      <c r="E78" s="74">
        <f>E74</f>
        <v>0</v>
      </c>
      <c r="F78" s="75">
        <f t="shared" ref="F78" si="113">DATE(YEAR(E78)+2,MONTH(E78),DAY(E78))</f>
        <v>731</v>
      </c>
      <c r="G78" s="70" t="str">
        <f>IF(H78=Support!$I$4,"",Support!$C$8)</f>
        <v>кг.</v>
      </c>
      <c r="H78" s="70" t="str">
        <f>H74</f>
        <v>Получен эффект</v>
      </c>
      <c r="I78" s="152"/>
      <c r="J78" s="158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60"/>
    </row>
    <row r="79" spans="1:63" x14ac:dyDescent="0.25">
      <c r="A79" s="153" t="s">
        <v>43</v>
      </c>
      <c r="B79" s="153" t="s">
        <v>38</v>
      </c>
      <c r="C79" s="153"/>
      <c r="D79" s="153"/>
      <c r="E79" s="154"/>
      <c r="F79" s="73">
        <f t="shared" si="21"/>
        <v>731</v>
      </c>
      <c r="G79" s="69" t="str">
        <f>IF(H79=Support!$I$4,"",Support!$C$4)</f>
        <v>EBITDA тыс. ₽</v>
      </c>
      <c r="H79" s="153"/>
      <c r="I79" s="151"/>
      <c r="J79" s="155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7"/>
    </row>
    <row r="80" spans="1:63" x14ac:dyDescent="0.25">
      <c r="A80" s="168" t="str">
        <f t="shared" si="104"/>
        <v>ЗИФ</v>
      </c>
      <c r="B80" s="168" t="str">
        <f t="shared" ref="B80" si="114">B79</f>
        <v>18-ЗИФ</v>
      </c>
      <c r="C80" s="168">
        <f t="shared" ref="C80" si="115">C79</f>
        <v>0</v>
      </c>
      <c r="D80" s="168">
        <f>D79</f>
        <v>0</v>
      </c>
      <c r="E80" s="169">
        <f>E79</f>
        <v>0</v>
      </c>
      <c r="F80" s="170">
        <f t="shared" si="21"/>
        <v>731</v>
      </c>
      <c r="G80" s="168" t="str">
        <f>IF(H80=Support!$I$4,"",Support!$C$5)</f>
        <v>NPV тыс. ₽</v>
      </c>
      <c r="H80" s="168">
        <f>H79</f>
        <v>0</v>
      </c>
      <c r="I80" s="171"/>
      <c r="J80" s="172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4"/>
    </row>
    <row r="81" spans="1:63" x14ac:dyDescent="0.25">
      <c r="A81" s="168" t="str">
        <f t="shared" si="107"/>
        <v>ЗИФ</v>
      </c>
      <c r="B81" s="168" t="str">
        <f t="shared" ref="B81:C81" si="116">B79</f>
        <v>18-ЗИФ</v>
      </c>
      <c r="C81" s="168">
        <f t="shared" si="116"/>
        <v>0</v>
      </c>
      <c r="D81" s="168">
        <f>D79</f>
        <v>0</v>
      </c>
      <c r="E81" s="169">
        <f>E79</f>
        <v>0</v>
      </c>
      <c r="F81" s="170">
        <f t="shared" si="21"/>
        <v>731</v>
      </c>
      <c r="G81" s="168" t="str">
        <f>IF(H81=Support!$I$4,"",Support!$C$6)</f>
        <v>RunRate(Sust) тыс. ₽</v>
      </c>
      <c r="H81" s="168">
        <f>H79</f>
        <v>0</v>
      </c>
      <c r="I81" s="171"/>
      <c r="J81" s="172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4"/>
    </row>
    <row r="82" spans="1:63" x14ac:dyDescent="0.25">
      <c r="A82" s="168" t="str">
        <f t="shared" si="109"/>
        <v>ЗИФ</v>
      </c>
      <c r="B82" s="168" t="str">
        <f t="shared" ref="B82:C82" si="117">B79</f>
        <v>18-ЗИФ</v>
      </c>
      <c r="C82" s="168">
        <f t="shared" si="117"/>
        <v>0</v>
      </c>
      <c r="D82" s="168">
        <f>D79</f>
        <v>0</v>
      </c>
      <c r="E82" s="169">
        <f>E79</f>
        <v>0</v>
      </c>
      <c r="F82" s="170">
        <f t="shared" si="21"/>
        <v>731</v>
      </c>
      <c r="G82" s="168" t="str">
        <f>IF(H82=Support!$I$4,"",Support!$C$7)</f>
        <v>RunRate(Overall) тыс. ₽</v>
      </c>
      <c r="H82" s="168">
        <f>H79</f>
        <v>0</v>
      </c>
      <c r="I82" s="171"/>
      <c r="J82" s="172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4"/>
    </row>
    <row r="83" spans="1:63" x14ac:dyDescent="0.25">
      <c r="A83" s="70" t="str">
        <f t="shared" si="111"/>
        <v>ЗИФ</v>
      </c>
      <c r="B83" s="70" t="str">
        <f t="shared" ref="B83:C83" si="118">B79</f>
        <v>18-ЗИФ</v>
      </c>
      <c r="C83" s="70">
        <f t="shared" si="118"/>
        <v>0</v>
      </c>
      <c r="D83" s="70">
        <f>D79</f>
        <v>0</v>
      </c>
      <c r="E83" s="74">
        <f>E79</f>
        <v>0</v>
      </c>
      <c r="F83" s="75">
        <f t="shared" ref="F83" si="119">DATE(YEAR(E83)+2,MONTH(E83),DAY(E83))</f>
        <v>731</v>
      </c>
      <c r="G83" s="70" t="str">
        <f>IF(H83=Support!$I$4,"",Support!$C$8)</f>
        <v>кг.</v>
      </c>
      <c r="H83" s="70">
        <f>H79</f>
        <v>0</v>
      </c>
      <c r="I83" s="152"/>
      <c r="J83" s="158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60"/>
    </row>
    <row r="84" spans="1:63" x14ac:dyDescent="0.25">
      <c r="A84" s="153" t="s">
        <v>43</v>
      </c>
      <c r="B84" s="153" t="s">
        <v>17</v>
      </c>
      <c r="C84" s="153" t="s">
        <v>27</v>
      </c>
      <c r="D84" s="153" t="s">
        <v>64</v>
      </c>
      <c r="E84" s="154"/>
      <c r="F84" s="73">
        <f t="shared" si="21"/>
        <v>731</v>
      </c>
      <c r="G84" s="69" t="str">
        <f>IF(H84=Support!$I$4,"",Support!$C$4)</f>
        <v>EBITDA тыс. ₽</v>
      </c>
      <c r="H84" s="153" t="s">
        <v>78</v>
      </c>
      <c r="I84" s="151"/>
      <c r="J84" s="155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7"/>
    </row>
    <row r="85" spans="1:63" x14ac:dyDescent="0.25">
      <c r="A85" s="168" t="str">
        <f t="shared" si="104"/>
        <v>ЗИФ</v>
      </c>
      <c r="B85" s="168" t="str">
        <f t="shared" ref="B85" si="120">B84</f>
        <v>19-ЗИФ</v>
      </c>
      <c r="C85" s="168" t="str">
        <f t="shared" ref="C85" si="121">C84</f>
        <v>Оптимизация схемы охлаждения центрифугированного биокека для сорбционного выщелачивания ГМО-2 ЗИФ-3 (в летний период)</v>
      </c>
      <c r="D85" s="168" t="str">
        <f>D84</f>
        <v>На выпуск ГП</v>
      </c>
      <c r="E85" s="169">
        <f>E84</f>
        <v>0</v>
      </c>
      <c r="F85" s="170">
        <f t="shared" si="21"/>
        <v>731</v>
      </c>
      <c r="G85" s="168" t="str">
        <f>IF(H85=Support!$I$4,"",Support!$C$5)</f>
        <v>NPV тыс. ₽</v>
      </c>
      <c r="H85" s="168" t="str">
        <f>H84</f>
        <v>Получен эффект</v>
      </c>
      <c r="I85" s="171"/>
      <c r="J85" s="172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4"/>
    </row>
    <row r="86" spans="1:63" x14ac:dyDescent="0.25">
      <c r="A86" s="168" t="str">
        <f t="shared" si="107"/>
        <v>ЗИФ</v>
      </c>
      <c r="B86" s="168" t="str">
        <f t="shared" ref="B86:C86" si="122">B84</f>
        <v>19-ЗИФ</v>
      </c>
      <c r="C86" s="168" t="str">
        <f t="shared" si="122"/>
        <v>Оптимизация схемы охлаждения центрифугированного биокека для сорбционного выщелачивания ГМО-2 ЗИФ-3 (в летний период)</v>
      </c>
      <c r="D86" s="168" t="str">
        <f>D84</f>
        <v>На выпуск ГП</v>
      </c>
      <c r="E86" s="169">
        <f>E84</f>
        <v>0</v>
      </c>
      <c r="F86" s="170">
        <f t="shared" si="21"/>
        <v>731</v>
      </c>
      <c r="G86" s="168" t="str">
        <f>IF(H86=Support!$I$4,"",Support!$C$6)</f>
        <v>RunRate(Sust) тыс. ₽</v>
      </c>
      <c r="H86" s="168" t="str">
        <f>H84</f>
        <v>Получен эффект</v>
      </c>
      <c r="I86" s="171"/>
      <c r="J86" s="172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4"/>
    </row>
    <row r="87" spans="1:63" x14ac:dyDescent="0.25">
      <c r="A87" s="168" t="str">
        <f t="shared" si="109"/>
        <v>ЗИФ</v>
      </c>
      <c r="B87" s="168" t="str">
        <f t="shared" ref="B87:C87" si="123">B84</f>
        <v>19-ЗИФ</v>
      </c>
      <c r="C87" s="168" t="str">
        <f t="shared" si="123"/>
        <v>Оптимизация схемы охлаждения центрифугированного биокека для сорбционного выщелачивания ГМО-2 ЗИФ-3 (в летний период)</v>
      </c>
      <c r="D87" s="168" t="str">
        <f>D84</f>
        <v>На выпуск ГП</v>
      </c>
      <c r="E87" s="169">
        <f>E84</f>
        <v>0</v>
      </c>
      <c r="F87" s="170">
        <f t="shared" si="21"/>
        <v>731</v>
      </c>
      <c r="G87" s="168" t="str">
        <f>IF(H87=Support!$I$4,"",Support!$C$7)</f>
        <v>RunRate(Overall) тыс. ₽</v>
      </c>
      <c r="H87" s="168" t="str">
        <f>H84</f>
        <v>Получен эффект</v>
      </c>
      <c r="I87" s="171"/>
      <c r="J87" s="172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4"/>
    </row>
    <row r="88" spans="1:63" x14ac:dyDescent="0.25">
      <c r="A88" s="70" t="str">
        <f t="shared" si="111"/>
        <v>ЗИФ</v>
      </c>
      <c r="B88" s="70" t="str">
        <f t="shared" ref="B88:C88" si="124">B84</f>
        <v>19-ЗИФ</v>
      </c>
      <c r="C88" s="70" t="str">
        <f t="shared" si="124"/>
        <v>Оптимизация схемы охлаждения центрифугированного биокека для сорбционного выщелачивания ГМО-2 ЗИФ-3 (в летний период)</v>
      </c>
      <c r="D88" s="70" t="str">
        <f>D84</f>
        <v>На выпуск ГП</v>
      </c>
      <c r="E88" s="74">
        <f>E84</f>
        <v>0</v>
      </c>
      <c r="F88" s="75">
        <f t="shared" ref="F88" si="125">DATE(YEAR(E88)+2,MONTH(E88),DAY(E88))</f>
        <v>731</v>
      </c>
      <c r="G88" s="70" t="str">
        <f>IF(H88=Support!$I$4,"",Support!$C$8)</f>
        <v>кг.</v>
      </c>
      <c r="H88" s="70" t="str">
        <f>H84</f>
        <v>Получен эффект</v>
      </c>
      <c r="I88" s="152"/>
      <c r="J88" s="158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60"/>
    </row>
    <row r="89" spans="1:63" x14ac:dyDescent="0.25">
      <c r="A89" s="153" t="s">
        <v>43</v>
      </c>
      <c r="B89" s="153" t="s">
        <v>62</v>
      </c>
      <c r="C89" s="153"/>
      <c r="D89" s="153"/>
      <c r="E89" s="154"/>
      <c r="F89" s="73">
        <f t="shared" si="21"/>
        <v>731</v>
      </c>
      <c r="G89" s="69" t="str">
        <f>IF(H89=Support!$I$4,"",Support!$C$4)</f>
        <v>EBITDA тыс. ₽</v>
      </c>
      <c r="H89" s="153"/>
      <c r="I89" s="151"/>
      <c r="J89" s="155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7"/>
    </row>
    <row r="90" spans="1:63" x14ac:dyDescent="0.25">
      <c r="A90" s="168" t="str">
        <f t="shared" si="104"/>
        <v>ЗИФ</v>
      </c>
      <c r="B90" s="168" t="str">
        <f t="shared" ref="B90" si="126">B89</f>
        <v>20-ЗИФ</v>
      </c>
      <c r="C90" s="168">
        <f t="shared" ref="C90" si="127">C89</f>
        <v>0</v>
      </c>
      <c r="D90" s="168">
        <f>D89</f>
        <v>0</v>
      </c>
      <c r="E90" s="169">
        <f>E89</f>
        <v>0</v>
      </c>
      <c r="F90" s="170">
        <f t="shared" si="21"/>
        <v>731</v>
      </c>
      <c r="G90" s="168" t="str">
        <f>IF(H90=Support!$I$4,"",Support!$C$5)</f>
        <v>NPV тыс. ₽</v>
      </c>
      <c r="H90" s="168">
        <f>H89</f>
        <v>0</v>
      </c>
      <c r="I90" s="171"/>
      <c r="J90" s="172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4"/>
    </row>
    <row r="91" spans="1:63" x14ac:dyDescent="0.25">
      <c r="A91" s="168" t="str">
        <f t="shared" si="107"/>
        <v>ЗИФ</v>
      </c>
      <c r="B91" s="168" t="str">
        <f t="shared" ref="B91:C91" si="128">B89</f>
        <v>20-ЗИФ</v>
      </c>
      <c r="C91" s="168">
        <f t="shared" si="128"/>
        <v>0</v>
      </c>
      <c r="D91" s="168">
        <f>D89</f>
        <v>0</v>
      </c>
      <c r="E91" s="169">
        <f>E89</f>
        <v>0</v>
      </c>
      <c r="F91" s="170">
        <f t="shared" si="21"/>
        <v>731</v>
      </c>
      <c r="G91" s="168" t="str">
        <f>IF(H91=Support!$I$4,"",Support!$C$6)</f>
        <v>RunRate(Sust) тыс. ₽</v>
      </c>
      <c r="H91" s="168">
        <f>H89</f>
        <v>0</v>
      </c>
      <c r="I91" s="171"/>
      <c r="J91" s="172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4"/>
    </row>
    <row r="92" spans="1:63" x14ac:dyDescent="0.25">
      <c r="A92" s="168" t="str">
        <f t="shared" si="109"/>
        <v>ЗИФ</v>
      </c>
      <c r="B92" s="168" t="str">
        <f t="shared" ref="B92:C92" si="129">B89</f>
        <v>20-ЗИФ</v>
      </c>
      <c r="C92" s="168">
        <f t="shared" si="129"/>
        <v>0</v>
      </c>
      <c r="D92" s="168">
        <f>D89</f>
        <v>0</v>
      </c>
      <c r="E92" s="169">
        <f>E89</f>
        <v>0</v>
      </c>
      <c r="F92" s="170">
        <f t="shared" si="21"/>
        <v>731</v>
      </c>
      <c r="G92" s="168" t="str">
        <f>IF(H92=Support!$I$4,"",Support!$C$7)</f>
        <v>RunRate(Overall) тыс. ₽</v>
      </c>
      <c r="H92" s="168">
        <f>H89</f>
        <v>0</v>
      </c>
      <c r="I92" s="171"/>
      <c r="J92" s="172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4"/>
    </row>
    <row r="93" spans="1:63" x14ac:dyDescent="0.25">
      <c r="A93" s="70" t="str">
        <f t="shared" si="111"/>
        <v>ЗИФ</v>
      </c>
      <c r="B93" s="70" t="str">
        <f t="shared" ref="B93:C93" si="130">B89</f>
        <v>20-ЗИФ</v>
      </c>
      <c r="C93" s="70">
        <f t="shared" si="130"/>
        <v>0</v>
      </c>
      <c r="D93" s="70">
        <f>D89</f>
        <v>0</v>
      </c>
      <c r="E93" s="74">
        <f>E89</f>
        <v>0</v>
      </c>
      <c r="F93" s="75">
        <f t="shared" ref="F93" si="131">DATE(YEAR(E93)+2,MONTH(E93),DAY(E93))</f>
        <v>731</v>
      </c>
      <c r="G93" s="70" t="str">
        <f>IF(H93=Support!$I$4,"",Support!$C$8)</f>
        <v>кг.</v>
      </c>
      <c r="H93" s="70">
        <f>H89</f>
        <v>0</v>
      </c>
      <c r="I93" s="152"/>
      <c r="J93" s="158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159"/>
      <c r="BI93" s="159"/>
      <c r="BJ93" s="159"/>
      <c r="BK93" s="160"/>
    </row>
    <row r="94" spans="1:63" x14ac:dyDescent="0.25">
      <c r="A94" s="153" t="s">
        <v>43</v>
      </c>
      <c r="B94" s="153" t="s">
        <v>29</v>
      </c>
      <c r="C94" s="153" t="s">
        <v>28</v>
      </c>
      <c r="D94" s="153" t="s">
        <v>64</v>
      </c>
      <c r="E94" s="154"/>
      <c r="F94" s="73">
        <f t="shared" si="21"/>
        <v>731</v>
      </c>
      <c r="G94" s="69" t="str">
        <f>IF(H94=Support!$I$4,"",Support!$C$4)</f>
        <v>EBITDA тыс. ₽</v>
      </c>
      <c r="H94" s="153" t="s">
        <v>71</v>
      </c>
      <c r="I94" s="151"/>
      <c r="J94" s="155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7"/>
    </row>
    <row r="95" spans="1:63" x14ac:dyDescent="0.25">
      <c r="A95" s="168" t="str">
        <f t="shared" si="104"/>
        <v>ЗИФ</v>
      </c>
      <c r="B95" s="168" t="str">
        <f t="shared" ref="B95" si="132">B94</f>
        <v>21-ЗИФ</v>
      </c>
      <c r="C95" s="168" t="str">
        <f t="shared" ref="C95" si="133">C94</f>
        <v>Внедрение в технологическую схему БЗИФ операции доизмельчения, предварительного подщелачивания и цианирования  флотоконцентрата</v>
      </c>
      <c r="D95" s="168" t="str">
        <f>D94</f>
        <v>На выпуск ГП</v>
      </c>
      <c r="E95" s="169">
        <f>E94</f>
        <v>0</v>
      </c>
      <c r="F95" s="170">
        <f t="shared" ref="F95:F98" si="134">DATE(YEAR(E95)+2,MONTH(E95),DAY(E95))</f>
        <v>731</v>
      </c>
      <c r="G95" s="168" t="str">
        <f>IF(H95=Support!$I$4,"",Support!$C$5)</f>
        <v>NPV тыс. ₽</v>
      </c>
      <c r="H95" s="168" t="str">
        <f>H94</f>
        <v>Реализуется</v>
      </c>
      <c r="I95" s="171"/>
      <c r="J95" s="172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  <c r="BH95" s="173"/>
      <c r="BI95" s="173"/>
      <c r="BJ95" s="173"/>
      <c r="BK95" s="174"/>
    </row>
    <row r="96" spans="1:63" x14ac:dyDescent="0.25">
      <c r="A96" s="168" t="str">
        <f t="shared" si="107"/>
        <v>ЗИФ</v>
      </c>
      <c r="B96" s="168" t="str">
        <f t="shared" ref="B96:C96" si="135">B94</f>
        <v>21-ЗИФ</v>
      </c>
      <c r="C96" s="168" t="str">
        <f t="shared" si="135"/>
        <v>Внедрение в технологическую схему БЗИФ операции доизмельчения, предварительного подщелачивания и цианирования  флотоконцентрата</v>
      </c>
      <c r="D96" s="168" t="str">
        <f>D94</f>
        <v>На выпуск ГП</v>
      </c>
      <c r="E96" s="169">
        <f>E94</f>
        <v>0</v>
      </c>
      <c r="F96" s="170">
        <f t="shared" si="134"/>
        <v>731</v>
      </c>
      <c r="G96" s="168" t="str">
        <f>IF(H96=Support!$I$4,"",Support!$C$6)</f>
        <v>RunRate(Sust) тыс. ₽</v>
      </c>
      <c r="H96" s="168" t="str">
        <f>H94</f>
        <v>Реализуется</v>
      </c>
      <c r="I96" s="171"/>
      <c r="J96" s="172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4"/>
    </row>
    <row r="97" spans="1:63" x14ac:dyDescent="0.25">
      <c r="A97" s="168" t="str">
        <f t="shared" si="109"/>
        <v>ЗИФ</v>
      </c>
      <c r="B97" s="168" t="str">
        <f t="shared" ref="B97:C97" si="136">B94</f>
        <v>21-ЗИФ</v>
      </c>
      <c r="C97" s="168" t="str">
        <f t="shared" si="136"/>
        <v>Внедрение в технологическую схему БЗИФ операции доизмельчения, предварительного подщелачивания и цианирования  флотоконцентрата</v>
      </c>
      <c r="D97" s="168" t="str">
        <f>D94</f>
        <v>На выпуск ГП</v>
      </c>
      <c r="E97" s="169">
        <f>E94</f>
        <v>0</v>
      </c>
      <c r="F97" s="170">
        <f t="shared" si="134"/>
        <v>731</v>
      </c>
      <c r="G97" s="168" t="str">
        <f>IF(H97=Support!$I$4,"",Support!$C$7)</f>
        <v>RunRate(Overall) тыс. ₽</v>
      </c>
      <c r="H97" s="168" t="str">
        <f>H94</f>
        <v>Реализуется</v>
      </c>
      <c r="I97" s="171"/>
      <c r="J97" s="172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4"/>
    </row>
    <row r="98" spans="1:63" x14ac:dyDescent="0.25">
      <c r="A98" s="70" t="str">
        <f t="shared" si="111"/>
        <v>ЗИФ</v>
      </c>
      <c r="B98" s="70" t="str">
        <f t="shared" ref="B98:C98" si="137">B94</f>
        <v>21-ЗИФ</v>
      </c>
      <c r="C98" s="70" t="str">
        <f t="shared" si="137"/>
        <v>Внедрение в технологическую схему БЗИФ операции доизмельчения, предварительного подщелачивания и цианирования  флотоконцентрата</v>
      </c>
      <c r="D98" s="70" t="str">
        <f>D94</f>
        <v>На выпуск ГП</v>
      </c>
      <c r="E98" s="74">
        <f>E94</f>
        <v>0</v>
      </c>
      <c r="F98" s="75">
        <f t="shared" si="134"/>
        <v>731</v>
      </c>
      <c r="G98" s="70" t="str">
        <f>IF(H98=Support!$I$4,"",Support!$C$8)</f>
        <v>кг.</v>
      </c>
      <c r="H98" s="70" t="str">
        <f>H94</f>
        <v>Реализуется</v>
      </c>
      <c r="I98" s="152"/>
      <c r="J98" s="158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60"/>
    </row>
  </sheetData>
  <dataValidations count="5">
    <dataValidation type="list" errorStyle="warning" allowBlank="1" showInputMessage="1" showErrorMessage="1" errorTitle="Ошибка" error="Выберите тип мероприятия из выпадающего списка" sqref="D89 D34 D9 D14 D19 D39 D44 D49 D54 D59 D64 D69 D74 D79 D84 D4 D29 D94">
      <formula1>Тип_мероприятий</formula1>
    </dataValidation>
    <dataValidation type="list" allowBlank="1" showInputMessage="1" showErrorMessage="1" errorTitle="Ошибка" error="Выберите статус из выпадающего списка" sqref="H79 H84 H89 H9 H69 H24 H39 H49 H44 H59 H54 H64 H74 H4 H29 H34 H14 H19 H94">
      <formula1>Статус_мероприятий</formula1>
    </dataValidation>
    <dataValidation allowBlank="1" showInputMessage="1" showErrorMessage="1" errorTitle="Ошибка" error="Выберите статус из выпадающего списка" sqref="H5:H7 H10:H12 H15:H17 H20:H22 H25:H27 H30:H32 H35:H37 H40:H42 H45:H47 H50:H52 H55:H57 H60:H62 H65:H67 H70:H72 H75:H77 H80:H82 H85:H87 H90:H92 H95:H97"/>
    <dataValidation errorStyle="warning" allowBlank="1" showInputMessage="1" showErrorMessage="1" errorTitle="Ошибка" error="Выберите тип мероприятия из выпадающего списка" sqref="D5:D7 D90:D92 D10:D12 D15:D17 D20:D22 D24:D27 D30:D32 D35:D37 D40:D42 D45:D47 D50:D52 D55:D57 D60:D62 D65:D67 D70:D72 D75:D77 D80:D82 D85:D87 D95:D97"/>
    <dataValidation type="list" allowBlank="1" showInputMessage="1" showErrorMessage="1" errorTitle="Ошибка" error="Выберите статус закрытия месяца из выпадающего списка!" sqref="J1:BK1">
      <formula1>Статус_закрытия_месяца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T15"/>
  <sheetViews>
    <sheetView zoomScale="80" zoomScaleNormal="80" workbookViewId="0">
      <selection activeCell="L21" sqref="L21"/>
    </sheetView>
  </sheetViews>
  <sheetFormatPr defaultRowHeight="15" x14ac:dyDescent="0.25"/>
  <cols>
    <col min="1" max="1" width="15" style="53" bestFit="1" customWidth="1"/>
    <col min="2" max="4" width="9.140625" style="53"/>
  </cols>
  <sheetData>
    <row r="1" spans="1:20" x14ac:dyDescent="0.25">
      <c r="B1" s="52" t="s">
        <v>49</v>
      </c>
    </row>
    <row r="2" spans="1:20" x14ac:dyDescent="0.25">
      <c r="B2" s="52"/>
    </row>
    <row r="3" spans="1:20" x14ac:dyDescent="0.25">
      <c r="A3" s="54" t="s">
        <v>50</v>
      </c>
      <c r="B3" s="52"/>
      <c r="C3" s="54" t="s">
        <v>87</v>
      </c>
      <c r="D3" s="54"/>
      <c r="F3" s="54" t="s">
        <v>58</v>
      </c>
      <c r="I3" s="54" t="s">
        <v>77</v>
      </c>
      <c r="Q3" s="54" t="s">
        <v>93</v>
      </c>
      <c r="T3" s="54" t="s">
        <v>98</v>
      </c>
    </row>
    <row r="4" spans="1:20" x14ac:dyDescent="0.25">
      <c r="A4" s="164">
        <f ca="1">DATE(YEAR(TODAY()),MONTH(1),DAY(1))</f>
        <v>42370</v>
      </c>
      <c r="C4" t="s">
        <v>88</v>
      </c>
      <c r="D4"/>
      <c r="F4" t="s">
        <v>64</v>
      </c>
      <c r="I4" t="s">
        <v>79</v>
      </c>
      <c r="K4" t="s">
        <v>82</v>
      </c>
      <c r="Q4" t="s">
        <v>43</v>
      </c>
      <c r="T4" t="s">
        <v>99</v>
      </c>
    </row>
    <row r="5" spans="1:20" x14ac:dyDescent="0.25">
      <c r="A5" s="65">
        <f ca="1">DATE(YEAR(A4),MONTH(A4)+1,DAY(A4))</f>
        <v>42401</v>
      </c>
      <c r="C5" t="s">
        <v>89</v>
      </c>
      <c r="D5"/>
      <c r="F5" t="s">
        <v>59</v>
      </c>
      <c r="I5" t="s">
        <v>81</v>
      </c>
      <c r="K5" t="s">
        <v>100</v>
      </c>
      <c r="Q5" t="s">
        <v>94</v>
      </c>
    </row>
    <row r="6" spans="1:20" x14ac:dyDescent="0.25">
      <c r="A6" s="65">
        <f t="shared" ref="A6:A15" ca="1" si="0">DATE(YEAR(A5),MONTH(A5)+1,DAY(A5))</f>
        <v>42430</v>
      </c>
      <c r="C6" t="s">
        <v>90</v>
      </c>
      <c r="D6"/>
      <c r="I6" t="s">
        <v>71</v>
      </c>
      <c r="K6" t="s">
        <v>83</v>
      </c>
      <c r="Q6" t="s">
        <v>97</v>
      </c>
    </row>
    <row r="7" spans="1:20" x14ac:dyDescent="0.25">
      <c r="A7" s="65">
        <f t="shared" ca="1" si="0"/>
        <v>42461</v>
      </c>
      <c r="C7" t="s">
        <v>91</v>
      </c>
      <c r="D7"/>
      <c r="I7" t="s">
        <v>78</v>
      </c>
      <c r="K7" t="s">
        <v>84</v>
      </c>
      <c r="Q7" t="s">
        <v>95</v>
      </c>
    </row>
    <row r="8" spans="1:20" x14ac:dyDescent="0.25">
      <c r="A8" s="65">
        <f t="shared" ca="1" si="0"/>
        <v>42491</v>
      </c>
      <c r="C8" s="53" t="s">
        <v>5</v>
      </c>
      <c r="Q8" t="s">
        <v>96</v>
      </c>
    </row>
    <row r="9" spans="1:20" x14ac:dyDescent="0.25">
      <c r="A9" s="65">
        <f t="shared" ca="1" si="0"/>
        <v>42522</v>
      </c>
    </row>
    <row r="10" spans="1:20" x14ac:dyDescent="0.25">
      <c r="A10" s="65">
        <f t="shared" ca="1" si="0"/>
        <v>42552</v>
      </c>
    </row>
    <row r="11" spans="1:20" x14ac:dyDescent="0.25">
      <c r="A11" s="65">
        <f t="shared" ca="1" si="0"/>
        <v>42583</v>
      </c>
    </row>
    <row r="12" spans="1:20" x14ac:dyDescent="0.25">
      <c r="A12" s="65">
        <f t="shared" ca="1" si="0"/>
        <v>42614</v>
      </c>
    </row>
    <row r="13" spans="1:20" x14ac:dyDescent="0.25">
      <c r="A13" s="65">
        <f t="shared" ca="1" si="0"/>
        <v>42644</v>
      </c>
    </row>
    <row r="14" spans="1:20" x14ac:dyDescent="0.25">
      <c r="A14" s="65">
        <f t="shared" ca="1" si="0"/>
        <v>42675</v>
      </c>
    </row>
    <row r="15" spans="1:20" x14ac:dyDescent="0.25">
      <c r="A15" s="65">
        <f t="shared" ca="1" si="0"/>
        <v>42705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Слайд</vt:lpstr>
      <vt:lpstr>Отчёт за месяц</vt:lpstr>
      <vt:lpstr>Отчёт за год</vt:lpstr>
      <vt:lpstr>Коментарии по отклонениям</vt:lpstr>
      <vt:lpstr>База</vt:lpstr>
      <vt:lpstr>Support</vt:lpstr>
      <vt:lpstr>Направление</vt:lpstr>
      <vt:lpstr>'Коментарии по отклонениям'!Область_печати</vt:lpstr>
      <vt:lpstr>'Отчёт за год'!Область_печати</vt:lpstr>
      <vt:lpstr>'Отчёт за месяц'!Область_печати</vt:lpstr>
      <vt:lpstr>Слайд!Область_печати</vt:lpstr>
      <vt:lpstr>Период</vt:lpstr>
      <vt:lpstr>Показатели</vt:lpstr>
      <vt:lpstr>Пустая_ячейка</vt:lpstr>
      <vt:lpstr>Статус_закрытия_месяца</vt:lpstr>
      <vt:lpstr>Статус_мероприятий</vt:lpstr>
      <vt:lpstr>Тип_мероприятий</vt:lpstr>
      <vt:lpstr>Финансовые_показатели</vt:lpstr>
    </vt:vector>
  </TitlesOfParts>
  <Manager/>
  <Company>АО "Полюс"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Эффекты ТОП</dc:subject>
  <dc:creator>KOROTKOVIN</dc:creator>
  <cp:keywords>Эффекты ТОП</cp:keywords>
  <cp:lastModifiedBy>KOROTKOVIN</cp:lastModifiedBy>
  <dcterms:created xsi:type="dcterms:W3CDTF">2016-01-28T16:05:27Z</dcterms:created>
  <dcterms:modified xsi:type="dcterms:W3CDTF">2016-03-23T04:50:04Z</dcterms:modified>
</cp:coreProperties>
</file>