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Yaroslav\Desktop\Фриланс\Шахматка\Выполнено\"/>
    </mc:Choice>
  </mc:AlternateContent>
  <bookViews>
    <workbookView xWindow="0" yWindow="0" windowWidth="19200" windowHeight="9795"/>
  </bookViews>
  <sheets>
    <sheet name="ДАННЫЕ" sheetId="1" r:id="rId1"/>
    <sheet name="График-сут" sheetId="4" r:id="rId2"/>
    <sheet name="График-4ч" sheetId="3" r:id="rId3"/>
    <sheet name="График-мес" sheetId="5" r:id="rId4"/>
    <sheet name="Классификатор" sheetId="2" r:id="rId5"/>
  </sheets>
  <definedNames>
    <definedName name="Бригады">Спр_Бригады[Бригады]</definedName>
    <definedName name="Выборка" localSheetId="2">'График-4ч'!$AH$1:$AN$1</definedName>
    <definedName name="Выборка" localSheetId="3">'График-мес'!$AI$1:$AO$1</definedName>
    <definedName name="Выборка" localSheetId="1">'График-сут'!$AB$1:$AH$1</definedName>
    <definedName name="График" localSheetId="2">'График-4ч'!$B$5:$AE$24</definedName>
    <definedName name="График" localSheetId="3">'График-мес'!$B$5:$AF$24</definedName>
    <definedName name="График" localSheetId="1">'График-сут'!$B$5:$Y$24</definedName>
    <definedName name="Скважины">Спр_Скважины[Скважины]</definedName>
    <definedName name="Статус">Спр_Статусы[Статус]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9" i="4" l="1"/>
  <c r="AD9" i="4"/>
  <c r="AC10" i="4"/>
  <c r="AD10" i="4"/>
  <c r="AC11" i="4"/>
  <c r="AD11" i="4"/>
  <c r="AC12" i="4"/>
  <c r="AD12" i="4"/>
  <c r="AC13" i="4"/>
  <c r="AD13" i="4"/>
  <c r="AO13" i="5" l="1"/>
  <c r="AN13" i="5"/>
  <c r="AM13" i="5"/>
  <c r="AL13" i="5"/>
  <c r="AK13" i="5"/>
  <c r="AJ13" i="5"/>
  <c r="AI13" i="5"/>
  <c r="AO12" i="5"/>
  <c r="AN12" i="5"/>
  <c r="AM12" i="5"/>
  <c r="AL12" i="5"/>
  <c r="AK12" i="5"/>
  <c r="AJ12" i="5"/>
  <c r="AI12" i="5"/>
  <c r="AO11" i="5"/>
  <c r="AN11" i="5"/>
  <c r="AM11" i="5"/>
  <c r="AL11" i="5"/>
  <c r="AK11" i="5"/>
  <c r="AJ11" i="5"/>
  <c r="AI11" i="5"/>
  <c r="AO10" i="5"/>
  <c r="AN10" i="5"/>
  <c r="AM10" i="5"/>
  <c r="AL10" i="5"/>
  <c r="AK10" i="5"/>
  <c r="AJ10" i="5"/>
  <c r="AI10" i="5"/>
  <c r="AO9" i="5"/>
  <c r="AN9" i="5"/>
  <c r="AM9" i="5"/>
  <c r="AL9" i="5"/>
  <c r="AK9" i="5"/>
  <c r="AJ9" i="5"/>
  <c r="AI9" i="5"/>
  <c r="AO8" i="5"/>
  <c r="AN8" i="5"/>
  <c r="AM8" i="5"/>
  <c r="AL8" i="5"/>
  <c r="AK8" i="5"/>
  <c r="AJ8" i="5"/>
  <c r="AI8" i="5"/>
  <c r="AO7" i="5"/>
  <c r="AN7" i="5"/>
  <c r="AM7" i="5"/>
  <c r="AL7" i="5"/>
  <c r="AK7" i="5"/>
  <c r="AJ7" i="5"/>
  <c r="AI7" i="5"/>
  <c r="AO6" i="5"/>
  <c r="AN6" i="5"/>
  <c r="AM6" i="5"/>
  <c r="AL6" i="5"/>
  <c r="AK6" i="5"/>
  <c r="AJ6" i="5"/>
  <c r="AI6" i="5"/>
  <c r="AO5" i="5"/>
  <c r="AN5" i="5"/>
  <c r="AM5" i="5"/>
  <c r="AL5" i="5"/>
  <c r="AK5" i="5"/>
  <c r="AJ5" i="5"/>
  <c r="AI5" i="5"/>
  <c r="AN13" i="3"/>
  <c r="AM13" i="3"/>
  <c r="AL13" i="3"/>
  <c r="AK13" i="3"/>
  <c r="AJ13" i="3"/>
  <c r="AI13" i="3"/>
  <c r="AH13" i="3"/>
  <c r="AN12" i="3"/>
  <c r="AM12" i="3"/>
  <c r="AL12" i="3"/>
  <c r="AK12" i="3"/>
  <c r="AJ12" i="3"/>
  <c r="AI12" i="3"/>
  <c r="AH12" i="3"/>
  <c r="AN11" i="3"/>
  <c r="AM11" i="3"/>
  <c r="AL11" i="3"/>
  <c r="AK11" i="3"/>
  <c r="AJ11" i="3"/>
  <c r="AI11" i="3"/>
  <c r="AH11" i="3"/>
  <c r="AN10" i="3"/>
  <c r="AM10" i="3"/>
  <c r="AL10" i="3"/>
  <c r="AK10" i="3"/>
  <c r="AJ10" i="3"/>
  <c r="AI10" i="3"/>
  <c r="AH10" i="3"/>
  <c r="AN9" i="3"/>
  <c r="AM9" i="3"/>
  <c r="AL9" i="3"/>
  <c r="AK9" i="3"/>
  <c r="AJ9" i="3"/>
  <c r="AI9" i="3"/>
  <c r="AH9" i="3"/>
  <c r="AN8" i="3"/>
  <c r="AM8" i="3"/>
  <c r="AL8" i="3"/>
  <c r="AK8" i="3"/>
  <c r="AJ8" i="3"/>
  <c r="AI8" i="3"/>
  <c r="AH8" i="3"/>
  <c r="AN7" i="3"/>
  <c r="AM7" i="3"/>
  <c r="AL7" i="3"/>
  <c r="AK7" i="3"/>
  <c r="AJ7" i="3"/>
  <c r="AI7" i="3"/>
  <c r="AH7" i="3"/>
  <c r="AN6" i="3"/>
  <c r="AM6" i="3"/>
  <c r="AL6" i="3"/>
  <c r="AK6" i="3"/>
  <c r="AJ6" i="3"/>
  <c r="AI6" i="3"/>
  <c r="AH6" i="3"/>
  <c r="AN5" i="3"/>
  <c r="AM5" i="3"/>
  <c r="AL5" i="3"/>
  <c r="AK5" i="3"/>
  <c r="AJ5" i="3"/>
  <c r="AI5" i="3"/>
  <c r="AH5" i="3"/>
  <c r="AH13" i="4" l="1"/>
  <c r="AG13" i="4"/>
  <c r="AF13" i="4"/>
  <c r="AE13" i="4"/>
  <c r="AB13" i="4"/>
  <c r="AH12" i="4"/>
  <c r="AG12" i="4"/>
  <c r="AF12" i="4"/>
  <c r="AE12" i="4"/>
  <c r="AB12" i="4"/>
  <c r="AH11" i="4"/>
  <c r="AG11" i="4"/>
  <c r="AF11" i="4"/>
  <c r="AE11" i="4"/>
  <c r="AB11" i="4"/>
  <c r="AH10" i="4"/>
  <c r="AG10" i="4"/>
  <c r="AF10" i="4"/>
  <c r="AE10" i="4"/>
  <c r="AB10" i="4"/>
  <c r="AH9" i="4"/>
  <c r="AG9" i="4"/>
  <c r="AF9" i="4"/>
  <c r="AE9" i="4"/>
  <c r="AB9" i="4"/>
  <c r="AH8" i="4"/>
  <c r="AG8" i="4"/>
  <c r="AF8" i="4"/>
  <c r="AE8" i="4"/>
  <c r="AD8" i="4"/>
  <c r="AC8" i="4"/>
  <c r="AB8" i="4"/>
  <c r="AH7" i="4"/>
  <c r="AG7" i="4"/>
  <c r="AF7" i="4"/>
  <c r="AE7" i="4"/>
  <c r="AD7" i="4"/>
  <c r="AC7" i="4"/>
  <c r="AB7" i="4"/>
  <c r="AH6" i="4"/>
  <c r="AG6" i="4"/>
  <c r="AF6" i="4"/>
  <c r="AE6" i="4"/>
  <c r="AD6" i="4"/>
  <c r="AC6" i="4"/>
  <c r="AB6" i="4"/>
  <c r="AH5" i="4"/>
  <c r="AG5" i="4"/>
  <c r="AF5" i="4"/>
  <c r="AE5" i="4"/>
  <c r="AD5" i="4"/>
  <c r="AC5" i="4"/>
  <c r="AB5" i="4"/>
  <c r="A45" i="1" l="1"/>
  <c r="K45" i="1"/>
  <c r="L45" i="1"/>
  <c r="M45" i="1"/>
  <c r="A44" i="1"/>
  <c r="K44" i="1"/>
  <c r="L44" i="1"/>
  <c r="M44" i="1"/>
  <c r="A43" i="1"/>
  <c r="K43" i="1"/>
  <c r="L43" i="1"/>
  <c r="M43" i="1"/>
  <c r="N45" i="1" l="1"/>
  <c r="N44" i="1"/>
  <c r="N4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K42" i="1" l="1"/>
  <c r="L42" i="1"/>
  <c r="M42" i="1"/>
  <c r="K41" i="1"/>
  <c r="L41" i="1"/>
  <c r="M41" i="1"/>
  <c r="N42" i="1" l="1"/>
  <c r="N41" i="1"/>
  <c r="K40" i="1" l="1"/>
  <c r="L40" i="1"/>
  <c r="M40" i="1"/>
  <c r="N40" i="1" l="1"/>
  <c r="B1" i="4" l="1"/>
  <c r="B1" i="3"/>
  <c r="B3" i="3" s="1"/>
  <c r="H3" i="3" s="1"/>
  <c r="N3" i="3" s="1"/>
  <c r="T3" i="3" s="1"/>
  <c r="Z3" i="3" s="1"/>
  <c r="B3" i="5"/>
  <c r="B1" i="5" s="1"/>
  <c r="B2" i="1" l="1"/>
  <c r="K39" i="1" l="1"/>
  <c r="L39" i="1"/>
  <c r="M39" i="1"/>
  <c r="K38" i="1"/>
  <c r="L38" i="1"/>
  <c r="M38" i="1"/>
  <c r="K37" i="1"/>
  <c r="L37" i="1"/>
  <c r="M37" i="1"/>
  <c r="K36" i="1"/>
  <c r="L36" i="1"/>
  <c r="M36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M20" i="1"/>
  <c r="N20" i="1" s="1"/>
  <c r="M21" i="1"/>
  <c r="M22" i="1"/>
  <c r="M23" i="1"/>
  <c r="M24" i="1"/>
  <c r="M25" i="1"/>
  <c r="M26" i="1"/>
  <c r="M27" i="1"/>
  <c r="N27" i="1" s="1"/>
  <c r="M28" i="1"/>
  <c r="M29" i="1"/>
  <c r="M30" i="1"/>
  <c r="N30" i="1" s="1"/>
  <c r="M31" i="1"/>
  <c r="M32" i="1"/>
  <c r="M33" i="1"/>
  <c r="M34" i="1"/>
  <c r="N34" i="1" s="1"/>
  <c r="M35" i="1"/>
  <c r="K19" i="1"/>
  <c r="L19" i="1"/>
  <c r="M19" i="1"/>
  <c r="N26" i="1" l="1"/>
  <c r="N29" i="1"/>
  <c r="N21" i="1"/>
  <c r="N39" i="1"/>
  <c r="N23" i="1"/>
  <c r="N25" i="1"/>
  <c r="N38" i="1"/>
  <c r="N28" i="1"/>
  <c r="N24" i="1"/>
  <c r="N22" i="1"/>
  <c r="N37" i="1"/>
  <c r="N33" i="1"/>
  <c r="N31" i="1"/>
  <c r="N32" i="1"/>
  <c r="N35" i="1"/>
  <c r="N36" i="1"/>
  <c r="N19" i="1"/>
  <c r="K18" i="1"/>
  <c r="L18" i="1"/>
  <c r="M18" i="1"/>
  <c r="B3" i="4"/>
  <c r="K17" i="1"/>
  <c r="L17" i="1"/>
  <c r="M17" i="1"/>
  <c r="B4" i="5" l="1"/>
  <c r="B2" i="5"/>
  <c r="B2" i="4"/>
  <c r="N18" i="1"/>
  <c r="N17" i="1"/>
  <c r="K16" i="1"/>
  <c r="L16" i="1"/>
  <c r="M16" i="1"/>
  <c r="K8" i="1"/>
  <c r="L8" i="1"/>
  <c r="M8" i="1"/>
  <c r="L4" i="1"/>
  <c r="L5" i="1"/>
  <c r="L6" i="1"/>
  <c r="L7" i="1"/>
  <c r="L9" i="1"/>
  <c r="L10" i="1"/>
  <c r="L11" i="1"/>
  <c r="L12" i="1"/>
  <c r="L13" i="1"/>
  <c r="L14" i="1"/>
  <c r="L15" i="1"/>
  <c r="C1" i="4" l="1"/>
  <c r="C2" i="4" s="1"/>
  <c r="C4" i="4" s="1"/>
  <c r="C1" i="5"/>
  <c r="B4" i="4"/>
  <c r="N16" i="1"/>
  <c r="N8" i="1"/>
  <c r="K4" i="1"/>
  <c r="K5" i="1"/>
  <c r="K6" i="1"/>
  <c r="K7" i="1"/>
  <c r="K9" i="1"/>
  <c r="K10" i="1"/>
  <c r="K11" i="1"/>
  <c r="K12" i="1"/>
  <c r="K13" i="1"/>
  <c r="K14" i="1"/>
  <c r="K15" i="1"/>
  <c r="C4" i="5" l="1"/>
  <c r="C2" i="5"/>
  <c r="D1" i="4"/>
  <c r="D2" i="4" s="1"/>
  <c r="D4" i="4" s="1"/>
  <c r="M4" i="1"/>
  <c r="N4" i="1" s="1"/>
  <c r="M5" i="1"/>
  <c r="N5" i="1" s="1"/>
  <c r="M6" i="1"/>
  <c r="N6" i="1" s="1"/>
  <c r="M7" i="1"/>
  <c r="N7" i="1" s="1"/>
  <c r="M9" i="1"/>
  <c r="N9" i="1" s="1"/>
  <c r="M10" i="1"/>
  <c r="N10" i="1" s="1"/>
  <c r="M11" i="1"/>
  <c r="N11" i="1" s="1"/>
  <c r="M12" i="1"/>
  <c r="N12" i="1" s="1"/>
  <c r="M13" i="1"/>
  <c r="N13" i="1" s="1"/>
  <c r="M14" i="1"/>
  <c r="N14" i="1" s="1"/>
  <c r="M15" i="1"/>
  <c r="N15" i="1" s="1"/>
  <c r="D1" i="5" l="1"/>
  <c r="D2" i="5" s="1"/>
  <c r="E1" i="4"/>
  <c r="D4" i="5" l="1"/>
  <c r="E1" i="5"/>
  <c r="E2" i="5" s="1"/>
  <c r="E2" i="4"/>
  <c r="B2" i="3"/>
  <c r="C1" i="3" l="1"/>
  <c r="C2" i="3" s="1"/>
  <c r="F1" i="4"/>
  <c r="F2" i="4" s="1"/>
  <c r="G1" i="4" s="1"/>
  <c r="E4" i="4"/>
  <c r="B4" i="3"/>
  <c r="F1" i="5"/>
  <c r="E4" i="5"/>
  <c r="F2" i="5" l="1"/>
  <c r="F4" i="4"/>
  <c r="C4" i="3"/>
  <c r="G2" i="4"/>
  <c r="H1" i="4" s="1"/>
  <c r="H2" i="4" s="1"/>
  <c r="D1" i="3"/>
  <c r="G4" i="4" l="1"/>
  <c r="H4" i="4"/>
  <c r="G1" i="5"/>
  <c r="F4" i="5"/>
  <c r="I1" i="4"/>
  <c r="D2" i="3"/>
  <c r="G2" i="5" l="1"/>
  <c r="D4" i="3"/>
  <c r="I2" i="4"/>
  <c r="I4" i="4" s="1"/>
  <c r="E1" i="3"/>
  <c r="H1" i="5" l="1"/>
  <c r="G4" i="5"/>
  <c r="J1" i="4"/>
  <c r="E2" i="3"/>
  <c r="H2" i="5" l="1"/>
  <c r="E4" i="3"/>
  <c r="J2" i="4"/>
  <c r="J4" i="4" s="1"/>
  <c r="F1" i="3"/>
  <c r="I1" i="5" l="1"/>
  <c r="H4" i="5"/>
  <c r="K1" i="4"/>
  <c r="F2" i="3"/>
  <c r="I2" i="5" l="1"/>
  <c r="F4" i="3"/>
  <c r="K2" i="4"/>
  <c r="K4" i="4" s="1"/>
  <c r="G1" i="3"/>
  <c r="J1" i="5" l="1"/>
  <c r="I4" i="5"/>
  <c r="L1" i="4"/>
  <c r="G2" i="3"/>
  <c r="J2" i="5" l="1"/>
  <c r="G4" i="3"/>
  <c r="L2" i="4"/>
  <c r="L4" i="4" s="1"/>
  <c r="H1" i="3"/>
  <c r="K1" i="5" l="1"/>
  <c r="J4" i="5"/>
  <c r="M1" i="4"/>
  <c r="H2" i="3"/>
  <c r="I1" i="3" s="1"/>
  <c r="K2" i="5" l="1"/>
  <c r="H4" i="3"/>
  <c r="M2" i="4"/>
  <c r="M4" i="4" s="1"/>
  <c r="I2" i="3"/>
  <c r="J1" i="3" s="1"/>
  <c r="I4" i="3" l="1"/>
  <c r="L1" i="5"/>
  <c r="K4" i="5"/>
  <c r="N1" i="4"/>
  <c r="J2" i="3"/>
  <c r="K1" i="3" s="1"/>
  <c r="L2" i="5" l="1"/>
  <c r="J4" i="3"/>
  <c r="N2" i="4"/>
  <c r="N4" i="4" s="1"/>
  <c r="K2" i="3"/>
  <c r="L1" i="3" s="1"/>
  <c r="K4" i="3" l="1"/>
  <c r="M1" i="5"/>
  <c r="L4" i="5"/>
  <c r="O1" i="4"/>
  <c r="L2" i="3"/>
  <c r="M1" i="3" s="1"/>
  <c r="M2" i="5" l="1"/>
  <c r="L4" i="3"/>
  <c r="O2" i="4"/>
  <c r="O4" i="4" s="1"/>
  <c r="M2" i="3"/>
  <c r="N1" i="3" s="1"/>
  <c r="M4" i="3" l="1"/>
  <c r="N1" i="5"/>
  <c r="M4" i="5"/>
  <c r="P1" i="4"/>
  <c r="N2" i="3"/>
  <c r="O1" i="3" s="1"/>
  <c r="N2" i="5" l="1"/>
  <c r="N4" i="3"/>
  <c r="P2" i="4"/>
  <c r="O2" i="3"/>
  <c r="P1" i="3" s="1"/>
  <c r="O4" i="3" l="1"/>
  <c r="P4" i="4"/>
  <c r="O1" i="5"/>
  <c r="N4" i="5"/>
  <c r="Q1" i="4"/>
  <c r="P2" i="3"/>
  <c r="Q1" i="3" s="1"/>
  <c r="O2" i="5" l="1"/>
  <c r="P4" i="3"/>
  <c r="Q2" i="4"/>
  <c r="Q2" i="3"/>
  <c r="R1" i="3" s="1"/>
  <c r="Q4" i="3" l="1"/>
  <c r="Q4" i="4"/>
  <c r="P1" i="5"/>
  <c r="O4" i="5"/>
  <c r="R1" i="4"/>
  <c r="R2" i="3"/>
  <c r="S1" i="3" s="1"/>
  <c r="P2" i="5" l="1"/>
  <c r="R4" i="3"/>
  <c r="R2" i="4"/>
  <c r="R4" i="4" s="1"/>
  <c r="S2" i="3"/>
  <c r="T1" i="3" s="1"/>
  <c r="S4" i="3" l="1"/>
  <c r="Q1" i="5"/>
  <c r="P4" i="5"/>
  <c r="S1" i="4"/>
  <c r="T2" i="3"/>
  <c r="U1" i="3" s="1"/>
  <c r="Q2" i="5" l="1"/>
  <c r="T4" i="3"/>
  <c r="S2" i="4"/>
  <c r="U2" i="3"/>
  <c r="V1" i="3" s="1"/>
  <c r="U4" i="3" l="1"/>
  <c r="S4" i="4"/>
  <c r="R1" i="5"/>
  <c r="Q4" i="5"/>
  <c r="T1" i="4"/>
  <c r="V2" i="3"/>
  <c r="W1" i="3" s="1"/>
  <c r="R2" i="5" l="1"/>
  <c r="V4" i="3"/>
  <c r="T2" i="4"/>
  <c r="W2" i="3"/>
  <c r="X1" i="3" s="1"/>
  <c r="W4" i="3" l="1"/>
  <c r="T4" i="4"/>
  <c r="S1" i="5"/>
  <c r="R4" i="5"/>
  <c r="U1" i="4"/>
  <c r="X2" i="3"/>
  <c r="Y1" i="3" s="1"/>
  <c r="S2" i="5" l="1"/>
  <c r="X4" i="3"/>
  <c r="U2" i="4"/>
  <c r="Y2" i="3"/>
  <c r="Z1" i="3" s="1"/>
  <c r="Y4" i="3" l="1"/>
  <c r="U4" i="4"/>
  <c r="S4" i="5"/>
  <c r="V1" i="4"/>
  <c r="Z2" i="3"/>
  <c r="AA1" i="3" s="1"/>
  <c r="Z4" i="3" l="1"/>
  <c r="T1" i="5"/>
  <c r="V2" i="4"/>
  <c r="AA2" i="3"/>
  <c r="AB1" i="3" s="1"/>
  <c r="T2" i="5" l="1"/>
  <c r="U1" i="5" s="1"/>
  <c r="AA4" i="3"/>
  <c r="V4" i="4"/>
  <c r="T4" i="5"/>
  <c r="W1" i="4"/>
  <c r="AB2" i="3"/>
  <c r="AC1" i="3" s="1"/>
  <c r="U2" i="5" l="1"/>
  <c r="AB4" i="3"/>
  <c r="W2" i="4"/>
  <c r="W4" i="4" s="1"/>
  <c r="AC2" i="3"/>
  <c r="AD1" i="3" s="1"/>
  <c r="AC4" i="3" l="1"/>
  <c r="V1" i="5"/>
  <c r="U4" i="5"/>
  <c r="X1" i="4"/>
  <c r="AD2" i="3"/>
  <c r="AE1" i="3" s="1"/>
  <c r="A1" i="3" s="1"/>
  <c r="V2" i="5" l="1"/>
  <c r="AD4" i="3"/>
  <c r="X2" i="4"/>
  <c r="X4" i="4" s="1"/>
  <c r="AE2" i="3"/>
  <c r="A2" i="3" s="1"/>
  <c r="AE4" i="3" l="1"/>
  <c r="W1" i="5"/>
  <c r="V4" i="5"/>
  <c r="Y1" i="4"/>
  <c r="A1" i="4" s="1"/>
  <c r="W2" i="5" l="1"/>
  <c r="Y2" i="4"/>
  <c r="A2" i="4" l="1"/>
  <c r="Y4" i="4"/>
  <c r="W4" i="5"/>
  <c r="X1" i="5" l="1"/>
  <c r="X2" i="5" l="1"/>
  <c r="X4" i="5"/>
  <c r="Y1" i="5" l="1"/>
  <c r="Y2" i="5" l="1"/>
  <c r="Z1" i="5" s="1"/>
  <c r="Y4" i="5"/>
  <c r="Z2" i="5" l="1"/>
  <c r="AA1" i="5" s="1"/>
  <c r="Z4" i="5"/>
  <c r="AA2" i="5" l="1"/>
  <c r="AB1" i="5" s="1"/>
  <c r="AA4" i="5"/>
  <c r="AB2" i="5" l="1"/>
  <c r="AB4" i="5"/>
  <c r="AC1" i="5" l="1"/>
  <c r="AC4" i="5" s="1"/>
  <c r="AC2" i="5" l="1"/>
  <c r="AD1" i="5" s="1"/>
  <c r="A1" i="5" s="1"/>
  <c r="A2" i="5" s="1"/>
  <c r="AD4" i="5" l="1"/>
  <c r="AD2" i="5"/>
  <c r="AE1" i="5" l="1"/>
  <c r="AE4" i="5" s="1"/>
  <c r="AE2" i="5" l="1"/>
  <c r="AF1" i="5" s="1"/>
  <c r="AF4" i="5" s="1"/>
  <c r="AF2" i="5" l="1"/>
</calcChain>
</file>

<file path=xl/sharedStrings.xml><?xml version="1.0" encoding="utf-8"?>
<sst xmlns="http://schemas.openxmlformats.org/spreadsheetml/2006/main" count="266" uniqueCount="137">
  <si>
    <t>Начало</t>
  </si>
  <si>
    <t>Перенос</t>
  </si>
  <si>
    <t>Заявка</t>
  </si>
  <si>
    <t>ГИС т.з.</t>
  </si>
  <si>
    <t>ГИС АКЦ</t>
  </si>
  <si>
    <t>ВП + 3ц.ж.</t>
  </si>
  <si>
    <t>Отмена</t>
  </si>
  <si>
    <t>Мест.</t>
  </si>
  <si>
    <t>Статус</t>
  </si>
  <si>
    <t>№</t>
  </si>
  <si>
    <t>Бригада</t>
  </si>
  <si>
    <t>255 Манчаровское</t>
  </si>
  <si>
    <t>1020 Знаменское</t>
  </si>
  <si>
    <t>Бригады</t>
  </si>
  <si>
    <t>Завершение</t>
  </si>
  <si>
    <t>Причина</t>
  </si>
  <si>
    <t>БРИГАДА</t>
  </si>
  <si>
    <t>Количество переносов</t>
  </si>
  <si>
    <t>Выполнено</t>
  </si>
  <si>
    <t>Отменено</t>
  </si>
  <si>
    <t>Активные</t>
  </si>
  <si>
    <t>Фильтр:</t>
  </si>
  <si>
    <t>рлордол</t>
  </si>
  <si>
    <t>ub</t>
  </si>
  <si>
    <t>ошлл</t>
  </si>
  <si>
    <t>Скважины</t>
  </si>
  <si>
    <t>gfg</t>
  </si>
  <si>
    <t>БАЗА ДАННЫХ</t>
  </si>
  <si>
    <t>Дополнительная информация:</t>
  </si>
  <si>
    <t>Выполено</t>
  </si>
  <si>
    <t>1) Цветовые обозначения на листе "ДАННЫЕ" применяются ко всем строкам одного ЗАКАЗА:</t>
  </si>
  <si>
    <t>заказ переносился 2 раза</t>
  </si>
  <si>
    <t>Правила выделения строк и формат можно в любом момент перенастроить по вкусу на вкладке "Условное форматирование".</t>
  </si>
  <si>
    <t>На работоспособность всего файла это никак не повлияет.</t>
  </si>
  <si>
    <t>заказ отменен (курсив)</t>
  </si>
  <si>
    <t>заказ выполнен (полужирный)</t>
  </si>
  <si>
    <t>заказ переносился более 2 раз (полужирный)</t>
  </si>
  <si>
    <t>2) Для того, чтобы не пропустить выполнение какого-либо заказа, добавил к таблице "умный" автофильтр VBA с 4 опциями:</t>
  </si>
  <si>
    <t>Снять фильтр</t>
  </si>
  <si>
    <t>Открывает таблицу в полном объеме</t>
  </si>
  <si>
    <t>Выполненные</t>
  </si>
  <si>
    <t>Отмененные</t>
  </si>
  <si>
    <t>Показывает все выполненные заказы</t>
  </si>
  <si>
    <t>Показывает все отмененные заказы</t>
  </si>
  <si>
    <t>Показывает все заказы, которые ожидают выполнения и не были отменены</t>
  </si>
  <si>
    <t>Кроме того, по мере заполнения таблицы, сохранится возможность фильтровать таблицу и по другим параметрам (дата, бригада, объект)</t>
  </si>
  <si>
    <t>3) Перенос заказов автоматизирован полностью и добавлены подсказки к заполнению для пользователей.</t>
  </si>
  <si>
    <t>4) Добавил 3 графика (каждый на отдельном листе)</t>
  </si>
  <si>
    <t>Суточный, 4-часовой на 5 дней и месячный</t>
  </si>
  <si>
    <t>Чтобы облегчить нагрузку на систему, макросы срабатывают теперь только при переходе на конкретный лист с графиком и при изменении даты на нем</t>
  </si>
  <si>
    <t>Заказ</t>
  </si>
  <si>
    <t>Объект</t>
  </si>
  <si>
    <t>Вид работ</t>
  </si>
  <si>
    <t>ФИО</t>
  </si>
  <si>
    <t>Причина1</t>
  </si>
  <si>
    <t>Причина2</t>
  </si>
  <si>
    <t>Причина3</t>
  </si>
  <si>
    <t>Причина4</t>
  </si>
  <si>
    <t>Причина5</t>
  </si>
  <si>
    <t>Причина6</t>
  </si>
  <si>
    <t>Причина7</t>
  </si>
  <si>
    <t>Причина8</t>
  </si>
  <si>
    <t>Причина9</t>
  </si>
  <si>
    <t>Причина10</t>
  </si>
  <si>
    <t>Причина11</t>
  </si>
  <si>
    <t>Причина12</t>
  </si>
  <si>
    <t>Причина13</t>
  </si>
  <si>
    <t>Причина14</t>
  </si>
  <si>
    <t>Причина15</t>
  </si>
  <si>
    <t>Причина16</t>
  </si>
  <si>
    <t>Причина17</t>
  </si>
  <si>
    <t>Причина18</t>
  </si>
  <si>
    <t>Причина19</t>
  </si>
  <si>
    <t>Причина20</t>
  </si>
  <si>
    <t>Причина21</t>
  </si>
  <si>
    <t>Причина22</t>
  </si>
  <si>
    <t>Причина23</t>
  </si>
  <si>
    <t>Причина24</t>
  </si>
  <si>
    <t>Причина25</t>
  </si>
  <si>
    <t>Причина26</t>
  </si>
  <si>
    <t>Причина27</t>
  </si>
  <si>
    <t>Причина28</t>
  </si>
  <si>
    <t>Причина29</t>
  </si>
  <si>
    <t>Причина30</t>
  </si>
  <si>
    <t>Причина31</t>
  </si>
  <si>
    <t>Причина32</t>
  </si>
  <si>
    <t>Причина33</t>
  </si>
  <si>
    <t>Причина34</t>
  </si>
  <si>
    <t>Причина35</t>
  </si>
  <si>
    <t>Причина36</t>
  </si>
  <si>
    <t>Причина38</t>
  </si>
  <si>
    <t>ФИО1</t>
  </si>
  <si>
    <t>ФИО2</t>
  </si>
  <si>
    <t>ФИО3</t>
  </si>
  <si>
    <t>ФИО4</t>
  </si>
  <si>
    <t>ФИО5</t>
  </si>
  <si>
    <t>ФИО6</t>
  </si>
  <si>
    <t>ФИО7</t>
  </si>
  <si>
    <t>ФИО8</t>
  </si>
  <si>
    <t>ФИО9</t>
  </si>
  <si>
    <t>ФИО10</t>
  </si>
  <si>
    <t>ФИО11</t>
  </si>
  <si>
    <t>ФИО12</t>
  </si>
  <si>
    <t>ФИО13</t>
  </si>
  <si>
    <t>ФИО14</t>
  </si>
  <si>
    <t>ФИО15</t>
  </si>
  <si>
    <t>ФИО16</t>
  </si>
  <si>
    <t>ФИО17</t>
  </si>
  <si>
    <t>ФИО18</t>
  </si>
  <si>
    <t>ФИО19</t>
  </si>
  <si>
    <t>ФИО20</t>
  </si>
  <si>
    <t>ФИО21</t>
  </si>
  <si>
    <t>ФИО22</t>
  </si>
  <si>
    <t>ФИО23</t>
  </si>
  <si>
    <t>ФИО24</t>
  </si>
  <si>
    <t>ФИО25</t>
  </si>
  <si>
    <t>ФИО26</t>
  </si>
  <si>
    <t>ФИО27</t>
  </si>
  <si>
    <t>ФИО28</t>
  </si>
  <si>
    <t>ФИО29</t>
  </si>
  <si>
    <t>ФИО30</t>
  </si>
  <si>
    <t>ФИО31</t>
  </si>
  <si>
    <t>ФИО32</t>
  </si>
  <si>
    <t>ФИО33</t>
  </si>
  <si>
    <t>ФИО34</t>
  </si>
  <si>
    <t>ФИО35</t>
  </si>
  <si>
    <t>ФИО36</t>
  </si>
  <si>
    <t>ФИО38</t>
  </si>
  <si>
    <t>ФИО39</t>
  </si>
  <si>
    <t>Причина39</t>
  </si>
  <si>
    <t>аіавіа</t>
  </si>
  <si>
    <t>аііваіва</t>
  </si>
  <si>
    <t>ffff</t>
  </si>
  <si>
    <t>rrrrr</t>
  </si>
  <si>
    <t>апа</t>
  </si>
  <si>
    <t>рпрп</t>
  </si>
  <si>
    <t>КодСтатуса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</si>
</sst>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d/mm/yy\ h:mm;@"/>
    <numFmt numFmtId="165" formatCode="dd/mm/yy\ hh:mm;@"/>
    <numFmt numFmtId="166" formatCode="[$-F800]dddd\,\ mmmm\ dd\,\ yyyy"/>
    <numFmt numFmtId="167" formatCode="[$-F400]h:mm:ss\ AM/PM"/>
    <numFmt numFmtId="168" formatCode="[$-419]mmmm\ yyyy;@"/>
    <numFmt numFmtId="169" formatCode="dd"/>
    <numFmt numFmtId="170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color rgb="FF000000"/>
      <name val="Segoe UI"/>
      <family val="2"/>
      <charset val="204"/>
    </font>
    <font>
      <i/>
      <sz val="11"/>
      <color theme="1" tint="0.49998474074526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7C80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Fill="1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16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vertical="center"/>
    </xf>
    <xf numFmtId="165" fontId="0" fillId="0" borderId="0" xfId="0" applyNumberForma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4" fontId="0" fillId="3" borderId="0" xfId="0" applyNumberFormat="1" applyFill="1"/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4" borderId="0" xfId="0" applyFill="1"/>
    <xf numFmtId="0" fontId="0" fillId="0" borderId="0" xfId="0" applyBorder="1" applyAlignment="1"/>
    <xf numFmtId="0" fontId="0" fillId="0" borderId="0" xfId="0" applyNumberFormat="1" applyAlignment="1">
      <alignment horizontal="center" vertical="center"/>
    </xf>
    <xf numFmtId="0" fontId="0" fillId="0" borderId="0" xfId="0" applyAlignment="1"/>
    <xf numFmtId="165" fontId="0" fillId="0" borderId="0" xfId="0" applyNumberFormat="1" applyAlignment="1">
      <alignment horizontal="center" vertical="center"/>
    </xf>
    <xf numFmtId="0" fontId="0" fillId="0" borderId="0" xfId="0" applyNumberFormat="1"/>
    <xf numFmtId="0" fontId="1" fillId="0" borderId="0" xfId="0" applyFont="1" applyAlignment="1">
      <alignment vertical="top"/>
    </xf>
    <xf numFmtId="0" fontId="3" fillId="0" borderId="0" xfId="0" applyFont="1"/>
    <xf numFmtId="0" fontId="4" fillId="4" borderId="0" xfId="0" applyFont="1" applyFill="1" applyAlignment="1">
      <alignment vertical="center"/>
    </xf>
    <xf numFmtId="168" fontId="0" fillId="5" borderId="1" xfId="0" applyNumberFormat="1" applyFill="1" applyBorder="1" applyAlignment="1">
      <alignment horizontal="centerContinuous"/>
    </xf>
    <xf numFmtId="168" fontId="0" fillId="5" borderId="2" xfId="0" applyNumberFormat="1" applyFill="1" applyBorder="1" applyAlignment="1">
      <alignment horizontal="centerContinuous"/>
    </xf>
    <xf numFmtId="16" fontId="0" fillId="0" borderId="14" xfId="0" applyNumberFormat="1" applyBorder="1"/>
    <xf numFmtId="16" fontId="0" fillId="0" borderId="15" xfId="0" applyNumberFormat="1" applyBorder="1"/>
    <xf numFmtId="16" fontId="0" fillId="0" borderId="12" xfId="0" applyNumberFormat="1" applyBorder="1"/>
    <xf numFmtId="16" fontId="0" fillId="0" borderId="16" xfId="0" applyNumberFormat="1" applyBorder="1"/>
    <xf numFmtId="16" fontId="0" fillId="0" borderId="0" xfId="0" applyNumberFormat="1" applyBorder="1"/>
    <xf numFmtId="16" fontId="0" fillId="0" borderId="17" xfId="0" applyNumberFormat="1" applyBorder="1"/>
    <xf numFmtId="169" fontId="0" fillId="3" borderId="18" xfId="0" applyNumberFormat="1" applyFill="1" applyBorder="1" applyAlignment="1">
      <alignment vertical="center"/>
    </xf>
    <xf numFmtId="169" fontId="0" fillId="3" borderId="19" xfId="0" applyNumberFormat="1" applyFill="1" applyBorder="1" applyAlignment="1">
      <alignment vertical="center"/>
    </xf>
    <xf numFmtId="169" fontId="0" fillId="3" borderId="20" xfId="0" applyNumberFormat="1" applyFill="1" applyBorder="1" applyAlignment="1">
      <alignment vertical="center"/>
    </xf>
    <xf numFmtId="167" fontId="0" fillId="0" borderId="14" xfId="0" applyNumberFormat="1" applyBorder="1"/>
    <xf numFmtId="167" fontId="0" fillId="0" borderId="15" xfId="0" applyNumberFormat="1" applyBorder="1"/>
    <xf numFmtId="167" fontId="0" fillId="0" borderId="12" xfId="0" applyNumberFormat="1" applyBorder="1"/>
    <xf numFmtId="167" fontId="0" fillId="0" borderId="16" xfId="0" applyNumberFormat="1" applyBorder="1"/>
    <xf numFmtId="167" fontId="0" fillId="0" borderId="0" xfId="0" applyNumberFormat="1" applyBorder="1"/>
    <xf numFmtId="167" fontId="0" fillId="0" borderId="17" xfId="0" applyNumberFormat="1" applyBorder="1"/>
    <xf numFmtId="166" fontId="7" fillId="5" borderId="13" xfId="0" applyNumberFormat="1" applyFont="1" applyFill="1" applyBorder="1" applyAlignment="1">
      <alignment horizontal="centerContinuous"/>
    </xf>
    <xf numFmtId="166" fontId="0" fillId="5" borderId="1" xfId="0" applyNumberFormat="1" applyFill="1" applyBorder="1" applyAlignment="1">
      <alignment horizontal="centerContinuous"/>
    </xf>
    <xf numFmtId="166" fontId="0" fillId="5" borderId="2" xfId="0" applyNumberFormat="1" applyFill="1" applyBorder="1" applyAlignment="1">
      <alignment horizontal="centerContinuous"/>
    </xf>
    <xf numFmtId="0" fontId="0" fillId="3" borderId="9" xfId="0" applyFill="1" applyBorder="1" applyAlignment="1">
      <alignment horizontal="left" vertical="center" textRotation="90"/>
    </xf>
    <xf numFmtId="0" fontId="0" fillId="3" borderId="10" xfId="0" applyFill="1" applyBorder="1" applyAlignment="1">
      <alignment horizontal="left" vertical="center" textRotation="90"/>
    </xf>
    <xf numFmtId="0" fontId="0" fillId="3" borderId="11" xfId="0" applyFill="1" applyBorder="1" applyAlignment="1">
      <alignment horizontal="left" vertical="center" textRotation="9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166" fontId="0" fillId="5" borderId="1" xfId="0" applyNumberFormat="1" applyFill="1" applyBorder="1" applyAlignment="1">
      <alignment horizontal="centerContinuous" vertical="center"/>
    </xf>
    <xf numFmtId="166" fontId="0" fillId="5" borderId="2" xfId="0" applyNumberFormat="1" applyFill="1" applyBorder="1" applyAlignment="1">
      <alignment horizontal="centerContinuous" vertical="center"/>
    </xf>
    <xf numFmtId="0" fontId="0" fillId="3" borderId="5" xfId="0" applyFill="1" applyBorder="1" applyAlignment="1">
      <alignment vertical="center" textRotation="90"/>
    </xf>
    <xf numFmtId="0" fontId="0" fillId="3" borderId="6" xfId="0" applyFill="1" applyBorder="1" applyAlignment="1">
      <alignment vertical="center" textRotation="90"/>
    </xf>
    <xf numFmtId="0" fontId="0" fillId="3" borderId="7" xfId="0" applyFill="1" applyBorder="1" applyAlignment="1">
      <alignment vertical="center" textRotation="90"/>
    </xf>
    <xf numFmtId="0" fontId="0" fillId="3" borderId="8" xfId="0" applyFill="1" applyBorder="1" applyAlignment="1">
      <alignment vertical="center" textRotation="90"/>
    </xf>
    <xf numFmtId="0" fontId="0" fillId="0" borderId="0" xfId="0" applyFont="1"/>
    <xf numFmtId="0" fontId="6" fillId="7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6" fillId="0" borderId="0" xfId="0" applyFont="1"/>
    <xf numFmtId="0" fontId="5" fillId="0" borderId="0" xfId="0" applyFont="1"/>
    <xf numFmtId="0" fontId="8" fillId="0" borderId="0" xfId="0" applyFont="1"/>
    <xf numFmtId="0" fontId="9" fillId="0" borderId="0" xfId="1"/>
    <xf numFmtId="0" fontId="10" fillId="0" borderId="4" xfId="0" applyFont="1" applyBorder="1" applyAlignment="1">
      <alignment vertical="center"/>
    </xf>
    <xf numFmtId="2" fontId="0" fillId="0" borderId="0" xfId="0" applyNumberFormat="1"/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3" borderId="33" xfId="0" applyFill="1" applyBorder="1" applyAlignment="1">
      <alignment vertical="center" textRotation="90"/>
    </xf>
    <xf numFmtId="0" fontId="10" fillId="0" borderId="4" xfId="0" applyFont="1" applyBorder="1"/>
    <xf numFmtId="168" fontId="11" fillId="5" borderId="13" xfId="0" applyNumberFormat="1" applyFont="1" applyFill="1" applyBorder="1" applyAlignment="1">
      <alignment horizontal="centerContinuous" vertical="center"/>
    </xf>
    <xf numFmtId="3" fontId="10" fillId="0" borderId="4" xfId="0" applyNumberFormat="1" applyFont="1" applyBorder="1"/>
    <xf numFmtId="3" fontId="0" fillId="0" borderId="0" xfId="0" applyNumberFormat="1"/>
    <xf numFmtId="16" fontId="0" fillId="0" borderId="3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" fontId="0" fillId="0" borderId="4" xfId="0" applyNumberFormat="1" applyBorder="1"/>
    <xf numFmtId="165" fontId="0" fillId="0" borderId="0" xfId="0" applyNumberFormat="1"/>
    <xf numFmtId="0" fontId="10" fillId="0" borderId="0" xfId="0" applyFont="1"/>
    <xf numFmtId="1" fontId="0" fillId="0" borderId="0" xfId="0" applyNumberFormat="1"/>
    <xf numFmtId="170" fontId="0" fillId="0" borderId="0" xfId="0" applyNumberFormat="1" applyFill="1" applyBorder="1" applyAlignment="1">
      <alignment horizontal="center" vertical="center"/>
    </xf>
    <xf numFmtId="170" fontId="0" fillId="0" borderId="0" xfId="0" applyNumberFormat="1" applyFill="1" applyAlignment="1">
      <alignment horizontal="center" vertical="center"/>
    </xf>
  </cellXfs>
  <cellStyles count="2">
    <cellStyle name="Обычный" xfId="0" builtinId="0"/>
    <cellStyle name="Пояснение" xfId="1" builtinId="53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9" tint="0.79998168889431442"/>
        </patternFill>
      </fill>
      <border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  <border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color rgb="FF00B050"/>
      </font>
      <fill>
        <patternFill>
          <bgColor rgb="FF00B050"/>
        </patternFill>
      </fill>
    </dxf>
    <dxf>
      <font>
        <color rgb="FFFFFF99"/>
      </font>
      <fill>
        <patternFill>
          <bgColor rgb="FFFFFF66"/>
        </patternFill>
      </fill>
    </dxf>
    <dxf>
      <font>
        <color rgb="FFFF5050"/>
      </font>
      <fill>
        <patternFill>
          <bgColor rgb="FFFF5050"/>
        </patternFill>
      </fill>
    </dxf>
    <dxf>
      <fill>
        <patternFill>
          <bgColor theme="9" tint="0.79998168889431442"/>
        </patternFill>
      </fill>
      <border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64" formatCode="dd/mm/yy\ h:mm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64" formatCode="dd/mm/yy\ h:mm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64" formatCode="dd/mm/yy\ h:mm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64" formatCode="dd/mm/yy\ h:mm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65" formatCode="dd/mm/yy\ hh:mm;@"/>
      <alignment horizontal="center" vertical="center" textRotation="0" indent="0" justifyLastLine="0" shrinkToFit="0" readingOrder="0"/>
    </dxf>
    <dxf>
      <alignment textRotation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70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</font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 val="0"/>
        <i/>
      </font>
      <fill>
        <patternFill patternType="solid">
          <fgColor auto="1"/>
          <bgColor rgb="FFFF7C80"/>
        </patternFill>
      </fill>
    </dxf>
  </dxfs>
  <tableStyles count="0" defaultTableStyle="TableStyleMedium2" defaultPivotStyle="PivotStyleLight16"/>
  <colors>
    <mruColors>
      <color rgb="FFFF7C80"/>
      <color rgb="FFFFFF66"/>
      <color rgb="FFFFFF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Spin" dx="22" fmlaLink="$Z$3" max="1000" min="1" page="10" val="3"/>
</file>

<file path=xl/ctrlProps/ctrlProp6.xml><?xml version="1.0" encoding="utf-8"?>
<formControlPr xmlns="http://schemas.microsoft.com/office/spreadsheetml/2009/9/main" objectType="Spin" dx="22" fmlaLink="$AF$3" max="1000" min="1" page="10" val="3"/>
</file>

<file path=xl/ctrlProps/ctrlProp7.xml><?xml version="1.0" encoding="utf-8"?>
<formControlPr xmlns="http://schemas.microsoft.com/office/spreadsheetml/2009/9/main" objectType="Spin" dx="22" fmlaLink="$AG$3" max="1000" min="1" page="10" val="2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1019175</xdr:colOff>
          <xdr:row>0</xdr:row>
          <xdr:rowOff>0</xdr:rowOff>
        </xdr:from>
        <xdr:to>
          <xdr:col>5</xdr:col>
          <xdr:colOff>819150</xdr:colOff>
          <xdr:row>1</xdr:row>
          <xdr:rowOff>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CEB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Снять фильтр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0</xdr:row>
          <xdr:rowOff>0</xdr:rowOff>
        </xdr:from>
        <xdr:to>
          <xdr:col>6</xdr:col>
          <xdr:colOff>952500</xdr:colOff>
          <xdr:row>1</xdr:row>
          <xdr:rowOff>0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CEB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Выполненные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1257300</xdr:colOff>
          <xdr:row>0</xdr:row>
          <xdr:rowOff>0</xdr:rowOff>
        </xdr:from>
        <xdr:to>
          <xdr:col>8</xdr:col>
          <xdr:colOff>771525</xdr:colOff>
          <xdr:row>1</xdr:row>
          <xdr:rowOff>0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CEB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Активные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0</xdr:row>
          <xdr:rowOff>0</xdr:rowOff>
        </xdr:from>
        <xdr:to>
          <xdr:col>7</xdr:col>
          <xdr:colOff>971550</xdr:colOff>
          <xdr:row>1</xdr:row>
          <xdr:rowOff>0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CEBDD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Отмененные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4</xdr:row>
      <xdr:rowOff>95250</xdr:rowOff>
    </xdr:from>
    <xdr:to>
      <xdr:col>4</xdr:col>
      <xdr:colOff>104775</xdr:colOff>
      <xdr:row>4</xdr:row>
      <xdr:rowOff>95250</xdr:rowOff>
    </xdr:to>
    <xdr:cxnSp macro="">
      <xdr:nvCxnSpPr>
        <xdr:cNvPr id="5" name="Прямая со стрелкой 4"/>
        <xdr:cNvCxnSpPr/>
      </xdr:nvCxnSpPr>
      <xdr:spPr>
        <a:xfrm>
          <a:off x="1181100" y="1257300"/>
          <a:ext cx="209550" cy="0"/>
        </a:xfrm>
        <a:prstGeom prst="straightConnector1">
          <a:avLst/>
        </a:prstGeom>
        <a:ln w="22225" cap="flat" cmpd="sng" algn="ctr">
          <a:solidFill>
            <a:srgbClr val="000000">
              <a:alpha val="50000"/>
            </a:srgbClr>
          </a:solidFill>
          <a:prstDash val="solid"/>
          <a:miter lim="800000"/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0</xdr:colOff>
          <xdr:row>2</xdr:row>
          <xdr:rowOff>0</xdr:rowOff>
        </xdr:from>
        <xdr:to>
          <xdr:col>26</xdr:col>
          <xdr:colOff>0</xdr:colOff>
          <xdr:row>3</xdr:row>
          <xdr:rowOff>0</xdr:rowOff>
        </xdr:to>
        <xdr:sp macro="" textlink="">
          <xdr:nvSpPr>
            <xdr:cNvPr id="5121" name="Spinner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16</xdr:row>
      <xdr:rowOff>95250</xdr:rowOff>
    </xdr:from>
    <xdr:to>
      <xdr:col>14</xdr:col>
      <xdr:colOff>104775</xdr:colOff>
      <xdr:row>16</xdr:row>
      <xdr:rowOff>95250</xdr:rowOff>
    </xdr:to>
    <xdr:cxnSp macro="">
      <xdr:nvCxnSpPr>
        <xdr:cNvPr id="7" name="Прямая со стрелкой 6"/>
        <xdr:cNvCxnSpPr/>
      </xdr:nvCxnSpPr>
      <xdr:spPr>
        <a:xfrm>
          <a:off x="2181225" y="3552825"/>
          <a:ext cx="1257300" cy="0"/>
        </a:xfrm>
        <a:prstGeom prst="straightConnector1">
          <a:avLst/>
        </a:prstGeom>
        <a:ln w="22225" cap="flat" cmpd="sng" algn="ctr">
          <a:solidFill>
            <a:srgbClr val="000000">
              <a:alpha val="50000"/>
            </a:srgbClr>
          </a:solidFill>
          <a:prstDash val="solid"/>
          <a:miter lim="800000"/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12</xdr:row>
      <xdr:rowOff>95250</xdr:rowOff>
    </xdr:from>
    <xdr:to>
      <xdr:col>30</xdr:col>
      <xdr:colOff>104775</xdr:colOff>
      <xdr:row>12</xdr:row>
      <xdr:rowOff>95250</xdr:rowOff>
    </xdr:to>
    <xdr:cxnSp macro="">
      <xdr:nvCxnSpPr>
        <xdr:cNvPr id="5" name="Прямая со стрелкой 4"/>
        <xdr:cNvCxnSpPr/>
      </xdr:nvCxnSpPr>
      <xdr:spPr>
        <a:xfrm>
          <a:off x="1762125" y="2790825"/>
          <a:ext cx="5029200" cy="0"/>
        </a:xfrm>
        <a:prstGeom prst="straightConnector1">
          <a:avLst/>
        </a:prstGeom>
        <a:ln w="22225" cap="flat" cmpd="sng" algn="ctr">
          <a:solidFill>
            <a:srgbClr val="000000">
              <a:alpha val="50000"/>
            </a:srgbClr>
          </a:solidFill>
          <a:prstDash val="solid"/>
          <a:miter lim="800000"/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104775</xdr:colOff>
      <xdr:row>8</xdr:row>
      <xdr:rowOff>95250</xdr:rowOff>
    </xdr:from>
    <xdr:to>
      <xdr:col>10</xdr:col>
      <xdr:colOff>104775</xdr:colOff>
      <xdr:row>8</xdr:row>
      <xdr:rowOff>95250</xdr:rowOff>
    </xdr:to>
    <xdr:cxnSp macro="">
      <xdr:nvCxnSpPr>
        <xdr:cNvPr id="3" name="Прямая со стрелкой 2"/>
        <xdr:cNvCxnSpPr/>
      </xdr:nvCxnSpPr>
      <xdr:spPr>
        <a:xfrm>
          <a:off x="1133475" y="2028825"/>
          <a:ext cx="1466850" cy="0"/>
        </a:xfrm>
        <a:prstGeom prst="straightConnector1">
          <a:avLst/>
        </a:prstGeom>
        <a:ln w="22225" cap="flat" cmpd="sng" algn="ctr">
          <a:solidFill>
            <a:srgbClr val="000000">
              <a:alpha val="50000"/>
            </a:srgbClr>
          </a:solidFill>
          <a:prstDash val="solid"/>
          <a:miter lim="800000"/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6</xdr:row>
      <xdr:rowOff>95250</xdr:rowOff>
    </xdr:from>
    <xdr:to>
      <xdr:col>30</xdr:col>
      <xdr:colOff>104775</xdr:colOff>
      <xdr:row>6</xdr:row>
      <xdr:rowOff>95250</xdr:rowOff>
    </xdr:to>
    <xdr:cxnSp macro="">
      <xdr:nvCxnSpPr>
        <xdr:cNvPr id="2" name="Прямая со стрелкой 1"/>
        <xdr:cNvCxnSpPr/>
      </xdr:nvCxnSpPr>
      <xdr:spPr>
        <a:xfrm>
          <a:off x="1762125" y="1647825"/>
          <a:ext cx="5029200" cy="0"/>
        </a:xfrm>
        <a:prstGeom prst="straightConnector1">
          <a:avLst/>
        </a:prstGeom>
        <a:ln w="22225" cap="flat" cmpd="sng" algn="ctr">
          <a:solidFill>
            <a:srgbClr val="000000">
              <a:alpha val="50000"/>
            </a:srgbClr>
          </a:solidFill>
          <a:prstDash val="solid"/>
          <a:miter lim="800000"/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104775</xdr:colOff>
      <xdr:row>9</xdr:row>
      <xdr:rowOff>95250</xdr:rowOff>
    </xdr:from>
    <xdr:to>
      <xdr:col>14</xdr:col>
      <xdr:colOff>104775</xdr:colOff>
      <xdr:row>9</xdr:row>
      <xdr:rowOff>95250</xdr:rowOff>
    </xdr:to>
    <xdr:cxnSp macro="">
      <xdr:nvCxnSpPr>
        <xdr:cNvPr id="4" name="Прямая со стрелкой 3"/>
        <xdr:cNvCxnSpPr/>
      </xdr:nvCxnSpPr>
      <xdr:spPr>
        <a:xfrm>
          <a:off x="2181225" y="2219325"/>
          <a:ext cx="1257300" cy="0"/>
        </a:xfrm>
        <a:prstGeom prst="straightConnector1">
          <a:avLst/>
        </a:prstGeom>
        <a:ln w="22225" cap="flat" cmpd="sng" algn="ctr">
          <a:solidFill>
            <a:srgbClr val="000000">
              <a:alpha val="50000"/>
            </a:srgbClr>
          </a:solidFill>
          <a:prstDash val="solid"/>
          <a:miter lim="800000"/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104775</xdr:colOff>
      <xdr:row>14</xdr:row>
      <xdr:rowOff>95250</xdr:rowOff>
    </xdr:from>
    <xdr:to>
      <xdr:col>10</xdr:col>
      <xdr:colOff>104775</xdr:colOff>
      <xdr:row>14</xdr:row>
      <xdr:rowOff>95250</xdr:rowOff>
    </xdr:to>
    <xdr:cxnSp macro="">
      <xdr:nvCxnSpPr>
        <xdr:cNvPr id="6" name="Прямая со стрелкой 5"/>
        <xdr:cNvCxnSpPr/>
      </xdr:nvCxnSpPr>
      <xdr:spPr>
        <a:xfrm>
          <a:off x="1133475" y="3171825"/>
          <a:ext cx="1466850" cy="0"/>
        </a:xfrm>
        <a:prstGeom prst="straightConnector1">
          <a:avLst/>
        </a:prstGeom>
        <a:ln w="22225" cap="flat" cmpd="sng" algn="ctr">
          <a:solidFill>
            <a:srgbClr val="000000">
              <a:alpha val="50000"/>
            </a:srgbClr>
          </a:solidFill>
          <a:prstDash val="solid"/>
          <a:miter lim="800000"/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0</xdr:colOff>
          <xdr:row>2</xdr:row>
          <xdr:rowOff>0</xdr:rowOff>
        </xdr:from>
        <xdr:to>
          <xdr:col>32</xdr:col>
          <xdr:colOff>0</xdr:colOff>
          <xdr:row>3</xdr:row>
          <xdr:rowOff>0</xdr:rowOff>
        </xdr:to>
        <xdr:sp macro="" textlink="">
          <xdr:nvSpPr>
            <xdr:cNvPr id="3073" name="Spinner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23</xdr:row>
      <xdr:rowOff>100013</xdr:rowOff>
    </xdr:from>
    <xdr:to>
      <xdr:col>21</xdr:col>
      <xdr:colOff>114300</xdr:colOff>
      <xdr:row>23</xdr:row>
      <xdr:rowOff>100013</xdr:rowOff>
    </xdr:to>
    <xdr:cxnSp macro="">
      <xdr:nvCxnSpPr>
        <xdr:cNvPr id="31" name="Прямая со стрелкой 30"/>
        <xdr:cNvCxnSpPr/>
      </xdr:nvCxnSpPr>
      <xdr:spPr>
        <a:xfrm>
          <a:off x="1638300" y="4205288"/>
          <a:ext cx="3657600" cy="0"/>
        </a:xfrm>
        <a:prstGeom prst="straightConnector1">
          <a:avLst/>
        </a:prstGeom>
        <a:ln w="22225" cap="flat" cmpd="sng" algn="ctr">
          <a:solidFill>
            <a:srgbClr val="000000">
              <a:alpha val="50000"/>
            </a:srgbClr>
          </a:solidFill>
          <a:prstDash val="solid"/>
          <a:miter lim="800000"/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16</xdr:row>
      <xdr:rowOff>95250</xdr:rowOff>
    </xdr:from>
    <xdr:to>
      <xdr:col>5</xdr:col>
      <xdr:colOff>114300</xdr:colOff>
      <xdr:row>16</xdr:row>
      <xdr:rowOff>95250</xdr:rowOff>
    </xdr:to>
    <xdr:cxnSp macro="">
      <xdr:nvCxnSpPr>
        <xdr:cNvPr id="29" name="Прямая со стрелкой 28"/>
        <xdr:cNvCxnSpPr/>
      </xdr:nvCxnSpPr>
      <xdr:spPr>
        <a:xfrm>
          <a:off x="1409700" y="2867025"/>
          <a:ext cx="228600" cy="0"/>
        </a:xfrm>
        <a:prstGeom prst="straightConnector1">
          <a:avLst/>
        </a:prstGeom>
        <a:ln w="22225" cap="flat" cmpd="sng" algn="ctr">
          <a:solidFill>
            <a:srgbClr val="000000">
              <a:alpha val="50000"/>
            </a:srgbClr>
          </a:solidFill>
          <a:prstDash val="solid"/>
          <a:miter lim="800000"/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12</xdr:row>
      <xdr:rowOff>95250</xdr:rowOff>
    </xdr:from>
    <xdr:to>
      <xdr:col>7</xdr:col>
      <xdr:colOff>114300</xdr:colOff>
      <xdr:row>12</xdr:row>
      <xdr:rowOff>95250</xdr:rowOff>
    </xdr:to>
    <xdr:cxnSp macro="">
      <xdr:nvCxnSpPr>
        <xdr:cNvPr id="27" name="Прямая со стрелкой 26"/>
        <xdr:cNvCxnSpPr/>
      </xdr:nvCxnSpPr>
      <xdr:spPr>
        <a:xfrm>
          <a:off x="1181100" y="2105025"/>
          <a:ext cx="914400" cy="0"/>
        </a:xfrm>
        <a:prstGeom prst="straightConnector1">
          <a:avLst/>
        </a:prstGeom>
        <a:ln w="22225" cap="flat" cmpd="sng" algn="ctr">
          <a:solidFill>
            <a:srgbClr val="000000">
              <a:alpha val="50000"/>
            </a:srgbClr>
          </a:solidFill>
          <a:prstDash val="solid"/>
          <a:miter lim="800000"/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9</xdr:row>
      <xdr:rowOff>95250</xdr:rowOff>
    </xdr:from>
    <xdr:to>
      <xdr:col>5</xdr:col>
      <xdr:colOff>114300</xdr:colOff>
      <xdr:row>9</xdr:row>
      <xdr:rowOff>95250</xdr:rowOff>
    </xdr:to>
    <xdr:cxnSp macro="">
      <xdr:nvCxnSpPr>
        <xdr:cNvPr id="25" name="Прямая со стрелкой 24"/>
        <xdr:cNvCxnSpPr/>
      </xdr:nvCxnSpPr>
      <xdr:spPr>
        <a:xfrm>
          <a:off x="1409700" y="1533525"/>
          <a:ext cx="228600" cy="0"/>
        </a:xfrm>
        <a:prstGeom prst="straightConnector1">
          <a:avLst/>
        </a:prstGeom>
        <a:ln w="22225" cap="flat" cmpd="sng" algn="ctr">
          <a:solidFill>
            <a:srgbClr val="000000">
              <a:alpha val="50000"/>
            </a:srgbClr>
          </a:solidFill>
          <a:prstDash val="solid"/>
          <a:miter lim="800000"/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7</xdr:row>
      <xdr:rowOff>95250</xdr:rowOff>
    </xdr:from>
    <xdr:to>
      <xdr:col>21</xdr:col>
      <xdr:colOff>114300</xdr:colOff>
      <xdr:row>7</xdr:row>
      <xdr:rowOff>95250</xdr:rowOff>
    </xdr:to>
    <xdr:cxnSp macro="">
      <xdr:nvCxnSpPr>
        <xdr:cNvPr id="23" name="Прямая со стрелкой 22"/>
        <xdr:cNvCxnSpPr/>
      </xdr:nvCxnSpPr>
      <xdr:spPr>
        <a:xfrm>
          <a:off x="1638300" y="1152525"/>
          <a:ext cx="3657600" cy="0"/>
        </a:xfrm>
        <a:prstGeom prst="straightConnector1">
          <a:avLst/>
        </a:prstGeom>
        <a:ln w="22225" cap="flat" cmpd="sng" algn="ctr">
          <a:solidFill>
            <a:srgbClr val="000000">
              <a:alpha val="50000"/>
            </a:srgbClr>
          </a:solidFill>
          <a:prstDash val="solid"/>
          <a:miter lim="800000"/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6</xdr:row>
      <xdr:rowOff>95250</xdr:rowOff>
    </xdr:from>
    <xdr:to>
      <xdr:col>7</xdr:col>
      <xdr:colOff>114300</xdr:colOff>
      <xdr:row>6</xdr:row>
      <xdr:rowOff>95250</xdr:rowOff>
    </xdr:to>
    <xdr:cxnSp macro="">
      <xdr:nvCxnSpPr>
        <xdr:cNvPr id="21" name="Прямая со стрелкой 20"/>
        <xdr:cNvCxnSpPr/>
      </xdr:nvCxnSpPr>
      <xdr:spPr>
        <a:xfrm>
          <a:off x="1181100" y="962025"/>
          <a:ext cx="914400" cy="0"/>
        </a:xfrm>
        <a:prstGeom prst="straightConnector1">
          <a:avLst/>
        </a:prstGeom>
        <a:ln w="22225" cap="flat" cmpd="sng" algn="ctr">
          <a:solidFill>
            <a:srgbClr val="000000">
              <a:alpha val="50000"/>
            </a:srgbClr>
          </a:solidFill>
          <a:prstDash val="solid"/>
          <a:miter lim="800000"/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114300</xdr:colOff>
      <xdr:row>5</xdr:row>
      <xdr:rowOff>95250</xdr:rowOff>
    </xdr:from>
    <xdr:to>
      <xdr:col>29</xdr:col>
      <xdr:colOff>114300</xdr:colOff>
      <xdr:row>5</xdr:row>
      <xdr:rowOff>95250</xdr:rowOff>
    </xdr:to>
    <xdr:cxnSp macro="">
      <xdr:nvCxnSpPr>
        <xdr:cNvPr id="19" name="Прямая со стрелкой 18"/>
        <xdr:cNvCxnSpPr/>
      </xdr:nvCxnSpPr>
      <xdr:spPr>
        <a:xfrm>
          <a:off x="5981700" y="771525"/>
          <a:ext cx="1143000" cy="0"/>
        </a:xfrm>
        <a:prstGeom prst="straightConnector1">
          <a:avLst/>
        </a:prstGeom>
        <a:ln w="22225" cap="flat" cmpd="sng" algn="ctr">
          <a:solidFill>
            <a:srgbClr val="000000">
              <a:alpha val="50000"/>
            </a:srgbClr>
          </a:solidFill>
          <a:prstDash val="solid"/>
          <a:miter lim="800000"/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4</xdr:row>
      <xdr:rowOff>95250</xdr:rowOff>
    </xdr:from>
    <xdr:to>
      <xdr:col>3</xdr:col>
      <xdr:colOff>114300</xdr:colOff>
      <xdr:row>4</xdr:row>
      <xdr:rowOff>95250</xdr:rowOff>
    </xdr:to>
    <xdr:cxnSp macro="">
      <xdr:nvCxnSpPr>
        <xdr:cNvPr id="17" name="Прямая со стрелкой 16"/>
        <xdr:cNvCxnSpPr/>
      </xdr:nvCxnSpPr>
      <xdr:spPr>
        <a:xfrm>
          <a:off x="952500" y="581025"/>
          <a:ext cx="228600" cy="0"/>
        </a:xfrm>
        <a:prstGeom prst="straightConnector1">
          <a:avLst/>
        </a:prstGeom>
        <a:ln w="22225" cap="flat" cmpd="sng" algn="ctr">
          <a:solidFill>
            <a:srgbClr val="000000">
              <a:alpha val="50000"/>
            </a:srgbClr>
          </a:solidFill>
          <a:prstDash val="solid"/>
          <a:miter lim="800000"/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114300</xdr:colOff>
      <xdr:row>4</xdr:row>
      <xdr:rowOff>95250</xdr:rowOff>
    </xdr:from>
    <xdr:to>
      <xdr:col>2</xdr:col>
      <xdr:colOff>114300</xdr:colOff>
      <xdr:row>4</xdr:row>
      <xdr:rowOff>95250</xdr:rowOff>
    </xdr:to>
    <xdr:cxnSp macro="">
      <xdr:nvCxnSpPr>
        <xdr:cNvPr id="18" name="Прямая со стрелкой 17"/>
        <xdr:cNvCxnSpPr/>
      </xdr:nvCxnSpPr>
      <xdr:spPr>
        <a:xfrm>
          <a:off x="723900" y="581025"/>
          <a:ext cx="228600" cy="0"/>
        </a:xfrm>
        <a:prstGeom prst="straightConnector1">
          <a:avLst/>
        </a:prstGeom>
        <a:ln w="22225" cap="flat" cmpd="sng" algn="ctr">
          <a:solidFill>
            <a:srgbClr val="000000">
              <a:alpha val="50000"/>
            </a:srgbClr>
          </a:solidFill>
          <a:prstDash val="solid"/>
          <a:miter lim="800000"/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6</xdr:row>
      <xdr:rowOff>95250</xdr:rowOff>
    </xdr:from>
    <xdr:to>
      <xdr:col>22</xdr:col>
      <xdr:colOff>114300</xdr:colOff>
      <xdr:row>6</xdr:row>
      <xdr:rowOff>95250</xdr:rowOff>
    </xdr:to>
    <xdr:cxnSp macro="">
      <xdr:nvCxnSpPr>
        <xdr:cNvPr id="20" name="Прямая со стрелкой 19"/>
        <xdr:cNvCxnSpPr/>
      </xdr:nvCxnSpPr>
      <xdr:spPr>
        <a:xfrm>
          <a:off x="2095500" y="962025"/>
          <a:ext cx="3429000" cy="0"/>
        </a:xfrm>
        <a:prstGeom prst="straightConnector1">
          <a:avLst/>
        </a:prstGeom>
        <a:ln w="22225" cap="flat" cmpd="sng" algn="ctr">
          <a:solidFill>
            <a:srgbClr val="000000">
              <a:alpha val="50000"/>
            </a:srgbClr>
          </a:solidFill>
          <a:prstDash val="solid"/>
          <a:miter lim="800000"/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114300</xdr:colOff>
      <xdr:row>7</xdr:row>
      <xdr:rowOff>95250</xdr:rowOff>
    </xdr:from>
    <xdr:to>
      <xdr:col>23</xdr:col>
      <xdr:colOff>114300</xdr:colOff>
      <xdr:row>7</xdr:row>
      <xdr:rowOff>95250</xdr:rowOff>
    </xdr:to>
    <xdr:cxnSp macro="">
      <xdr:nvCxnSpPr>
        <xdr:cNvPr id="22" name="Прямая со стрелкой 21"/>
        <xdr:cNvCxnSpPr/>
      </xdr:nvCxnSpPr>
      <xdr:spPr>
        <a:xfrm>
          <a:off x="5295900" y="1152525"/>
          <a:ext cx="457200" cy="0"/>
        </a:xfrm>
        <a:prstGeom prst="straightConnector1">
          <a:avLst/>
        </a:prstGeom>
        <a:ln w="22225" cap="flat" cmpd="sng" algn="ctr">
          <a:solidFill>
            <a:srgbClr val="000000">
              <a:alpha val="50000"/>
            </a:srgbClr>
          </a:solidFill>
          <a:prstDash val="solid"/>
          <a:miter lim="800000"/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8</xdr:row>
      <xdr:rowOff>95250</xdr:rowOff>
    </xdr:from>
    <xdr:to>
      <xdr:col>4</xdr:col>
      <xdr:colOff>114300</xdr:colOff>
      <xdr:row>8</xdr:row>
      <xdr:rowOff>95250</xdr:rowOff>
    </xdr:to>
    <xdr:cxnSp macro="">
      <xdr:nvCxnSpPr>
        <xdr:cNvPr id="24" name="Прямая со стрелкой 23"/>
        <xdr:cNvCxnSpPr/>
      </xdr:nvCxnSpPr>
      <xdr:spPr>
        <a:xfrm>
          <a:off x="1181100" y="1343025"/>
          <a:ext cx="228600" cy="0"/>
        </a:xfrm>
        <a:prstGeom prst="straightConnector1">
          <a:avLst/>
        </a:prstGeom>
        <a:ln w="22225" cap="flat" cmpd="sng" algn="ctr">
          <a:solidFill>
            <a:srgbClr val="000000">
              <a:alpha val="50000"/>
            </a:srgbClr>
          </a:solidFill>
          <a:prstDash val="solid"/>
          <a:miter lim="800000"/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12</xdr:row>
      <xdr:rowOff>95250</xdr:rowOff>
    </xdr:from>
    <xdr:to>
      <xdr:col>22</xdr:col>
      <xdr:colOff>114300</xdr:colOff>
      <xdr:row>12</xdr:row>
      <xdr:rowOff>95250</xdr:rowOff>
    </xdr:to>
    <xdr:cxnSp macro="">
      <xdr:nvCxnSpPr>
        <xdr:cNvPr id="26" name="Прямая со стрелкой 25"/>
        <xdr:cNvCxnSpPr/>
      </xdr:nvCxnSpPr>
      <xdr:spPr>
        <a:xfrm>
          <a:off x="2095500" y="2105025"/>
          <a:ext cx="3429000" cy="0"/>
        </a:xfrm>
        <a:prstGeom prst="straightConnector1">
          <a:avLst/>
        </a:prstGeom>
        <a:ln w="22225" cap="flat" cmpd="sng" algn="ctr">
          <a:solidFill>
            <a:srgbClr val="000000">
              <a:alpha val="50000"/>
            </a:srgbClr>
          </a:solidFill>
          <a:prstDash val="solid"/>
          <a:miter lim="800000"/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114300</xdr:colOff>
      <xdr:row>13</xdr:row>
      <xdr:rowOff>95250</xdr:rowOff>
    </xdr:from>
    <xdr:to>
      <xdr:col>2</xdr:col>
      <xdr:colOff>114300</xdr:colOff>
      <xdr:row>13</xdr:row>
      <xdr:rowOff>95250</xdr:rowOff>
    </xdr:to>
    <xdr:cxnSp macro="">
      <xdr:nvCxnSpPr>
        <xdr:cNvPr id="28" name="Прямая со стрелкой 27"/>
        <xdr:cNvCxnSpPr/>
      </xdr:nvCxnSpPr>
      <xdr:spPr>
        <a:xfrm>
          <a:off x="723900" y="2295525"/>
          <a:ext cx="228600" cy="0"/>
        </a:xfrm>
        <a:prstGeom prst="straightConnector1">
          <a:avLst/>
        </a:prstGeom>
        <a:ln w="22225" cap="flat" cmpd="sng" algn="ctr">
          <a:solidFill>
            <a:srgbClr val="000000">
              <a:alpha val="50000"/>
            </a:srgbClr>
          </a:solidFill>
          <a:prstDash val="solid"/>
          <a:miter lim="800000"/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114300</xdr:colOff>
      <xdr:row>23</xdr:row>
      <xdr:rowOff>100013</xdr:rowOff>
    </xdr:from>
    <xdr:to>
      <xdr:col>23</xdr:col>
      <xdr:colOff>114300</xdr:colOff>
      <xdr:row>23</xdr:row>
      <xdr:rowOff>100013</xdr:rowOff>
    </xdr:to>
    <xdr:cxnSp macro="">
      <xdr:nvCxnSpPr>
        <xdr:cNvPr id="30" name="Прямая со стрелкой 29"/>
        <xdr:cNvCxnSpPr/>
      </xdr:nvCxnSpPr>
      <xdr:spPr>
        <a:xfrm>
          <a:off x="5295900" y="4205288"/>
          <a:ext cx="457200" cy="0"/>
        </a:xfrm>
        <a:prstGeom prst="straightConnector1">
          <a:avLst/>
        </a:prstGeom>
        <a:ln w="22225" cap="flat" cmpd="sng" algn="ctr">
          <a:solidFill>
            <a:srgbClr val="000000">
              <a:alpha val="50000"/>
            </a:srgbClr>
          </a:solidFill>
          <a:prstDash val="solid"/>
          <a:miter lim="800000"/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0</xdr:row>
          <xdr:rowOff>0</xdr:rowOff>
        </xdr:from>
        <xdr:to>
          <xdr:col>33</xdr:col>
          <xdr:colOff>0</xdr:colOff>
          <xdr:row>3</xdr:row>
          <xdr:rowOff>0</xdr:rowOff>
        </xdr:to>
        <xdr:sp macro="" textlink="">
          <xdr:nvSpPr>
            <xdr:cNvPr id="6145" name="Spinner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Данные" displayName="Данные" ref="A3:N45" totalsRowShown="0" headerRowDxfId="31">
  <autoFilter ref="A3:N45"/>
  <sortState ref="B4:N40">
    <sortCondition ref="C7:C27"/>
  </sortState>
  <tableColumns count="14">
    <tableColumn id="13" name="КодСтатуса" dataDxfId="30">
      <calculatedColumnFormula>IF(Данные[[#This Row],[Статус]]="",0.5,IF(Данные[[#This Row],[Статус]]="Перенос",1,IF(Данные[[#This Row],[Статус]]="Выполнено",2,3)))</calculatedColumnFormula>
    </tableColumn>
    <tableColumn id="1" name="№" dataDxfId="29"/>
    <tableColumn id="2" name="Бригада" dataDxfId="28"/>
    <tableColumn id="3" name="Мест." dataDxfId="27"/>
    <tableColumn id="4" name="Заявка" dataDxfId="26"/>
    <tableColumn id="5" name="Начало" dataDxfId="25"/>
    <tableColumn id="8" name="Завершение" dataDxfId="24"/>
    <tableColumn id="6" name="Статус" dataDxfId="23"/>
    <tableColumn id="14" name="ФИО" dataDxfId="22"/>
    <tableColumn id="9" name="Причина" dataDxfId="21"/>
    <tableColumn id="11" name="Выполнено" dataDxfId="20">
      <calculatedColumnFormula>COUNTIFS(Данные[№],Данные[[#This Row],[№]],Данные[Статус],"Выполнено")</calculatedColumnFormula>
    </tableColumn>
    <tableColumn id="7" name="Количество переносов" dataDxfId="19">
      <calculatedColumnFormula>COUNTIFS(Данные[№],Данные[[#This Row],[№]],Данные[Статус],"Перенос")</calculatedColumnFormula>
    </tableColumn>
    <tableColumn id="10" name="Отменено" dataDxfId="18">
      <calculatedColumnFormula>COUNTIFS(Данные[№],Данные[[#This Row],[№]],Данные[Статус],"Отмена")</calculatedColumnFormula>
    </tableColumn>
    <tableColumn id="12" name="Активные" dataDxfId="17">
      <calculatedColumnFormula>Данные[[#This Row],[Выполнено]]+Данные[[#This Row],[Отменено]]</calculatedColumnFormula>
    </tableColumn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id="2" name="Спр_Бригады" displayName="Спр_Бригады" ref="A1:A21" totalsRowShown="0" dataDxfId="1">
  <autoFilter ref="A1:A21"/>
  <tableColumns count="1">
    <tableColumn id="1" name="Бригады" dataDxfId="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Спр_Статусы" displayName="Спр_Статусы" ref="C1:C4" totalsRowShown="0">
  <autoFilter ref="C1:C4"/>
  <tableColumns count="1">
    <tableColumn id="1" name="Статус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Спр_Скважины" displayName="Спр_Скважины" ref="E1:E4" totalsRowShown="0">
  <autoFilter ref="E1:E4"/>
  <tableColumns count="1">
    <tableColumn id="1" name="Скважины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6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7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theme="9" tint="0.59999389629810485"/>
  </sheetPr>
  <dimension ref="A1:AR45"/>
  <sheetViews>
    <sheetView showZeros="0" tabSelected="1" topLeftCell="B1" zoomScaleNormal="100" workbookViewId="0">
      <pane ySplit="3" topLeftCell="A4" activePane="bottomLeft" state="frozen"/>
      <selection activeCell="B1" sqref="B1"/>
      <selection pane="bottomLeft"/>
    </sheetView>
  </sheetViews>
  <sheetFormatPr defaultColWidth="3.28515625" defaultRowHeight="17.25" customHeight="1" outlineLevelRow="1" outlineLevelCol="1" x14ac:dyDescent="0.25"/>
  <cols>
    <col min="1" max="1" width="8.42578125" hidden="1" customWidth="1" outlineLevel="1"/>
    <col min="2" max="2" width="10" bestFit="1" customWidth="1" collapsed="1"/>
    <col min="3" max="3" width="18" bestFit="1" customWidth="1"/>
    <col min="4" max="4" width="18.85546875" bestFit="1" customWidth="1"/>
    <col min="5" max="5" width="16" bestFit="1" customWidth="1"/>
    <col min="6" max="7" width="16" customWidth="1"/>
    <col min="8" max="9" width="19.28515625" customWidth="1"/>
    <col min="10" max="10" width="15" customWidth="1"/>
    <col min="11" max="11" width="16.28515625" hidden="1" customWidth="1" outlineLevel="1"/>
    <col min="12" max="12" width="16.140625" hidden="1" customWidth="1" outlineLevel="1"/>
    <col min="13" max="13" width="15.140625" hidden="1" customWidth="1" outlineLevel="1"/>
    <col min="14" max="14" width="14.7109375" hidden="1" customWidth="1" outlineLevel="1"/>
    <col min="15" max="15" width="3.7109375" customWidth="1" collapsed="1"/>
    <col min="16" max="18" width="3.7109375" customWidth="1"/>
    <col min="19" max="26" width="3.7109375" style="1" customWidth="1"/>
    <col min="27" max="28" width="3.7109375" customWidth="1"/>
    <col min="29" max="29" width="3.7109375" style="1" customWidth="1"/>
    <col min="30" max="44" width="3.7109375" customWidth="1"/>
  </cols>
  <sheetData>
    <row r="1" spans="1:44" ht="21" outlineLevel="1" x14ac:dyDescent="0.25">
      <c r="B1" s="27" t="s">
        <v>27</v>
      </c>
      <c r="E1" s="29" t="s">
        <v>21</v>
      </c>
      <c r="F1" s="21"/>
      <c r="G1" s="21"/>
      <c r="H1" s="21"/>
      <c r="I1" s="21"/>
      <c r="J1" s="21"/>
    </row>
    <row r="2" spans="1:44" ht="17.25" customHeight="1" outlineLevel="1" x14ac:dyDescent="0.25">
      <c r="B2" s="28" t="str">
        <f>"Всего в базе сейчас "&amp;MAX(Данные[№])&amp;" заказов и "&amp;COUNTA(Данные[№])&amp;" заявок"</f>
        <v>Всего в базе сейчас 18 заказов и 42 заявок</v>
      </c>
    </row>
    <row r="3" spans="1:44" ht="30" x14ac:dyDescent="0.25">
      <c r="A3" s="20" t="s">
        <v>136</v>
      </c>
      <c r="B3" s="5" t="s">
        <v>9</v>
      </c>
      <c r="C3" s="5" t="s">
        <v>10</v>
      </c>
      <c r="D3" s="5" t="s">
        <v>7</v>
      </c>
      <c r="E3" s="5" t="s">
        <v>2</v>
      </c>
      <c r="F3" s="6" t="s">
        <v>0</v>
      </c>
      <c r="G3" s="6" t="s">
        <v>14</v>
      </c>
      <c r="H3" s="6" t="s">
        <v>8</v>
      </c>
      <c r="I3" s="6" t="s">
        <v>53</v>
      </c>
      <c r="J3" s="6" t="s">
        <v>15</v>
      </c>
      <c r="K3" s="6" t="s">
        <v>18</v>
      </c>
      <c r="L3" s="20" t="s">
        <v>17</v>
      </c>
      <c r="M3" s="18" t="s">
        <v>19</v>
      </c>
      <c r="N3" s="18" t="s">
        <v>20</v>
      </c>
    </row>
    <row r="4" spans="1:44" ht="17.25" customHeight="1" x14ac:dyDescent="0.25">
      <c r="A4" s="94">
        <f>IF(Данные[[#This Row],[Статус]]="",0.5,IF(Данные[[#This Row],[Статус]]="Перенос",1,IF(Данные[[#This Row],[Статус]]="Выполнено",2,3)))</f>
        <v>1</v>
      </c>
      <c r="B4" s="5">
        <v>1</v>
      </c>
      <c r="C4" s="5">
        <v>54</v>
      </c>
      <c r="D4" s="5" t="s">
        <v>12</v>
      </c>
      <c r="E4" s="5" t="s">
        <v>5</v>
      </c>
      <c r="F4" s="12">
        <v>42403.333333333336</v>
      </c>
      <c r="G4" s="7">
        <v>42404.5</v>
      </c>
      <c r="H4" s="7" t="s">
        <v>1</v>
      </c>
      <c r="I4" s="7" t="s">
        <v>91</v>
      </c>
      <c r="J4" s="7" t="s">
        <v>54</v>
      </c>
      <c r="K4" s="15">
        <f>COUNTIFS(Данные[№],Данные[[#This Row],[№]],Данные[Статус],"Выполнено")</f>
        <v>1</v>
      </c>
      <c r="L4" s="15">
        <f>COUNTIFS(Данные[№],Данные[[#This Row],[№]],Данные[Статус],"Перенос")</f>
        <v>1</v>
      </c>
      <c r="M4" s="19">
        <f>COUNTIFS(Данные[№],Данные[[#This Row],[№]],Данные[Статус],"Отмена")</f>
        <v>0</v>
      </c>
      <c r="N4">
        <f>Данные[[#This Row],[Выполнено]]+Данные[[#This Row],[Отменено]]</f>
        <v>1</v>
      </c>
    </row>
    <row r="5" spans="1:44" ht="17.25" customHeight="1" x14ac:dyDescent="0.25">
      <c r="A5" s="94">
        <f>IF(Данные[[#This Row],[Статус]]="",0.5,IF(Данные[[#This Row],[Статус]]="Перенос",1,IF(Данные[[#This Row],[Статус]]="Выполнено",2,3)))</f>
        <v>2</v>
      </c>
      <c r="B5" s="5">
        <v>1</v>
      </c>
      <c r="C5" s="5">
        <v>54</v>
      </c>
      <c r="D5" s="5" t="s">
        <v>12</v>
      </c>
      <c r="E5" s="5" t="s">
        <v>3</v>
      </c>
      <c r="F5" s="12">
        <v>42404.5</v>
      </c>
      <c r="G5" s="7"/>
      <c r="H5" s="7" t="s">
        <v>18</v>
      </c>
      <c r="I5" s="7" t="s">
        <v>92</v>
      </c>
      <c r="J5" s="7" t="s">
        <v>55</v>
      </c>
      <c r="K5" s="15">
        <f>COUNTIFS(Данные[№],Данные[[#This Row],[№]],Данные[Статус],"Выполнено")</f>
        <v>1</v>
      </c>
      <c r="L5" s="15">
        <f>COUNTIFS(Данные[№],Данные[[#This Row],[№]],Данные[Статус],"Перенос")</f>
        <v>1</v>
      </c>
      <c r="M5" s="19">
        <f>COUNTIFS(Данные[№],Данные[[#This Row],[№]],Данные[Статус],"Отмена")</f>
        <v>0</v>
      </c>
      <c r="N5">
        <f>Данные[[#This Row],[Выполнено]]+Данные[[#This Row],[Отменено]]</f>
        <v>1</v>
      </c>
    </row>
    <row r="6" spans="1:44" ht="17.25" customHeight="1" x14ac:dyDescent="0.25">
      <c r="A6" s="94">
        <f>IF(Данные[[#This Row],[Статус]]="",0.5,IF(Данные[[#This Row],[Статус]]="Перенос",1,IF(Данные[[#This Row],[Статус]]="Выполнено",2,3)))</f>
        <v>1</v>
      </c>
      <c r="B6" s="5">
        <v>2</v>
      </c>
      <c r="C6" s="5">
        <v>50</v>
      </c>
      <c r="D6" s="5" t="s">
        <v>11</v>
      </c>
      <c r="E6" s="5" t="s">
        <v>4</v>
      </c>
      <c r="F6" s="12">
        <v>42401.208333333336</v>
      </c>
      <c r="G6" s="12">
        <v>42401.708333333336</v>
      </c>
      <c r="H6" s="7" t="s">
        <v>1</v>
      </c>
      <c r="I6" s="7" t="s">
        <v>93</v>
      </c>
      <c r="J6" s="7" t="s">
        <v>56</v>
      </c>
      <c r="K6" s="15">
        <f>COUNTIFS(Данные[№],Данные[[#This Row],[№]],Данные[Статус],"Выполнено")</f>
        <v>1</v>
      </c>
      <c r="L6" s="15">
        <f>COUNTIFS(Данные[№],Данные[[#This Row],[№]],Данные[Статус],"Перенос")</f>
        <v>2</v>
      </c>
      <c r="M6" s="19">
        <f>COUNTIFS(Данные[№],Данные[[#This Row],[№]],Данные[Статус],"Отмена")</f>
        <v>0</v>
      </c>
      <c r="N6">
        <f>Данные[[#This Row],[Выполнено]]+Данные[[#This Row],[Отменено]]</f>
        <v>1</v>
      </c>
    </row>
    <row r="7" spans="1:44" ht="17.25" customHeight="1" x14ac:dyDescent="0.25">
      <c r="A7" s="94">
        <f>IF(Данные[[#This Row],[Статус]]="",0.5,IF(Данные[[#This Row],[Статус]]="Перенос",1,IF(Данные[[#This Row],[Статус]]="Выполнено",2,3)))</f>
        <v>1</v>
      </c>
      <c r="B7" s="5">
        <v>2</v>
      </c>
      <c r="C7" s="5">
        <v>50</v>
      </c>
      <c r="D7" s="5" t="s">
        <v>11</v>
      </c>
      <c r="E7" s="5" t="s">
        <v>4</v>
      </c>
      <c r="F7" s="12">
        <v>42401.708333333336</v>
      </c>
      <c r="G7" s="12">
        <v>42402</v>
      </c>
      <c r="H7" s="7" t="s">
        <v>1</v>
      </c>
      <c r="I7" s="7" t="s">
        <v>94</v>
      </c>
      <c r="J7" s="7" t="s">
        <v>57</v>
      </c>
      <c r="K7" s="15">
        <f>COUNTIFS(Данные[№],Данные[[#This Row],[№]],Данные[Статус],"Выполнено")</f>
        <v>1</v>
      </c>
      <c r="L7" s="15">
        <f>COUNTIFS(Данные[№],Данные[[#This Row],[№]],Данные[Статус],"Перенос")</f>
        <v>2</v>
      </c>
      <c r="M7" s="19">
        <f>COUNTIFS(Данные[№],Данные[[#This Row],[№]],Данные[Статус],"Отмена")</f>
        <v>0</v>
      </c>
      <c r="N7">
        <f>Данные[[#This Row],[Выполнено]]+Данные[[#This Row],[Отменено]]</f>
        <v>1</v>
      </c>
    </row>
    <row r="8" spans="1:44" ht="17.25" customHeight="1" x14ac:dyDescent="0.25">
      <c r="A8" s="94">
        <f>IF(Данные[[#This Row],[Статус]]="",0.5,IF(Данные[[#This Row],[Статус]]="Перенос",1,IF(Данные[[#This Row],[Статус]]="Выполнено",2,3)))</f>
        <v>2</v>
      </c>
      <c r="B8" s="16">
        <v>2</v>
      </c>
      <c r="C8" s="5">
        <v>50</v>
      </c>
      <c r="D8" s="5" t="s">
        <v>11</v>
      </c>
      <c r="E8" s="5" t="s">
        <v>4</v>
      </c>
      <c r="F8" s="12">
        <v>42402</v>
      </c>
      <c r="G8" s="7"/>
      <c r="H8" s="7" t="s">
        <v>18</v>
      </c>
      <c r="I8" s="7" t="s">
        <v>95</v>
      </c>
      <c r="J8" s="7" t="s">
        <v>58</v>
      </c>
      <c r="K8" s="15">
        <f>COUNTIFS(Данные[№],Данные[[#This Row],[№]],Данные[Статус],"Выполнено")</f>
        <v>1</v>
      </c>
      <c r="L8" s="15">
        <f>COUNTIFS(Данные[№],Данные[[#This Row],[№]],Данные[Статус],"Перенос")</f>
        <v>2</v>
      </c>
      <c r="M8" s="19">
        <f>COUNTIFS(Данные[№],Данные[[#This Row],[№]],Данные[Статус],"Отмена")</f>
        <v>0</v>
      </c>
      <c r="N8">
        <f>Данные[[#This Row],[Выполнено]]+Данные[[#This Row],[Отменено]]</f>
        <v>1</v>
      </c>
    </row>
    <row r="9" spans="1:44" ht="17.25" customHeight="1" x14ac:dyDescent="0.25">
      <c r="A9" s="94">
        <f>IF(Данные[[#This Row],[Статус]]="",0.5,IF(Данные[[#This Row],[Статус]]="Перенос",1,IF(Данные[[#This Row],[Статус]]="Выполнено",2,3)))</f>
        <v>1</v>
      </c>
      <c r="B9" s="5">
        <v>3</v>
      </c>
      <c r="C9" s="5">
        <v>52</v>
      </c>
      <c r="D9" s="5" t="s">
        <v>12</v>
      </c>
      <c r="E9" s="22"/>
      <c r="F9" s="13">
        <v>42403.833333333336</v>
      </c>
      <c r="G9" s="7">
        <v>42407.854166666664</v>
      </c>
      <c r="H9" s="7" t="s">
        <v>1</v>
      </c>
      <c r="I9" s="7" t="s">
        <v>96</v>
      </c>
      <c r="J9" s="7" t="s">
        <v>59</v>
      </c>
      <c r="K9" s="15">
        <f>COUNTIFS(Данные[№],Данные[[#This Row],[№]],Данные[Статус],"Выполнено")</f>
        <v>1</v>
      </c>
      <c r="L9" s="16">
        <f>COUNTIFS(Данные[№],Данные[[#This Row],[№]],Данные[Статус],"Перенос")</f>
        <v>2</v>
      </c>
      <c r="M9" s="19">
        <f>COUNTIFS(Данные[№],Данные[[#This Row],[№]],Данные[Статус],"Отмена")</f>
        <v>0</v>
      </c>
      <c r="N9">
        <f>Данные[[#This Row],[Выполнено]]+Данные[[#This Row],[Отменено]]</f>
        <v>1</v>
      </c>
    </row>
    <row r="10" spans="1:44" ht="17.25" customHeight="1" x14ac:dyDescent="0.25">
      <c r="A10" s="94">
        <f>IF(Данные[[#This Row],[Статус]]="",0.5,IF(Данные[[#This Row],[Статус]]="Перенос",1,IF(Данные[[#This Row],[Статус]]="Выполнено",2,3)))</f>
        <v>1</v>
      </c>
      <c r="B10" s="5">
        <v>3</v>
      </c>
      <c r="C10" s="5">
        <v>52</v>
      </c>
      <c r="D10" s="5" t="s">
        <v>12</v>
      </c>
      <c r="E10" s="22"/>
      <c r="F10" s="13">
        <v>42407.854166666664</v>
      </c>
      <c r="G10" s="7">
        <v>42422.508333333331</v>
      </c>
      <c r="H10" s="7" t="s">
        <v>1</v>
      </c>
      <c r="I10" s="7" t="s">
        <v>97</v>
      </c>
      <c r="J10" s="7" t="s">
        <v>60</v>
      </c>
      <c r="K10" s="15">
        <f>COUNTIFS(Данные[№],Данные[[#This Row],[№]],Данные[Статус],"Выполнено")</f>
        <v>1</v>
      </c>
      <c r="L10" s="16">
        <f>COUNTIFS(Данные[№],Данные[[#This Row],[№]],Данные[Статус],"Перенос")</f>
        <v>2</v>
      </c>
      <c r="M10" s="15">
        <f>COUNTIFS(Данные[№],Данные[[#This Row],[№]],Данные[Статус],"Отмена")</f>
        <v>0</v>
      </c>
      <c r="N10">
        <f>Данные[[#This Row],[Выполнено]]+Данные[[#This Row],[Отменено]]</f>
        <v>1</v>
      </c>
    </row>
    <row r="11" spans="1:44" ht="17.25" customHeight="1" x14ac:dyDescent="0.25">
      <c r="A11" s="94">
        <f>IF(Данные[[#This Row],[Статус]]="",0.5,IF(Данные[[#This Row],[Статус]]="Перенос",1,IF(Данные[[#This Row],[Статус]]="Выполнено",2,3)))</f>
        <v>2</v>
      </c>
      <c r="B11" s="5">
        <v>3</v>
      </c>
      <c r="C11" s="5">
        <v>52</v>
      </c>
      <c r="D11" s="5" t="s">
        <v>12</v>
      </c>
      <c r="E11" s="22"/>
      <c r="F11" s="13">
        <v>42422.508333333331</v>
      </c>
      <c r="G11" s="7"/>
      <c r="H11" s="7" t="s">
        <v>18</v>
      </c>
      <c r="I11" s="7" t="s">
        <v>98</v>
      </c>
      <c r="J11" s="7" t="s">
        <v>61</v>
      </c>
      <c r="K11" s="15">
        <f>COUNTIFS(Данные[№],Данные[[#This Row],[№]],Данные[Статус],"Выполнено")</f>
        <v>1</v>
      </c>
      <c r="L11" s="16">
        <f>COUNTIFS(Данные[№],Данные[[#This Row],[№]],Данные[Статус],"Перенос")</f>
        <v>2</v>
      </c>
      <c r="M11" s="15">
        <f>COUNTIFS(Данные[№],Данные[[#This Row],[№]],Данные[Статус],"Отмена")</f>
        <v>0</v>
      </c>
      <c r="N11" s="3">
        <f>Данные[[#This Row],[Выполнено]]+Данные[[#This Row],[Отменено]]</f>
        <v>1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ht="17.25" customHeight="1" x14ac:dyDescent="0.25">
      <c r="A12" s="94">
        <f>IF(Данные[[#This Row],[Статус]]="",0.5,IF(Данные[[#This Row],[Статус]]="Перенос",1,IF(Данные[[#This Row],[Статус]]="Выполнено",2,3)))</f>
        <v>1</v>
      </c>
      <c r="B12" s="5">
        <v>4</v>
      </c>
      <c r="C12" s="5">
        <v>50</v>
      </c>
      <c r="D12" s="5" t="s">
        <v>11</v>
      </c>
      <c r="E12" s="2"/>
      <c r="F12" s="13">
        <v>42402.877083333333</v>
      </c>
      <c r="G12" s="7">
        <v>42403.083333333336</v>
      </c>
      <c r="H12" s="7" t="s">
        <v>1</v>
      </c>
      <c r="I12" s="7" t="s">
        <v>99</v>
      </c>
      <c r="J12" s="7" t="s">
        <v>62</v>
      </c>
      <c r="K12" s="15">
        <f>COUNTIFS(Данные[№],Данные[[#This Row],[№]],Данные[Статус],"Выполнено")</f>
        <v>0</v>
      </c>
      <c r="L12" s="16">
        <f>COUNTIFS(Данные[№],Данные[[#This Row],[№]],Данные[Статус],"Перенос")</f>
        <v>2</v>
      </c>
      <c r="M12" s="15">
        <f>COUNTIFS(Данные[№],Данные[[#This Row],[№]],Данные[Статус],"Отмена")</f>
        <v>0</v>
      </c>
      <c r="N12">
        <f>Данные[[#This Row],[Выполнено]]+Данные[[#This Row],[Отменено]]</f>
        <v>0</v>
      </c>
    </row>
    <row r="13" spans="1:44" ht="17.25" customHeight="1" x14ac:dyDescent="0.25">
      <c r="A13" s="94">
        <f>IF(Данные[[#This Row],[Статус]]="",0.5,IF(Данные[[#This Row],[Статус]]="Перенос",1,IF(Данные[[#This Row],[Статус]]="Выполнено",2,3)))</f>
        <v>3</v>
      </c>
      <c r="B13" s="5">
        <v>5</v>
      </c>
      <c r="C13" s="5">
        <v>56</v>
      </c>
      <c r="D13" s="5" t="s">
        <v>11</v>
      </c>
      <c r="E13" s="2"/>
      <c r="F13" s="13">
        <v>42403.993055555555</v>
      </c>
      <c r="G13" s="7"/>
      <c r="H13" s="7" t="s">
        <v>6</v>
      </c>
      <c r="I13" s="7" t="s">
        <v>100</v>
      </c>
      <c r="J13" s="7" t="s">
        <v>63</v>
      </c>
      <c r="K13" s="15">
        <f>COUNTIFS(Данные[№],Данные[[#This Row],[№]],Данные[Статус],"Выполнено")</f>
        <v>0</v>
      </c>
      <c r="L13" s="16">
        <f>COUNTIFS(Данные[№],Данные[[#This Row],[№]],Данные[Статус],"Перенос")</f>
        <v>0</v>
      </c>
      <c r="M13" s="15">
        <f>COUNTIFS(Данные[№],Данные[[#This Row],[№]],Данные[Статус],"Отмена")</f>
        <v>1</v>
      </c>
      <c r="N13">
        <f>Данные[[#This Row],[Выполнено]]+Данные[[#This Row],[Отменено]]</f>
        <v>1</v>
      </c>
    </row>
    <row r="14" spans="1:44" ht="17.25" customHeight="1" x14ac:dyDescent="0.25">
      <c r="A14" s="94">
        <f>IF(Данные[[#This Row],[Статус]]="",0.5,IF(Данные[[#This Row],[Статус]]="Перенос",1,IF(Данные[[#This Row],[Статус]]="Выполнено",2,3)))</f>
        <v>1</v>
      </c>
      <c r="B14" s="5">
        <v>6</v>
      </c>
      <c r="C14" s="5">
        <v>55</v>
      </c>
      <c r="D14" s="5" t="s">
        <v>12</v>
      </c>
      <c r="E14" s="2" t="s">
        <v>22</v>
      </c>
      <c r="F14" s="13">
        <v>42404.212500000001</v>
      </c>
      <c r="G14" s="7">
        <v>42405.212500000001</v>
      </c>
      <c r="H14" s="7" t="s">
        <v>1</v>
      </c>
      <c r="I14" s="7" t="s">
        <v>101</v>
      </c>
      <c r="J14" s="7" t="s">
        <v>64</v>
      </c>
      <c r="K14" s="15">
        <f>COUNTIFS(Данные[№],Данные[[#This Row],[№]],Данные[Статус],"Выполнено")</f>
        <v>1</v>
      </c>
      <c r="L14" s="16">
        <f>COUNTIFS(Данные[№],Данные[[#This Row],[№]],Данные[Статус],"Перенос")</f>
        <v>1</v>
      </c>
      <c r="M14" s="15">
        <f>COUNTIFS(Данные[№],Данные[[#This Row],[№]],Данные[Статус],"Отмена")</f>
        <v>0</v>
      </c>
      <c r="N14">
        <f>Данные[[#This Row],[Выполнено]]+Данные[[#This Row],[Отменено]]</f>
        <v>1</v>
      </c>
    </row>
    <row r="15" spans="1:44" ht="17.25" customHeight="1" x14ac:dyDescent="0.25">
      <c r="A15" s="94">
        <f>IF(Данные[[#This Row],[Статус]]="",0.5,IF(Данные[[#This Row],[Статус]]="Перенос",1,IF(Данные[[#This Row],[Статус]]="Выполнено",2,3)))</f>
        <v>2</v>
      </c>
      <c r="B15" s="5">
        <v>6</v>
      </c>
      <c r="C15" s="5">
        <v>55</v>
      </c>
      <c r="D15" s="5" t="s">
        <v>12</v>
      </c>
      <c r="E15" s="2"/>
      <c r="F15" s="13">
        <v>42405.212500000001</v>
      </c>
      <c r="G15" s="7"/>
      <c r="H15" s="7" t="s">
        <v>18</v>
      </c>
      <c r="I15" s="7" t="s">
        <v>102</v>
      </c>
      <c r="J15" s="7" t="s">
        <v>65</v>
      </c>
      <c r="K15" s="15">
        <f>COUNTIFS(Данные[№],Данные[[#This Row],[№]],Данные[Статус],"Выполнено")</f>
        <v>1</v>
      </c>
      <c r="L15" s="16">
        <f>COUNTIFS(Данные[№],Данные[[#This Row],[№]],Данные[Статус],"Перенос")</f>
        <v>1</v>
      </c>
      <c r="M15" s="15">
        <f>COUNTIFS(Данные[№],Данные[[#This Row],[№]],Данные[Статус],"Отмена")</f>
        <v>0</v>
      </c>
      <c r="N15">
        <f>Данные[[#This Row],[Выполнено]]+Данные[[#This Row],[Отменено]]</f>
        <v>1</v>
      </c>
    </row>
    <row r="16" spans="1:44" ht="17.25" customHeight="1" x14ac:dyDescent="0.25">
      <c r="A16" s="95">
        <f>IF(Данные[[#This Row],[Статус]]="",0.5,IF(Данные[[#This Row],[Статус]]="Перенос",1,IF(Данные[[#This Row],[Статус]]="Выполнено",2,3)))</f>
        <v>1</v>
      </c>
      <c r="B16" s="23">
        <v>7</v>
      </c>
      <c r="C16" s="18">
        <v>53</v>
      </c>
      <c r="D16" s="18" t="s">
        <v>11</v>
      </c>
      <c r="E16" s="24" t="s">
        <v>23</v>
      </c>
      <c r="F16" s="25">
        <v>42405.229166666664</v>
      </c>
      <c r="G16" s="17">
        <v>42421.041666666664</v>
      </c>
      <c r="H16" s="17" t="s">
        <v>1</v>
      </c>
      <c r="I16" s="7" t="s">
        <v>103</v>
      </c>
      <c r="J16" s="7" t="s">
        <v>66</v>
      </c>
      <c r="K16" s="19">
        <f>COUNTIFS(Данные[№],Данные[[#This Row],[№]],Данные[Статус],"Выполнено")</f>
        <v>0</v>
      </c>
      <c r="L16" s="23">
        <f>COUNTIFS(Данные[№],Данные[[#This Row],[№]],Данные[Статус],"Перенос")</f>
        <v>2</v>
      </c>
      <c r="M16" s="19">
        <f>COUNTIFS(Данные[№],Данные[[#This Row],[№]],Данные[Статус],"Отмена")</f>
        <v>1</v>
      </c>
      <c r="N16" s="26">
        <f>Данные[[#This Row],[Выполнено]]+Данные[[#This Row],[Отменено]]</f>
        <v>1</v>
      </c>
    </row>
    <row r="17" spans="1:14" ht="17.25" customHeight="1" x14ac:dyDescent="0.25">
      <c r="A17" s="95">
        <f>IF(Данные[[#This Row],[Статус]]="",0.5,IF(Данные[[#This Row],[Статус]]="Перенос",1,IF(Данные[[#This Row],[Статус]]="Выполнено",2,3)))</f>
        <v>1</v>
      </c>
      <c r="B17" s="23">
        <v>7</v>
      </c>
      <c r="C17" s="18">
        <v>53</v>
      </c>
      <c r="D17" s="18" t="s">
        <v>11</v>
      </c>
      <c r="E17" s="24" t="s">
        <v>23</v>
      </c>
      <c r="F17" s="25">
        <v>42421.041666666664</v>
      </c>
      <c r="G17" s="17">
        <v>42423</v>
      </c>
      <c r="H17" s="17" t="s">
        <v>1</v>
      </c>
      <c r="I17" s="7" t="s">
        <v>104</v>
      </c>
      <c r="J17" s="7" t="s">
        <v>67</v>
      </c>
      <c r="K17" s="19">
        <f>COUNTIFS(Данные[№],Данные[[#This Row],[№]],Данные[Статус],"Выполнено")</f>
        <v>0</v>
      </c>
      <c r="L17" s="23">
        <f>COUNTIFS(Данные[№],Данные[[#This Row],[№]],Данные[Статус],"Перенос")</f>
        <v>2</v>
      </c>
      <c r="M17" s="19">
        <f>COUNTIFS(Данные[№],Данные[[#This Row],[№]],Данные[Статус],"Отмена")</f>
        <v>1</v>
      </c>
      <c r="N17" s="26">
        <f>Данные[[#This Row],[Выполнено]]+Данные[[#This Row],[Отменено]]</f>
        <v>1</v>
      </c>
    </row>
    <row r="18" spans="1:14" ht="17.25" customHeight="1" x14ac:dyDescent="0.25">
      <c r="A18" s="95">
        <f>IF(Данные[[#This Row],[Статус]]="",0.5,IF(Данные[[#This Row],[Статус]]="Перенос",1,IF(Данные[[#This Row],[Статус]]="Выполнено",2,3)))</f>
        <v>3</v>
      </c>
      <c r="B18" s="23">
        <v>7</v>
      </c>
      <c r="C18" s="18">
        <v>53</v>
      </c>
      <c r="D18" s="18" t="s">
        <v>11</v>
      </c>
      <c r="E18" s="24" t="s">
        <v>23</v>
      </c>
      <c r="F18" s="25">
        <v>42423</v>
      </c>
      <c r="G18" s="17"/>
      <c r="H18" s="17" t="s">
        <v>6</v>
      </c>
      <c r="I18" s="7" t="s">
        <v>105</v>
      </c>
      <c r="J18" s="7" t="s">
        <v>68</v>
      </c>
      <c r="K18" s="19">
        <f>COUNTIFS(Данные[№],Данные[[#This Row],[№]],Данные[Статус],"Выполнено")</f>
        <v>0</v>
      </c>
      <c r="L18" s="23">
        <f>COUNTIFS(Данные[№],Данные[[#This Row],[№]],Данные[Статус],"Перенос")</f>
        <v>2</v>
      </c>
      <c r="M18" s="19">
        <f>COUNTIFS(Данные[№],Данные[[#This Row],[№]],Данные[Статус],"Отмена")</f>
        <v>1</v>
      </c>
      <c r="N18" s="26">
        <f>Данные[[#This Row],[Выполнено]]+Данные[[#This Row],[Отменено]]</f>
        <v>1</v>
      </c>
    </row>
    <row r="19" spans="1:14" ht="17.25" customHeight="1" x14ac:dyDescent="0.25">
      <c r="A19" s="95">
        <f>IF(Данные[[#This Row],[Статус]]="",0.5,IF(Данные[[#This Row],[Статус]]="Перенос",1,IF(Данные[[#This Row],[Статус]]="Выполнено",2,3)))</f>
        <v>1</v>
      </c>
      <c r="B19" s="23">
        <v>4</v>
      </c>
      <c r="C19" s="18">
        <v>50</v>
      </c>
      <c r="D19" s="18" t="s">
        <v>11</v>
      </c>
      <c r="E19" s="24"/>
      <c r="F19" s="25">
        <v>42403.083333333336</v>
      </c>
      <c r="G19" s="17">
        <v>42403.125</v>
      </c>
      <c r="H19" s="17" t="s">
        <v>1</v>
      </c>
      <c r="I19" s="7" t="s">
        <v>106</v>
      </c>
      <c r="J19" s="7" t="s">
        <v>69</v>
      </c>
      <c r="K19" s="19">
        <f>COUNTIFS(Данные[№],Данные[[#This Row],[№]],Данные[Статус],"Выполнено")</f>
        <v>0</v>
      </c>
      <c r="L19" s="23">
        <f>COUNTIFS(Данные[№],Данные[[#This Row],[№]],Данные[Статус],"Перенос")</f>
        <v>2</v>
      </c>
      <c r="M19" s="19">
        <f>COUNTIFS(Данные[№],Данные[[#This Row],[№]],Данные[Статус],"Отмена")</f>
        <v>0</v>
      </c>
      <c r="N19" s="26">
        <f>Данные[[#This Row],[Выполнено]]+Данные[[#This Row],[Отменено]]</f>
        <v>0</v>
      </c>
    </row>
    <row r="20" spans="1:14" ht="17.25" customHeight="1" x14ac:dyDescent="0.25">
      <c r="A20" s="94">
        <f>IF(Данные[[#This Row],[Статус]]="",0.5,IF(Данные[[#This Row],[Статус]]="Перенос",1,IF(Данные[[#This Row],[Статус]]="Выполнено",2,3)))</f>
        <v>1</v>
      </c>
      <c r="B20" s="16">
        <v>8</v>
      </c>
      <c r="C20" s="5">
        <v>60</v>
      </c>
      <c r="D20" s="5" t="s">
        <v>11</v>
      </c>
      <c r="E20" s="5" t="s">
        <v>5</v>
      </c>
      <c r="F20" s="12">
        <v>42403.333333333336</v>
      </c>
      <c r="G20" s="7">
        <v>42404.5</v>
      </c>
      <c r="H20" s="7" t="s">
        <v>1</v>
      </c>
      <c r="I20" s="7" t="s">
        <v>107</v>
      </c>
      <c r="J20" s="7" t="s">
        <v>70</v>
      </c>
      <c r="K20" s="19">
        <f>COUNTIFS(Данные[№],Данные[[#This Row],[№]],Данные[Статус],"Выполнено")</f>
        <v>1</v>
      </c>
      <c r="L20" s="23">
        <f>COUNTIFS(Данные[№],Данные[[#This Row],[№]],Данные[Статус],"Перенос")</f>
        <v>1</v>
      </c>
      <c r="M20" s="19">
        <f>COUNTIFS(Данные[№],Данные[[#This Row],[№]],Данные[Статус],"Отмена")</f>
        <v>0</v>
      </c>
      <c r="N20" s="26">
        <f>Данные[[#This Row],[Выполнено]]+Данные[[#This Row],[Отменено]]</f>
        <v>1</v>
      </c>
    </row>
    <row r="21" spans="1:14" ht="17.25" customHeight="1" x14ac:dyDescent="0.25">
      <c r="A21" s="94">
        <f>IF(Данные[[#This Row],[Статус]]="",0.5,IF(Данные[[#This Row],[Статус]]="Перенос",1,IF(Данные[[#This Row],[Статус]]="Выполнено",2,3)))</f>
        <v>2</v>
      </c>
      <c r="B21" s="16">
        <v>8</v>
      </c>
      <c r="C21" s="5">
        <v>60</v>
      </c>
      <c r="D21" s="5" t="s">
        <v>12</v>
      </c>
      <c r="E21" s="5" t="s">
        <v>3</v>
      </c>
      <c r="F21" s="12">
        <v>42404.5</v>
      </c>
      <c r="G21" s="7"/>
      <c r="H21" s="7" t="s">
        <v>18</v>
      </c>
      <c r="I21" s="7" t="s">
        <v>108</v>
      </c>
      <c r="J21" s="7" t="s">
        <v>71</v>
      </c>
      <c r="K21" s="19">
        <f>COUNTIFS(Данные[№],Данные[[#This Row],[№]],Данные[Статус],"Выполнено")</f>
        <v>1</v>
      </c>
      <c r="L21" s="23">
        <f>COUNTIFS(Данные[№],Данные[[#This Row],[№]],Данные[Статус],"Перенос")</f>
        <v>1</v>
      </c>
      <c r="M21" s="19">
        <f>COUNTIFS(Данные[№],Данные[[#This Row],[№]],Данные[Статус],"Отмена")</f>
        <v>0</v>
      </c>
      <c r="N21" s="26">
        <f>Данные[[#This Row],[Выполнено]]+Данные[[#This Row],[Отменено]]</f>
        <v>1</v>
      </c>
    </row>
    <row r="22" spans="1:14" ht="17.25" customHeight="1" x14ac:dyDescent="0.25">
      <c r="A22" s="94">
        <f>IF(Данные[[#This Row],[Статус]]="",0.5,IF(Данные[[#This Row],[Статус]]="Перенос",1,IF(Данные[[#This Row],[Статус]]="Выполнено",2,3)))</f>
        <v>1</v>
      </c>
      <c r="B22" s="16">
        <v>9</v>
      </c>
      <c r="C22" s="5">
        <v>59</v>
      </c>
      <c r="D22" s="5" t="s">
        <v>11</v>
      </c>
      <c r="E22" s="5" t="s">
        <v>4</v>
      </c>
      <c r="F22" s="12">
        <v>42401.208333333336</v>
      </c>
      <c r="G22" s="7">
        <v>42401.708333333336</v>
      </c>
      <c r="H22" s="7" t="s">
        <v>1</v>
      </c>
      <c r="I22" s="7" t="s">
        <v>109</v>
      </c>
      <c r="J22" s="7" t="s">
        <v>72</v>
      </c>
      <c r="K22" s="19">
        <f>COUNTIFS(Данные[№],Данные[[#This Row],[№]],Данные[Статус],"Выполнено")</f>
        <v>1</v>
      </c>
      <c r="L22" s="23">
        <f>COUNTIFS(Данные[№],Данные[[#This Row],[№]],Данные[Статус],"Перенос")</f>
        <v>2</v>
      </c>
      <c r="M22" s="19">
        <f>COUNTIFS(Данные[№],Данные[[#This Row],[№]],Данные[Статус],"Отмена")</f>
        <v>0</v>
      </c>
      <c r="N22" s="26">
        <f>Данные[[#This Row],[Выполнено]]+Данные[[#This Row],[Отменено]]</f>
        <v>1</v>
      </c>
    </row>
    <row r="23" spans="1:14" ht="17.25" customHeight="1" x14ac:dyDescent="0.25">
      <c r="A23" s="94">
        <f>IF(Данные[[#This Row],[Статус]]="",0.5,IF(Данные[[#This Row],[Статус]]="Перенос",1,IF(Данные[[#This Row],[Статус]]="Выполнено",2,3)))</f>
        <v>1</v>
      </c>
      <c r="B23" s="16">
        <v>9</v>
      </c>
      <c r="C23" s="5">
        <v>59</v>
      </c>
      <c r="D23" s="5" t="s">
        <v>11</v>
      </c>
      <c r="E23" s="5" t="s">
        <v>4</v>
      </c>
      <c r="F23" s="12">
        <v>42401.708333333336</v>
      </c>
      <c r="G23" s="7">
        <v>42462.208333333336</v>
      </c>
      <c r="H23" s="7" t="s">
        <v>1</v>
      </c>
      <c r="I23" s="7" t="s">
        <v>110</v>
      </c>
      <c r="J23" s="7" t="s">
        <v>73</v>
      </c>
      <c r="K23" s="19">
        <f>COUNTIFS(Данные[№],Данные[[#This Row],[№]],Данные[Статус],"Выполнено")</f>
        <v>1</v>
      </c>
      <c r="L23" s="23">
        <f>COUNTIFS(Данные[№],Данные[[#This Row],[№]],Данные[Статус],"Перенос")</f>
        <v>2</v>
      </c>
      <c r="M23" s="19">
        <f>COUNTIFS(Данные[№],Данные[[#This Row],[№]],Данные[Статус],"Отмена")</f>
        <v>0</v>
      </c>
      <c r="N23" s="26">
        <f>Данные[[#This Row],[Выполнено]]+Данные[[#This Row],[Отменено]]</f>
        <v>1</v>
      </c>
    </row>
    <row r="24" spans="1:14" ht="17.25" customHeight="1" x14ac:dyDescent="0.25">
      <c r="A24" s="94">
        <f>IF(Данные[[#This Row],[Статус]]="",0.5,IF(Данные[[#This Row],[Статус]]="Перенос",1,IF(Данные[[#This Row],[Статус]]="Выполнено",2,3)))</f>
        <v>2</v>
      </c>
      <c r="B24" s="16">
        <v>9</v>
      </c>
      <c r="C24" s="5">
        <v>59</v>
      </c>
      <c r="D24" s="5" t="s">
        <v>11</v>
      </c>
      <c r="E24" s="5" t="s">
        <v>4</v>
      </c>
      <c r="F24" s="12">
        <v>42402.208333333336</v>
      </c>
      <c r="G24" s="7"/>
      <c r="H24" s="7" t="s">
        <v>18</v>
      </c>
      <c r="I24" s="7" t="s">
        <v>111</v>
      </c>
      <c r="J24" s="7" t="s">
        <v>74</v>
      </c>
      <c r="K24" s="19">
        <f>COUNTIFS(Данные[№],Данные[[#This Row],[№]],Данные[Статус],"Выполнено")</f>
        <v>1</v>
      </c>
      <c r="L24" s="23">
        <f>COUNTIFS(Данные[№],Данные[[#This Row],[№]],Данные[Статус],"Перенос")</f>
        <v>2</v>
      </c>
      <c r="M24" s="19">
        <f>COUNTIFS(Данные[№],Данные[[#This Row],[№]],Данные[Статус],"Отмена")</f>
        <v>0</v>
      </c>
      <c r="N24" s="26">
        <f>Данные[[#This Row],[Выполнено]]+Данные[[#This Row],[Отменено]]</f>
        <v>1</v>
      </c>
    </row>
    <row r="25" spans="1:14" ht="17.25" customHeight="1" x14ac:dyDescent="0.25">
      <c r="A25" s="94">
        <f>IF(Данные[[#This Row],[Статус]]="",0.5,IF(Данные[[#This Row],[Статус]]="Перенос",1,IF(Данные[[#This Row],[Статус]]="Выполнено",2,3)))</f>
        <v>1</v>
      </c>
      <c r="B25" s="16">
        <v>10</v>
      </c>
      <c r="C25" s="5">
        <v>58</v>
      </c>
      <c r="D25" s="5" t="s">
        <v>12</v>
      </c>
      <c r="E25" s="22"/>
      <c r="F25" s="13">
        <v>42403.833333333336</v>
      </c>
      <c r="G25" s="7">
        <v>42407.854166666664</v>
      </c>
      <c r="H25" s="7" t="s">
        <v>1</v>
      </c>
      <c r="I25" s="7" t="s">
        <v>112</v>
      </c>
      <c r="J25" s="7" t="s">
        <v>75</v>
      </c>
      <c r="K25" s="19">
        <f>COUNTIFS(Данные[№],Данные[[#This Row],[№]],Данные[Статус],"Выполнено")</f>
        <v>0</v>
      </c>
      <c r="L25" s="23">
        <f>COUNTIFS(Данные[№],Данные[[#This Row],[№]],Данные[Статус],"Перенос")</f>
        <v>2</v>
      </c>
      <c r="M25" s="19">
        <f>COUNTIFS(Данные[№],Данные[[#This Row],[№]],Данные[Статус],"Отмена")</f>
        <v>0</v>
      </c>
      <c r="N25" s="26">
        <f>Данные[[#This Row],[Выполнено]]+Данные[[#This Row],[Отменено]]</f>
        <v>0</v>
      </c>
    </row>
    <row r="26" spans="1:14" ht="17.25" customHeight="1" x14ac:dyDescent="0.25">
      <c r="A26" s="94">
        <f>IF(Данные[[#This Row],[Статус]]="",0.5,IF(Данные[[#This Row],[Статус]]="Перенос",1,IF(Данные[[#This Row],[Статус]]="Выполнено",2,3)))</f>
        <v>1</v>
      </c>
      <c r="B26" s="16">
        <v>10</v>
      </c>
      <c r="C26" s="5">
        <v>58</v>
      </c>
      <c r="D26" s="5" t="s">
        <v>12</v>
      </c>
      <c r="E26" s="22"/>
      <c r="F26" s="13">
        <v>42407.854166666664</v>
      </c>
      <c r="G26" s="7">
        <v>42422.508333333331</v>
      </c>
      <c r="H26" s="7" t="s">
        <v>1</v>
      </c>
      <c r="I26" s="7" t="s">
        <v>113</v>
      </c>
      <c r="J26" s="7" t="s">
        <v>76</v>
      </c>
      <c r="K26" s="19">
        <f>COUNTIFS(Данные[№],Данные[[#This Row],[№]],Данные[Статус],"Выполнено")</f>
        <v>0</v>
      </c>
      <c r="L26" s="23">
        <f>COUNTIFS(Данные[№],Данные[[#This Row],[№]],Данные[Статус],"Перенос")</f>
        <v>2</v>
      </c>
      <c r="M26" s="19">
        <f>COUNTIFS(Данные[№],Данные[[#This Row],[№]],Данные[Статус],"Отмена")</f>
        <v>0</v>
      </c>
      <c r="N26" s="26">
        <f>Данные[[#This Row],[Выполнено]]+Данные[[#This Row],[Отменено]]</f>
        <v>0</v>
      </c>
    </row>
    <row r="27" spans="1:14" ht="17.25" customHeight="1" x14ac:dyDescent="0.25">
      <c r="A27" s="94">
        <f>IF(Данные[[#This Row],[Статус]]="",0.5,IF(Данные[[#This Row],[Статус]]="Перенос",1,IF(Данные[[#This Row],[Статус]]="Выполнено",2,3)))</f>
        <v>0.5</v>
      </c>
      <c r="B27" s="16">
        <v>10</v>
      </c>
      <c r="C27" s="5">
        <v>58</v>
      </c>
      <c r="D27" s="5" t="s">
        <v>12</v>
      </c>
      <c r="E27" s="22"/>
      <c r="F27" s="13">
        <v>42422.508333333331</v>
      </c>
      <c r="G27" s="7"/>
      <c r="H27" s="7"/>
      <c r="I27" s="7" t="s">
        <v>114</v>
      </c>
      <c r="J27" s="7" t="s">
        <v>77</v>
      </c>
      <c r="K27" s="19">
        <f>COUNTIFS(Данные[№],Данные[[#This Row],[№]],Данные[Статус],"Выполнено")</f>
        <v>0</v>
      </c>
      <c r="L27" s="23">
        <f>COUNTIFS(Данные[№],Данные[[#This Row],[№]],Данные[Статус],"Перенос")</f>
        <v>2</v>
      </c>
      <c r="M27" s="19">
        <f>COUNTIFS(Данные[№],Данные[[#This Row],[№]],Данные[Статус],"Отмена")</f>
        <v>0</v>
      </c>
      <c r="N27" s="26">
        <f>Данные[[#This Row],[Выполнено]]+Данные[[#This Row],[Отменено]]</f>
        <v>0</v>
      </c>
    </row>
    <row r="28" spans="1:14" ht="17.25" customHeight="1" x14ac:dyDescent="0.25">
      <c r="A28" s="94">
        <f>IF(Данные[[#This Row],[Статус]]="",0.5,IF(Данные[[#This Row],[Статус]]="Перенос",1,IF(Данные[[#This Row],[Статус]]="Выполнено",2,3)))</f>
        <v>2</v>
      </c>
      <c r="B28" s="16">
        <v>11</v>
      </c>
      <c r="C28" s="5">
        <v>62</v>
      </c>
      <c r="D28" s="5" t="s">
        <v>11</v>
      </c>
      <c r="E28" s="2"/>
      <c r="F28" s="13">
        <v>42402.877083333333</v>
      </c>
      <c r="G28" s="7">
        <v>42403.166666666664</v>
      </c>
      <c r="H28" s="7" t="s">
        <v>18</v>
      </c>
      <c r="I28" s="7" t="s">
        <v>115</v>
      </c>
      <c r="J28" s="7" t="s">
        <v>78</v>
      </c>
      <c r="K28" s="19">
        <f>COUNTIFS(Данные[№],Данные[[#This Row],[№]],Данные[Статус],"Выполнено")</f>
        <v>1</v>
      </c>
      <c r="L28" s="23">
        <f>COUNTIFS(Данные[№],Данные[[#This Row],[№]],Данные[Статус],"Перенос")</f>
        <v>0</v>
      </c>
      <c r="M28" s="19">
        <f>COUNTIFS(Данные[№],Данные[[#This Row],[№]],Данные[Статус],"Отмена")</f>
        <v>0</v>
      </c>
      <c r="N28" s="26">
        <f>Данные[[#This Row],[Выполнено]]+Данные[[#This Row],[Отменено]]</f>
        <v>1</v>
      </c>
    </row>
    <row r="29" spans="1:14" ht="17.25" customHeight="1" x14ac:dyDescent="0.25">
      <c r="A29" s="94">
        <f>IF(Данные[[#This Row],[Статус]]="",0.5,IF(Данные[[#This Row],[Статус]]="Перенос",1,IF(Данные[[#This Row],[Статус]]="Выполнено",2,3)))</f>
        <v>3</v>
      </c>
      <c r="B29" s="16">
        <v>12</v>
      </c>
      <c r="C29" s="5">
        <v>63</v>
      </c>
      <c r="D29" s="5" t="s">
        <v>11</v>
      </c>
      <c r="E29" s="2"/>
      <c r="F29" s="13">
        <v>42403.993055555555</v>
      </c>
      <c r="G29" s="7"/>
      <c r="H29" s="7" t="s">
        <v>6</v>
      </c>
      <c r="I29" s="7" t="s">
        <v>116</v>
      </c>
      <c r="J29" s="7" t="s">
        <v>79</v>
      </c>
      <c r="K29" s="19">
        <f>COUNTIFS(Данные[№],Данные[[#This Row],[№]],Данные[Статус],"Выполнено")</f>
        <v>0</v>
      </c>
      <c r="L29" s="23">
        <f>COUNTIFS(Данные[№],Данные[[#This Row],[№]],Данные[Статус],"Перенос")</f>
        <v>0</v>
      </c>
      <c r="M29" s="19">
        <f>COUNTIFS(Данные[№],Данные[[#This Row],[№]],Данные[Статус],"Отмена")</f>
        <v>1</v>
      </c>
      <c r="N29" s="26">
        <f>Данные[[#This Row],[Выполнено]]+Данные[[#This Row],[Отменено]]</f>
        <v>1</v>
      </c>
    </row>
    <row r="30" spans="1:14" ht="17.25" customHeight="1" x14ac:dyDescent="0.25">
      <c r="A30" s="94">
        <f>IF(Данные[[#This Row],[Статус]]="",0.5,IF(Данные[[#This Row],[Статус]]="Перенос",1,IF(Данные[[#This Row],[Статус]]="Выполнено",2,3)))</f>
        <v>1</v>
      </c>
      <c r="B30" s="16">
        <v>13</v>
      </c>
      <c r="C30" s="5">
        <v>62</v>
      </c>
      <c r="D30" s="5" t="s">
        <v>12</v>
      </c>
      <c r="E30" s="2" t="s">
        <v>22</v>
      </c>
      <c r="F30" s="13">
        <v>42404.212500000001</v>
      </c>
      <c r="G30" s="7">
        <v>42405.212500000001</v>
      </c>
      <c r="H30" s="7" t="s">
        <v>1</v>
      </c>
      <c r="I30" s="7" t="s">
        <v>117</v>
      </c>
      <c r="J30" s="7" t="s">
        <v>80</v>
      </c>
      <c r="K30" s="19">
        <f>COUNTIFS(Данные[№],Данные[[#This Row],[№]],Данные[Статус],"Выполнено")</f>
        <v>1</v>
      </c>
      <c r="L30" s="23">
        <f>COUNTIFS(Данные[№],Данные[[#This Row],[№]],Данные[Статус],"Перенос")</f>
        <v>1</v>
      </c>
      <c r="M30" s="19">
        <f>COUNTIFS(Данные[№],Данные[[#This Row],[№]],Данные[Статус],"Отмена")</f>
        <v>0</v>
      </c>
      <c r="N30" s="26">
        <f>Данные[[#This Row],[Выполнено]]+Данные[[#This Row],[Отменено]]</f>
        <v>1</v>
      </c>
    </row>
    <row r="31" spans="1:14" ht="17.25" customHeight="1" x14ac:dyDescent="0.25">
      <c r="A31" s="94">
        <f>IF(Данные[[#This Row],[Статус]]="",0.5,IF(Данные[[#This Row],[Статус]]="Перенос",1,IF(Данные[[#This Row],[Статус]]="Выполнено",2,3)))</f>
        <v>2</v>
      </c>
      <c r="B31" s="16">
        <v>13</v>
      </c>
      <c r="C31" s="5">
        <v>62</v>
      </c>
      <c r="D31" s="5" t="s">
        <v>12</v>
      </c>
      <c r="E31" s="2"/>
      <c r="F31" s="13">
        <v>42405.212500000001</v>
      </c>
      <c r="G31" s="7"/>
      <c r="H31" s="7" t="s">
        <v>18</v>
      </c>
      <c r="I31" s="7" t="s">
        <v>118</v>
      </c>
      <c r="J31" s="7" t="s">
        <v>81</v>
      </c>
      <c r="K31" s="19">
        <f>COUNTIFS(Данные[№],Данные[[#This Row],[№]],Данные[Статус],"Выполнено")</f>
        <v>1</v>
      </c>
      <c r="L31" s="23">
        <f>COUNTIFS(Данные[№],Данные[[#This Row],[№]],Данные[Статус],"Перенос")</f>
        <v>1</v>
      </c>
      <c r="M31" s="19">
        <f>COUNTIFS(Данные[№],Данные[[#This Row],[№]],Данные[Статус],"Отмена")</f>
        <v>0</v>
      </c>
      <c r="N31" s="26">
        <f>Данные[[#This Row],[Выполнено]]+Данные[[#This Row],[Отменено]]</f>
        <v>1</v>
      </c>
    </row>
    <row r="32" spans="1:14" ht="17.25" customHeight="1" x14ac:dyDescent="0.25">
      <c r="A32" s="95">
        <f>IF(Данные[[#This Row],[Статус]]="",0.5,IF(Данные[[#This Row],[Статус]]="Перенос",1,IF(Данные[[#This Row],[Статус]]="Выполнено",2,3)))</f>
        <v>1</v>
      </c>
      <c r="B32" s="23">
        <v>14</v>
      </c>
      <c r="C32" s="18">
        <v>69</v>
      </c>
      <c r="D32" s="18" t="s">
        <v>11</v>
      </c>
      <c r="E32" s="24" t="s">
        <v>23</v>
      </c>
      <c r="F32" s="25">
        <v>42405.229166666664</v>
      </c>
      <c r="G32" s="17">
        <v>42421.083333333336</v>
      </c>
      <c r="H32" s="17" t="s">
        <v>1</v>
      </c>
      <c r="I32" s="7" t="s">
        <v>119</v>
      </c>
      <c r="J32" s="7" t="s">
        <v>82</v>
      </c>
      <c r="K32" s="19">
        <f>COUNTIFS(Данные[№],Данные[[#This Row],[№]],Данные[Статус],"Выполнено")</f>
        <v>0</v>
      </c>
      <c r="L32" s="23">
        <f>COUNTIFS(Данные[№],Данные[[#This Row],[№]],Данные[Статус],"Перенос")</f>
        <v>2</v>
      </c>
      <c r="M32" s="19">
        <f>COUNTIFS(Данные[№],Данные[[#This Row],[№]],Данные[Статус],"Отмена")</f>
        <v>0</v>
      </c>
      <c r="N32" s="26">
        <f>Данные[[#This Row],[Выполнено]]+Данные[[#This Row],[Отменено]]</f>
        <v>0</v>
      </c>
    </row>
    <row r="33" spans="1:14" ht="17.25" customHeight="1" x14ac:dyDescent="0.25">
      <c r="A33" s="95">
        <f>IF(Данные[[#This Row],[Статус]]="",0.5,IF(Данные[[#This Row],[Статус]]="Перенос",1,IF(Данные[[#This Row],[Статус]]="Выполнено",2,3)))</f>
        <v>1</v>
      </c>
      <c r="B33" s="23">
        <v>14</v>
      </c>
      <c r="C33" s="18">
        <v>69</v>
      </c>
      <c r="D33" s="18" t="s">
        <v>11</v>
      </c>
      <c r="E33" s="24" t="s">
        <v>23</v>
      </c>
      <c r="F33" s="25">
        <v>42421.083333333336</v>
      </c>
      <c r="G33" s="17">
        <v>42423.041666666664</v>
      </c>
      <c r="H33" s="17" t="s">
        <v>1</v>
      </c>
      <c r="I33" s="7" t="s">
        <v>120</v>
      </c>
      <c r="J33" s="7" t="s">
        <v>83</v>
      </c>
      <c r="K33" s="19">
        <f>COUNTIFS(Данные[№],Данные[[#This Row],[№]],Данные[Статус],"Выполнено")</f>
        <v>0</v>
      </c>
      <c r="L33" s="23">
        <f>COUNTIFS(Данные[№],Данные[[#This Row],[№]],Данные[Статус],"Перенос")</f>
        <v>2</v>
      </c>
      <c r="M33" s="19">
        <f>COUNTIFS(Данные[№],Данные[[#This Row],[№]],Данные[Статус],"Отмена")</f>
        <v>0</v>
      </c>
      <c r="N33" s="26">
        <f>Данные[[#This Row],[Выполнено]]+Данные[[#This Row],[Отменено]]</f>
        <v>0</v>
      </c>
    </row>
    <row r="34" spans="1:14" ht="17.25" customHeight="1" x14ac:dyDescent="0.25">
      <c r="A34" s="95">
        <f>IF(Данные[[#This Row],[Статус]]="",0.5,IF(Данные[[#This Row],[Статус]]="Перенос",1,IF(Данные[[#This Row],[Статус]]="Выполнено",2,3)))</f>
        <v>0.5</v>
      </c>
      <c r="B34" s="23">
        <v>14</v>
      </c>
      <c r="C34" s="18">
        <v>69</v>
      </c>
      <c r="D34" s="18" t="s">
        <v>11</v>
      </c>
      <c r="E34" s="24" t="s">
        <v>23</v>
      </c>
      <c r="F34" s="25">
        <v>42423.041666666664</v>
      </c>
      <c r="G34" s="17"/>
      <c r="H34" s="17"/>
      <c r="I34" s="7" t="s">
        <v>121</v>
      </c>
      <c r="J34" s="7" t="s">
        <v>84</v>
      </c>
      <c r="K34" s="19">
        <f>COUNTIFS(Данные[№],Данные[[#This Row],[№]],Данные[Статус],"Выполнено")</f>
        <v>0</v>
      </c>
      <c r="L34" s="23">
        <f>COUNTIFS(Данные[№],Данные[[#This Row],[№]],Данные[Статус],"Перенос")</f>
        <v>2</v>
      </c>
      <c r="M34" s="19">
        <f>COUNTIFS(Данные[№],Данные[[#This Row],[№]],Данные[Статус],"Отмена")</f>
        <v>0</v>
      </c>
      <c r="N34" s="26">
        <f>Данные[[#This Row],[Выполнено]]+Данные[[#This Row],[Отменено]]</f>
        <v>0</v>
      </c>
    </row>
    <row r="35" spans="1:14" ht="17.25" customHeight="1" x14ac:dyDescent="0.25">
      <c r="A35" s="95">
        <f>IF(Данные[[#This Row],[Статус]]="",0.5,IF(Данные[[#This Row],[Статус]]="Перенос",1,IF(Данные[[#This Row],[Статус]]="Выполнено",2,3)))</f>
        <v>2</v>
      </c>
      <c r="B35" s="23">
        <v>15</v>
      </c>
      <c r="C35" s="18">
        <v>57</v>
      </c>
      <c r="D35" s="18" t="s">
        <v>11</v>
      </c>
      <c r="E35" s="24"/>
      <c r="F35" s="25">
        <v>42403.333333333336</v>
      </c>
      <c r="G35" s="17"/>
      <c r="H35" s="17" t="s">
        <v>18</v>
      </c>
      <c r="I35" s="7" t="s">
        <v>122</v>
      </c>
      <c r="J35" s="7" t="s">
        <v>85</v>
      </c>
      <c r="K35" s="19">
        <f>COUNTIFS(Данные[№],Данные[[#This Row],[№]],Данные[Статус],"Выполнено")</f>
        <v>1</v>
      </c>
      <c r="L35" s="23">
        <f>COUNTIFS(Данные[№],Данные[[#This Row],[№]],Данные[Статус],"Перенос")</f>
        <v>0</v>
      </c>
      <c r="M35" s="19">
        <f>COUNTIFS(Данные[№],Данные[[#This Row],[№]],Данные[Статус],"Отмена")</f>
        <v>0</v>
      </c>
      <c r="N35" s="26">
        <f>Данные[[#This Row],[Выполнено]]+Данные[[#This Row],[Отменено]]</f>
        <v>1</v>
      </c>
    </row>
    <row r="36" spans="1:14" ht="17.25" customHeight="1" x14ac:dyDescent="0.25">
      <c r="A36" s="95">
        <f>IF(Данные[[#This Row],[Статус]]="",0.5,IF(Данные[[#This Row],[Статус]]="Перенос",1,IF(Данные[[#This Row],[Статус]]="Выполнено",2,3)))</f>
        <v>1</v>
      </c>
      <c r="B36" s="23">
        <v>16</v>
      </c>
      <c r="C36" s="18">
        <v>51</v>
      </c>
      <c r="D36" s="18" t="s">
        <v>11</v>
      </c>
      <c r="E36" s="24" t="s">
        <v>24</v>
      </c>
      <c r="F36" s="25">
        <v>42424.666666666664</v>
      </c>
      <c r="G36" s="17">
        <v>42429.6875</v>
      </c>
      <c r="H36" s="17" t="s">
        <v>1</v>
      </c>
      <c r="I36" s="7" t="s">
        <v>123</v>
      </c>
      <c r="J36" s="7" t="s">
        <v>86</v>
      </c>
      <c r="K36" s="19">
        <f>COUNTIFS(Данные[№],Данные[[#This Row],[№]],Данные[Статус],"Выполнено")</f>
        <v>0</v>
      </c>
      <c r="L36" s="23">
        <f>COUNTIFS(Данные[№],Данные[[#This Row],[№]],Данные[Статус],"Перенос")</f>
        <v>3</v>
      </c>
      <c r="M36" s="19">
        <f>COUNTIFS(Данные[№],Данные[[#This Row],[№]],Данные[Статус],"Отмена")</f>
        <v>0</v>
      </c>
      <c r="N36" s="26">
        <f>Данные[[#This Row],[Выполнено]]+Данные[[#This Row],[Отменено]]</f>
        <v>0</v>
      </c>
    </row>
    <row r="37" spans="1:14" ht="17.25" customHeight="1" x14ac:dyDescent="0.25">
      <c r="A37" s="95">
        <f>IF(Данные[[#This Row],[Статус]]="",0.5,IF(Данные[[#This Row],[Статус]]="Перенос",1,IF(Данные[[#This Row],[Статус]]="Выполнено",2,3)))</f>
        <v>1</v>
      </c>
      <c r="B37" s="23">
        <v>16</v>
      </c>
      <c r="C37" s="18">
        <v>51</v>
      </c>
      <c r="D37" s="18" t="s">
        <v>11</v>
      </c>
      <c r="E37" s="24" t="s">
        <v>24</v>
      </c>
      <c r="F37" s="25">
        <v>42429.6875</v>
      </c>
      <c r="G37" s="17">
        <v>42429.833333333336</v>
      </c>
      <c r="H37" s="17" t="s">
        <v>1</v>
      </c>
      <c r="I37" s="7" t="s">
        <v>124</v>
      </c>
      <c r="J37" s="7" t="s">
        <v>87</v>
      </c>
      <c r="K37" s="19">
        <f>COUNTIFS(Данные[№],Данные[[#This Row],[№]],Данные[Статус],"Выполнено")</f>
        <v>0</v>
      </c>
      <c r="L37" s="23">
        <f>COUNTIFS(Данные[№],Данные[[#This Row],[№]],Данные[Статус],"Перенос")</f>
        <v>3</v>
      </c>
      <c r="M37" s="19">
        <f>COUNTIFS(Данные[№],Данные[[#This Row],[№]],Данные[Статус],"Отмена")</f>
        <v>0</v>
      </c>
      <c r="N37" s="26">
        <f>Данные[[#This Row],[Выполнено]]+Данные[[#This Row],[Отменено]]</f>
        <v>0</v>
      </c>
    </row>
    <row r="38" spans="1:14" ht="17.25" customHeight="1" x14ac:dyDescent="0.25">
      <c r="A38" s="95">
        <f>IF(Данные[[#This Row],[Статус]]="",0.5,IF(Данные[[#This Row],[Статус]]="Перенос",1,IF(Данные[[#This Row],[Статус]]="Выполнено",2,3)))</f>
        <v>1</v>
      </c>
      <c r="B38" s="23">
        <v>16</v>
      </c>
      <c r="C38" s="18">
        <v>51</v>
      </c>
      <c r="D38" s="18" t="s">
        <v>11</v>
      </c>
      <c r="E38" s="24" t="s">
        <v>24</v>
      </c>
      <c r="F38" s="25">
        <v>42429.833333333336</v>
      </c>
      <c r="G38" s="17">
        <v>42431.125</v>
      </c>
      <c r="H38" s="17" t="s">
        <v>1</v>
      </c>
      <c r="I38" s="7" t="s">
        <v>125</v>
      </c>
      <c r="J38" s="7" t="s">
        <v>88</v>
      </c>
      <c r="K38" s="19">
        <f>COUNTIFS(Данные[№],Данные[[#This Row],[№]],Данные[Статус],"Выполнено")</f>
        <v>0</v>
      </c>
      <c r="L38" s="23">
        <f>COUNTIFS(Данные[№],Данные[[#This Row],[№]],Данные[Статус],"Перенос")</f>
        <v>3</v>
      </c>
      <c r="M38" s="19">
        <f>COUNTIFS(Данные[№],Данные[[#This Row],[№]],Данные[Статус],"Отмена")</f>
        <v>0</v>
      </c>
      <c r="N38" s="26">
        <f>Данные[[#This Row],[Выполнено]]+Данные[[#This Row],[Отменено]]</f>
        <v>0</v>
      </c>
    </row>
    <row r="39" spans="1:14" ht="17.25" customHeight="1" x14ac:dyDescent="0.25">
      <c r="A39" s="95">
        <f>IF(Данные[[#This Row],[Статус]]="",0.5,IF(Данные[[#This Row],[Статус]]="Перенос",1,IF(Данные[[#This Row],[Статус]]="Выполнено",2,3)))</f>
        <v>0.5</v>
      </c>
      <c r="B39" s="23">
        <v>16</v>
      </c>
      <c r="C39" s="18">
        <v>51</v>
      </c>
      <c r="D39" s="18" t="s">
        <v>11</v>
      </c>
      <c r="E39" s="24" t="s">
        <v>24</v>
      </c>
      <c r="F39" s="25">
        <v>42431.125</v>
      </c>
      <c r="G39" s="17"/>
      <c r="H39" s="17"/>
      <c r="I39" s="7" t="s">
        <v>126</v>
      </c>
      <c r="J39" s="7" t="s">
        <v>89</v>
      </c>
      <c r="K39" s="19">
        <f>COUNTIFS(Данные[№],Данные[[#This Row],[№]],Данные[Статус],"Выполнено")</f>
        <v>0</v>
      </c>
      <c r="L39" s="23">
        <f>COUNTIFS(Данные[№],Данные[[#This Row],[№]],Данные[Статус],"Перенос")</f>
        <v>3</v>
      </c>
      <c r="M39" s="19">
        <f>COUNTIFS(Данные[№],Данные[[#This Row],[№]],Данные[Статус],"Отмена")</f>
        <v>0</v>
      </c>
      <c r="N39" s="26">
        <f>Данные[[#This Row],[Выполнено]]+Данные[[#This Row],[Отменено]]</f>
        <v>0</v>
      </c>
    </row>
    <row r="40" spans="1:14" ht="17.25" customHeight="1" x14ac:dyDescent="0.25">
      <c r="A40" s="95">
        <f>IF(Данные[[#This Row],[Статус]]="",0.5,IF(Данные[[#This Row],[Статус]]="Перенос",1,IF(Данные[[#This Row],[Статус]]="Выполнено",2,3)))</f>
        <v>1</v>
      </c>
      <c r="B40" s="23">
        <v>17</v>
      </c>
      <c r="C40" s="18">
        <v>53</v>
      </c>
      <c r="D40" s="18" t="s">
        <v>12</v>
      </c>
      <c r="E40" s="24" t="s">
        <v>26</v>
      </c>
      <c r="F40" s="25">
        <v>42429</v>
      </c>
      <c r="G40" s="17">
        <v>42429.166666666664</v>
      </c>
      <c r="H40" s="17" t="s">
        <v>1</v>
      </c>
      <c r="I40" s="7" t="s">
        <v>127</v>
      </c>
      <c r="J40" s="7" t="s">
        <v>90</v>
      </c>
      <c r="K40" s="19">
        <f>COUNTIFS(Данные[№],Данные[[#This Row],[№]],Данные[Статус],"Выполнено")</f>
        <v>0</v>
      </c>
      <c r="L40" s="23">
        <f>COUNTIFS(Данные[№],Данные[[#This Row],[№]],Данные[Статус],"Перенос")</f>
        <v>1</v>
      </c>
      <c r="M40" s="19">
        <f>COUNTIFS(Данные[№],Данные[[#This Row],[№]],Данные[Статус],"Отмена")</f>
        <v>0</v>
      </c>
      <c r="N40" s="26">
        <f>Данные[[#This Row],[Выполнено]]+Данные[[#This Row],[Отменено]]</f>
        <v>0</v>
      </c>
    </row>
    <row r="41" spans="1:14" ht="17.25" customHeight="1" x14ac:dyDescent="0.25">
      <c r="A41" s="95">
        <f>IF(Данные[[#This Row],[Статус]]="",0.5,IF(Данные[[#This Row],[Статус]]="Перенос",1,IF(Данные[[#This Row],[Статус]]="Выполнено",2,3)))</f>
        <v>0.5</v>
      </c>
      <c r="B41" s="23">
        <v>17</v>
      </c>
      <c r="C41" s="18">
        <v>53</v>
      </c>
      <c r="D41" s="18" t="s">
        <v>12</v>
      </c>
      <c r="E41" s="24" t="s">
        <v>26</v>
      </c>
      <c r="F41" s="25">
        <v>42429.166666666664</v>
      </c>
      <c r="G41" s="17"/>
      <c r="H41" s="17"/>
      <c r="I41" s="7" t="s">
        <v>128</v>
      </c>
      <c r="J41" s="7" t="s">
        <v>129</v>
      </c>
      <c r="K41" s="19">
        <f>COUNTIFS(Данные[№],Данные[[#This Row],[№]],Данные[Статус],"Выполнено")</f>
        <v>0</v>
      </c>
      <c r="L41" s="23">
        <f>COUNTIFS(Данные[№],Данные[[#This Row],[№]],Данные[Статус],"Перенос")</f>
        <v>1</v>
      </c>
      <c r="M41" s="19">
        <f>COUNTIFS(Данные[№],Данные[[#This Row],[№]],Данные[Статус],"Отмена")</f>
        <v>0</v>
      </c>
      <c r="N41" s="26">
        <f>Данные[[#This Row],[Выполнено]]+Данные[[#This Row],[Отменено]]</f>
        <v>0</v>
      </c>
    </row>
    <row r="42" spans="1:14" ht="17.25" customHeight="1" x14ac:dyDescent="0.25">
      <c r="A42" s="95">
        <f>IF(Данные[[#This Row],[Статус]]="",0.5,IF(Данные[[#This Row],[Статус]]="Перенос",1,IF(Данные[[#This Row],[Статус]]="Выполнено",2,3)))</f>
        <v>0.5</v>
      </c>
      <c r="B42" s="23">
        <v>4</v>
      </c>
      <c r="C42" s="18">
        <v>50</v>
      </c>
      <c r="D42" s="18" t="s">
        <v>11</v>
      </c>
      <c r="E42" s="24"/>
      <c r="F42" s="25">
        <v>42403.125</v>
      </c>
      <c r="G42" s="17"/>
      <c r="H42" s="17"/>
      <c r="I42" s="17" t="s">
        <v>130</v>
      </c>
      <c r="J42" s="17" t="s">
        <v>131</v>
      </c>
      <c r="K42" s="19">
        <f>COUNTIFS(Данные[№],Данные[[#This Row],[№]],Данные[Статус],"Выполнено")</f>
        <v>0</v>
      </c>
      <c r="L42" s="23">
        <f>COUNTIFS(Данные[№],Данные[[#This Row],[№]],Данные[Статус],"Перенос")</f>
        <v>2</v>
      </c>
      <c r="M42" s="19">
        <f>COUNTIFS(Данные[№],Данные[[#This Row],[№]],Данные[Статус],"Отмена")</f>
        <v>0</v>
      </c>
      <c r="N42" s="26">
        <f>Данные[[#This Row],[Выполнено]]+Данные[[#This Row],[Отменено]]</f>
        <v>0</v>
      </c>
    </row>
    <row r="43" spans="1:14" ht="17.25" customHeight="1" x14ac:dyDescent="0.25">
      <c r="A43" s="95">
        <f>IF(Данные[[#This Row],[Статус]]="",0.5,IF(Данные[[#This Row],[Статус]]="Перенос",1,IF(Данные[[#This Row],[Статус]]="Выполнено",2,3)))</f>
        <v>1</v>
      </c>
      <c r="B43" s="23">
        <v>18</v>
      </c>
      <c r="C43" s="18">
        <v>60</v>
      </c>
      <c r="D43" s="18" t="s">
        <v>132</v>
      </c>
      <c r="E43" s="24" t="s">
        <v>133</v>
      </c>
      <c r="F43" s="25">
        <v>42403.041666666664</v>
      </c>
      <c r="G43" s="17">
        <v>42403.0625</v>
      </c>
      <c r="H43" s="17" t="s">
        <v>1</v>
      </c>
      <c r="I43" s="17" t="s">
        <v>134</v>
      </c>
      <c r="J43" s="17" t="s">
        <v>135</v>
      </c>
      <c r="K43" s="19">
        <f>COUNTIFS(Данные[№],Данные[[#This Row],[№]],Данные[Статус],"Выполнено")</f>
        <v>0</v>
      </c>
      <c r="L43" s="23">
        <f>COUNTIFS(Данные[№],Данные[[#This Row],[№]],Данные[Статус],"Перенос")</f>
        <v>2</v>
      </c>
      <c r="M43" s="19">
        <f>COUNTIFS(Данные[№],Данные[[#This Row],[№]],Данные[Статус],"Отмена")</f>
        <v>0</v>
      </c>
      <c r="N43" s="26">
        <f>Данные[[#This Row],[Выполнено]]+Данные[[#This Row],[Отменено]]</f>
        <v>0</v>
      </c>
    </row>
    <row r="44" spans="1:14" ht="17.25" customHeight="1" x14ac:dyDescent="0.25">
      <c r="A44" s="95">
        <f>IF(Данные[[#This Row],[Статус]]="",0.5,IF(Данные[[#This Row],[Статус]]="Перенос",1,IF(Данные[[#This Row],[Статус]]="Выполнено",2,3)))</f>
        <v>1</v>
      </c>
      <c r="B44" s="23">
        <v>18</v>
      </c>
      <c r="C44" s="18">
        <v>60</v>
      </c>
      <c r="D44" s="18" t="s">
        <v>132</v>
      </c>
      <c r="E44" s="24" t="s">
        <v>133</v>
      </c>
      <c r="F44" s="25">
        <v>42403.0625</v>
      </c>
      <c r="G44" s="17">
        <v>42403.076388888891</v>
      </c>
      <c r="H44" s="17" t="s">
        <v>1</v>
      </c>
      <c r="I44" s="17"/>
      <c r="J44" s="17"/>
      <c r="K44" s="19">
        <f>COUNTIFS(Данные[№],Данные[[#This Row],[№]],Данные[Статус],"Выполнено")</f>
        <v>0</v>
      </c>
      <c r="L44" s="23">
        <f>COUNTIFS(Данные[№],Данные[[#This Row],[№]],Данные[Статус],"Перенос")</f>
        <v>2</v>
      </c>
      <c r="M44" s="19">
        <f>COUNTIFS(Данные[№],Данные[[#This Row],[№]],Данные[Статус],"Отмена")</f>
        <v>0</v>
      </c>
      <c r="N44" s="26">
        <f>Данные[[#This Row],[Выполнено]]+Данные[[#This Row],[Отменено]]</f>
        <v>0</v>
      </c>
    </row>
    <row r="45" spans="1:14" ht="17.25" customHeight="1" x14ac:dyDescent="0.25">
      <c r="A45" s="95">
        <f>IF(Данные[[#This Row],[Статус]]="",0.5,IF(Данные[[#This Row],[Статус]]="Перенос",1,IF(Данные[[#This Row],[Статус]]="Выполнено",2,3)))</f>
        <v>0.5</v>
      </c>
      <c r="B45" s="23">
        <v>18</v>
      </c>
      <c r="C45" s="18">
        <v>60</v>
      </c>
      <c r="D45" s="18" t="s">
        <v>132</v>
      </c>
      <c r="E45" s="24" t="s">
        <v>133</v>
      </c>
      <c r="F45" s="25">
        <v>42403.076388888891</v>
      </c>
      <c r="G45" s="17"/>
      <c r="H45" s="17"/>
      <c r="I45" s="17"/>
      <c r="J45" s="17"/>
      <c r="K45" s="19">
        <f>COUNTIFS(Данные[№],Данные[[#This Row],[№]],Данные[Статус],"Выполнено")</f>
        <v>0</v>
      </c>
      <c r="L45" s="23">
        <f>COUNTIFS(Данные[№],Данные[[#This Row],[№]],Данные[Статус],"Перенос")</f>
        <v>2</v>
      </c>
      <c r="M45" s="19">
        <f>COUNTIFS(Данные[№],Данные[[#This Row],[№]],Данные[Статус],"Отмена")</f>
        <v>0</v>
      </c>
      <c r="N45" s="26">
        <f>Данные[[#This Row],[Выполнено]]+Данные[[#This Row],[Отменено]]</f>
        <v>0</v>
      </c>
    </row>
  </sheetData>
  <conditionalFormatting sqref="A4:N45">
    <cfRule type="expression" dxfId="35" priority="9">
      <formula>$M4&gt;0</formula>
    </cfRule>
    <cfRule type="expression" dxfId="34" priority="10">
      <formula>$K4&gt;0</formula>
    </cfRule>
    <cfRule type="expression" dxfId="33" priority="11">
      <formula>OR($L4=1,$L4=2)</formula>
    </cfRule>
    <cfRule type="expression" dxfId="32" priority="12">
      <formula>$L4&gt;2</formula>
    </cfRule>
  </conditionalFormatting>
  <dataValidations count="4">
    <dataValidation type="list" allowBlank="1" showInputMessage="1" showErrorMessage="1" sqref="C4:C45">
      <formula1>Бригады</formula1>
    </dataValidation>
    <dataValidation type="list" allowBlank="1" showInputMessage="1" showErrorMessage="1" errorTitle="Неверное значение" error="Выберите значение из выпадающего списка в ячейке." promptTitle="Статус" prompt="Выберите значение из выпадающего списка в ячейке." sqref="H4:H45">
      <formula1>Статус</formula1>
    </dataValidation>
    <dataValidation type="date" operator="greaterThan" allowBlank="1" showInputMessage="1" showErrorMessage="1" errorTitle="Введена неверная дата и время" error="Убедитесь, что введенное значение является верным." promptTitle="Введите дату" prompt="в формате:_x000a_&quot;21/12 15:40&quot;" sqref="F4:G45">
      <formula1>42370</formula1>
    </dataValidation>
    <dataValidation allowBlank="1" showInputMessage="1" showErrorMessage="1" promptTitle="Причина переноса" prompt="Укажите причину переноса." sqref="A4:A45 J4:J45"/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3" r:id="rId4" name="Option Button 19">
              <controlPr defaultSize="0" autoFill="0" autoLine="0" autoPict="0" macro="[0]!ClearFilter">
                <anchor moveWithCells="1">
                  <from>
                    <xdr:col>4</xdr:col>
                    <xdr:colOff>1019175</xdr:colOff>
                    <xdr:row>0</xdr:row>
                    <xdr:rowOff>0</xdr:rowOff>
                  </from>
                  <to>
                    <xdr:col>5</xdr:col>
                    <xdr:colOff>819150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Option Button 20">
              <controlPr defaultSize="0" autoFill="0" autoLine="0" autoPict="0" macro="[0]!FilterDone">
                <anchor moveWithCells="1">
                  <from>
                    <xdr:col>6</xdr:col>
                    <xdr:colOff>38100</xdr:colOff>
                    <xdr:row>0</xdr:row>
                    <xdr:rowOff>0</xdr:rowOff>
                  </from>
                  <to>
                    <xdr:col>6</xdr:col>
                    <xdr:colOff>952500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Option Button 21">
              <controlPr defaultSize="0" autoFill="0" autoLine="0" autoPict="0" macro="[0]!FilterActive">
                <anchor moveWithCells="1">
                  <from>
                    <xdr:col>7</xdr:col>
                    <xdr:colOff>1257300</xdr:colOff>
                    <xdr:row>0</xdr:row>
                    <xdr:rowOff>0</xdr:rowOff>
                  </from>
                  <to>
                    <xdr:col>8</xdr:col>
                    <xdr:colOff>771525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7" name="Option Button 22">
              <controlPr defaultSize="0" autoFill="0" autoLine="0" autoPict="0" macro="[0]!FilterCancelled">
                <anchor moveWithCells="1">
                  <from>
                    <xdr:col>7</xdr:col>
                    <xdr:colOff>161925</xdr:colOff>
                    <xdr:row>0</xdr:row>
                    <xdr:rowOff>0</xdr:rowOff>
                  </from>
                  <to>
                    <xdr:col>7</xdr:col>
                    <xdr:colOff>971550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tabColor theme="7" tint="0.59999389629810485"/>
  </sheetPr>
  <dimension ref="A1:AH24"/>
  <sheetViews>
    <sheetView showZeros="0" topLeftCell="A3" zoomScaleNormal="100" workbookViewId="0">
      <selection activeCell="AB6" sqref="AB6"/>
    </sheetView>
  </sheetViews>
  <sheetFormatPr defaultRowHeight="15" x14ac:dyDescent="0.25"/>
  <cols>
    <col min="1" max="1" width="9.85546875" customWidth="1"/>
    <col min="2" max="25" width="3.140625" customWidth="1"/>
    <col min="26" max="26" width="4.85546875" customWidth="1"/>
    <col min="27" max="27" width="13.7109375" customWidth="1"/>
    <col min="28" max="28" width="18" bestFit="1" customWidth="1"/>
    <col min="29" max="34" width="16.42578125" customWidth="1"/>
  </cols>
  <sheetData>
    <row r="1" spans="1:34" hidden="1" x14ac:dyDescent="0.25">
      <c r="A1" s="88">
        <f>MIN(B1:Y1)</f>
        <v>42403</v>
      </c>
      <c r="B1" s="41">
        <f>42400+Z3</f>
        <v>42403</v>
      </c>
      <c r="C1" s="42">
        <f t="shared" ref="C1:Y1" si="0">B2</f>
        <v>42403.041666666664</v>
      </c>
      <c r="D1" s="42">
        <f t="shared" si="0"/>
        <v>42403.083333333328</v>
      </c>
      <c r="E1" s="42">
        <f t="shared" si="0"/>
        <v>42403.124999999993</v>
      </c>
      <c r="F1" s="42">
        <f t="shared" si="0"/>
        <v>42403.166666666657</v>
      </c>
      <c r="G1" s="42">
        <f t="shared" si="0"/>
        <v>42403.208333333321</v>
      </c>
      <c r="H1" s="42">
        <f t="shared" si="0"/>
        <v>42403.249999999985</v>
      </c>
      <c r="I1" s="42">
        <f t="shared" si="0"/>
        <v>42403.29166666665</v>
      </c>
      <c r="J1" s="42">
        <f t="shared" si="0"/>
        <v>42403.333333333314</v>
      </c>
      <c r="K1" s="42">
        <f t="shared" si="0"/>
        <v>42403.374999999978</v>
      </c>
      <c r="L1" s="42">
        <f t="shared" si="0"/>
        <v>42403.416666666642</v>
      </c>
      <c r="M1" s="42">
        <f t="shared" si="0"/>
        <v>42403.458333333307</v>
      </c>
      <c r="N1" s="42">
        <f t="shared" si="0"/>
        <v>42403.499999999971</v>
      </c>
      <c r="O1" s="42">
        <f t="shared" si="0"/>
        <v>42403.541666666635</v>
      </c>
      <c r="P1" s="42">
        <f t="shared" si="0"/>
        <v>42403.583333333299</v>
      </c>
      <c r="Q1" s="42">
        <f t="shared" si="0"/>
        <v>42403.624999999964</v>
      </c>
      <c r="R1" s="42">
        <f t="shared" si="0"/>
        <v>42403.666666666628</v>
      </c>
      <c r="S1" s="42">
        <f t="shared" si="0"/>
        <v>42403.708333333292</v>
      </c>
      <c r="T1" s="42">
        <f t="shared" si="0"/>
        <v>42403.749999999956</v>
      </c>
      <c r="U1" s="42">
        <f t="shared" si="0"/>
        <v>42403.791666666621</v>
      </c>
      <c r="V1" s="42">
        <f t="shared" si="0"/>
        <v>42403.833333333285</v>
      </c>
      <c r="W1" s="42">
        <f t="shared" si="0"/>
        <v>42403.874999999949</v>
      </c>
      <c r="X1" s="42">
        <f t="shared" si="0"/>
        <v>42403.916666666613</v>
      </c>
      <c r="Y1" s="43">
        <f t="shared" si="0"/>
        <v>42403.958333333278</v>
      </c>
    </row>
    <row r="2" spans="1:34" ht="15.75" hidden="1" thickBot="1" x14ac:dyDescent="0.3">
      <c r="A2" s="89">
        <f>MAX(B2:Y2)</f>
        <v>42403.999999999942</v>
      </c>
      <c r="B2" s="44">
        <f>B1+1/24</f>
        <v>42403.041666666664</v>
      </c>
      <c r="C2" s="45">
        <f>C1+1/24</f>
        <v>42403.083333333328</v>
      </c>
      <c r="D2" s="45">
        <f t="shared" ref="D2:Y2" si="1">D1+1/24</f>
        <v>42403.124999999993</v>
      </c>
      <c r="E2" s="45">
        <f t="shared" si="1"/>
        <v>42403.166666666657</v>
      </c>
      <c r="F2" s="45">
        <f t="shared" si="1"/>
        <v>42403.208333333321</v>
      </c>
      <c r="G2" s="45">
        <f t="shared" si="1"/>
        <v>42403.249999999985</v>
      </c>
      <c r="H2" s="45">
        <f t="shared" si="1"/>
        <v>42403.29166666665</v>
      </c>
      <c r="I2" s="45">
        <f t="shared" si="1"/>
        <v>42403.333333333314</v>
      </c>
      <c r="J2" s="45">
        <f t="shared" si="1"/>
        <v>42403.374999999978</v>
      </c>
      <c r="K2" s="45">
        <f t="shared" si="1"/>
        <v>42403.416666666642</v>
      </c>
      <c r="L2" s="45">
        <f t="shared" si="1"/>
        <v>42403.458333333307</v>
      </c>
      <c r="M2" s="45">
        <f t="shared" si="1"/>
        <v>42403.499999999971</v>
      </c>
      <c r="N2" s="45">
        <f t="shared" si="1"/>
        <v>42403.541666666635</v>
      </c>
      <c r="O2" s="45">
        <f t="shared" si="1"/>
        <v>42403.583333333299</v>
      </c>
      <c r="P2" s="45">
        <f t="shared" si="1"/>
        <v>42403.624999999964</v>
      </c>
      <c r="Q2" s="45">
        <f t="shared" si="1"/>
        <v>42403.666666666628</v>
      </c>
      <c r="R2" s="45">
        <f t="shared" si="1"/>
        <v>42403.708333333292</v>
      </c>
      <c r="S2" s="45">
        <f t="shared" si="1"/>
        <v>42403.749999999956</v>
      </c>
      <c r="T2" s="45">
        <f t="shared" si="1"/>
        <v>42403.791666666621</v>
      </c>
      <c r="U2" s="45">
        <f t="shared" si="1"/>
        <v>42403.833333333285</v>
      </c>
      <c r="V2" s="45">
        <f t="shared" si="1"/>
        <v>42403.874999999949</v>
      </c>
      <c r="W2" s="45">
        <f t="shared" si="1"/>
        <v>42403.916666666613</v>
      </c>
      <c r="X2" s="45">
        <f t="shared" si="1"/>
        <v>42403.958333333278</v>
      </c>
      <c r="Y2" s="46">
        <f t="shared" si="1"/>
        <v>42403.999999999942</v>
      </c>
    </row>
    <row r="3" spans="1:34" ht="21.75" thickBot="1" x14ac:dyDescent="0.4">
      <c r="A3" s="85">
        <v>0</v>
      </c>
      <c r="B3" s="47">
        <f>B1</f>
        <v>42403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9"/>
      <c r="Z3" s="14">
        <v>3</v>
      </c>
      <c r="AB3" s="86"/>
    </row>
    <row r="4" spans="1:34" ht="69.75" customHeight="1" thickBot="1" x14ac:dyDescent="0.3">
      <c r="A4" s="11" t="s">
        <v>16</v>
      </c>
      <c r="B4" s="50" t="str">
        <f>TEXT(B1,"чч:мм")&amp;"-"&amp;TEXT(B2,"чч:мм")</f>
        <v>00:00-01:00</v>
      </c>
      <c r="C4" s="51" t="str">
        <f t="shared" ref="C4:Y4" si="2">TEXT(C1,"чч:мм")&amp;"-"&amp;TEXT(C2,"чч:мм")</f>
        <v>01:00-02:00</v>
      </c>
      <c r="D4" s="51" t="str">
        <f t="shared" si="2"/>
        <v>02:00-03:00</v>
      </c>
      <c r="E4" s="51" t="str">
        <f t="shared" si="2"/>
        <v>03:00-04:00</v>
      </c>
      <c r="F4" s="51" t="str">
        <f t="shared" si="2"/>
        <v>04:00-05:00</v>
      </c>
      <c r="G4" s="51" t="str">
        <f t="shared" si="2"/>
        <v>05:00-06:00</v>
      </c>
      <c r="H4" s="51" t="str">
        <f t="shared" si="2"/>
        <v>06:00-07:00</v>
      </c>
      <c r="I4" s="51" t="str">
        <f t="shared" si="2"/>
        <v>07:00-08:00</v>
      </c>
      <c r="J4" s="51" t="str">
        <f t="shared" si="2"/>
        <v>08:00-09:00</v>
      </c>
      <c r="K4" s="51" t="str">
        <f t="shared" si="2"/>
        <v>09:00-10:00</v>
      </c>
      <c r="L4" s="51" t="str">
        <f t="shared" si="2"/>
        <v>10:00-11:00</v>
      </c>
      <c r="M4" s="51" t="str">
        <f t="shared" si="2"/>
        <v>11:00-12:00</v>
      </c>
      <c r="N4" s="51" t="str">
        <f t="shared" si="2"/>
        <v>12:00-13:00</v>
      </c>
      <c r="O4" s="51" t="str">
        <f t="shared" si="2"/>
        <v>13:00-14:00</v>
      </c>
      <c r="P4" s="51" t="str">
        <f t="shared" si="2"/>
        <v>14:00-15:00</v>
      </c>
      <c r="Q4" s="51" t="str">
        <f t="shared" si="2"/>
        <v>15:00-16:00</v>
      </c>
      <c r="R4" s="51" t="str">
        <f t="shared" si="2"/>
        <v>16:00-17:00</v>
      </c>
      <c r="S4" s="51" t="str">
        <f t="shared" si="2"/>
        <v>17:00-18:00</v>
      </c>
      <c r="T4" s="51" t="str">
        <f t="shared" si="2"/>
        <v>18:00-19:00</v>
      </c>
      <c r="U4" s="51" t="str">
        <f t="shared" si="2"/>
        <v>19:00-20:00</v>
      </c>
      <c r="V4" s="51" t="str">
        <f t="shared" si="2"/>
        <v>20:00-21:00</v>
      </c>
      <c r="W4" s="51" t="str">
        <f t="shared" si="2"/>
        <v>21:00-22:00</v>
      </c>
      <c r="X4" s="51" t="str">
        <f t="shared" si="2"/>
        <v>22:00-23:00</v>
      </c>
      <c r="Y4" s="52" t="str">
        <f t="shared" si="2"/>
        <v>23:00-00:00</v>
      </c>
      <c r="AA4">
        <v>0</v>
      </c>
      <c r="AB4" s="92"/>
      <c r="AC4" s="92"/>
      <c r="AD4" s="92"/>
      <c r="AE4" s="92"/>
      <c r="AF4" s="92"/>
      <c r="AG4" s="92"/>
      <c r="AH4" s="92"/>
    </row>
    <row r="5" spans="1:34" x14ac:dyDescent="0.25">
      <c r="A5" s="10">
        <v>50</v>
      </c>
      <c r="B5" s="53"/>
      <c r="C5" s="54"/>
      <c r="D5" s="54">
        <v>1</v>
      </c>
      <c r="E5" s="54">
        <v>0.5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5"/>
      <c r="AA5" s="76" t="s">
        <v>50</v>
      </c>
      <c r="AB5" t="str">
        <f>IF(AB$1&gt;0,INDEX(Данные[],AB$1,2),"")</f>
        <v/>
      </c>
      <c r="AC5" t="str">
        <f>IF(AC$1&gt;0,INDEX(Данные[],AC$1,2),"")</f>
        <v/>
      </c>
      <c r="AD5" t="str">
        <f>IF(AD$1&gt;0,INDEX(Данные[],AD$1,2),"")</f>
        <v/>
      </c>
      <c r="AE5" t="str">
        <f>IF(AE$1&gt;0,INDEX(Данные[],AE$1,2),"")</f>
        <v/>
      </c>
      <c r="AF5" t="str">
        <f>IF(AF$1&gt;0,INDEX(Данные[],AF$1,2),"")</f>
        <v/>
      </c>
      <c r="AG5" t="str">
        <f>IF(AG$1&gt;0,INDEX(Данные[],AG$1,2),"")</f>
        <v/>
      </c>
      <c r="AH5" t="str">
        <f>IF(AH$1&gt;0,INDEX(Данные[],AH$1,2),"")</f>
        <v/>
      </c>
    </row>
    <row r="6" spans="1:34" x14ac:dyDescent="0.25">
      <c r="A6" s="10">
        <v>51</v>
      </c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8"/>
      <c r="AA6" s="76" t="s">
        <v>10</v>
      </c>
      <c r="AB6" t="str">
        <f>IF(AB$1&gt;0,INDEX(Данные[],AB$1,3),"")</f>
        <v/>
      </c>
      <c r="AC6" t="str">
        <f>IF(AC$1&gt;0,INDEX(Данные[],AC$1,3),"")</f>
        <v/>
      </c>
      <c r="AD6" t="str">
        <f>IF(AD$1&gt;0,INDEX(Данные[],AD$1,3),"")</f>
        <v/>
      </c>
      <c r="AE6" t="str">
        <f>IF(AE$1&gt;0,INDEX(Данные[],AE$1,3),"")</f>
        <v/>
      </c>
      <c r="AF6" t="str">
        <f>IF(AF$1&gt;0,INDEX(Данные[],AF$1,3),"")</f>
        <v/>
      </c>
      <c r="AG6" t="str">
        <f>IF(AG$1&gt;0,INDEX(Данные[],AG$1,3),"")</f>
        <v/>
      </c>
      <c r="AH6" t="str">
        <f>IF(AH$1&gt;0,INDEX(Данные[],AH$1,3),"")</f>
        <v/>
      </c>
    </row>
    <row r="7" spans="1:34" x14ac:dyDescent="0.25">
      <c r="A7" s="10">
        <v>52</v>
      </c>
      <c r="B7" s="56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>
        <v>1</v>
      </c>
      <c r="W7" s="57"/>
      <c r="X7" s="57"/>
      <c r="Y7" s="58"/>
      <c r="AA7" s="76" t="s">
        <v>51</v>
      </c>
      <c r="AB7" t="str">
        <f>IF(AB$1&gt;0,INDEX(Данные[],AB$1,4),"")</f>
        <v/>
      </c>
      <c r="AC7" t="str">
        <f>IF(AC$1&gt;0,INDEX(Данные[],AC$1,4),"")</f>
        <v/>
      </c>
      <c r="AD7" t="str">
        <f>IF(AD$1&gt;0,INDEX(Данные[],AD$1,4),"")</f>
        <v/>
      </c>
      <c r="AE7" t="str">
        <f>IF(AE$1&gt;0,INDEX(Данные[],AE$1,4),"")</f>
        <v/>
      </c>
      <c r="AF7" t="str">
        <f>IF(AF$1&gt;0,INDEX(Данные[],AF$1,4),"")</f>
        <v/>
      </c>
      <c r="AG7" t="str">
        <f>IF(AG$1&gt;0,INDEX(Данные[],AG$1,4),"")</f>
        <v/>
      </c>
      <c r="AH7" t="str">
        <f>IF(AH$1&gt;0,INDEX(Данные[],AH$1,4),"")</f>
        <v/>
      </c>
    </row>
    <row r="8" spans="1:34" x14ac:dyDescent="0.25">
      <c r="A8" s="10">
        <v>53</v>
      </c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8"/>
      <c r="AA8" s="76" t="s">
        <v>52</v>
      </c>
      <c r="AB8" t="str">
        <f>IF(AB$1&gt;0,INDEX(Данные[],AB$1,5),"")</f>
        <v/>
      </c>
      <c r="AC8" t="str">
        <f>IF(AC$1&gt;0,INDEX(Данные[],AC$1,5),"")</f>
        <v/>
      </c>
      <c r="AD8" t="str">
        <f>IF(AD$1&gt;0,INDEX(Данные[],AD$1,5),"")</f>
        <v/>
      </c>
      <c r="AE8" t="str">
        <f>IF(AE$1&gt;0,INDEX(Данные[],AE$1,5),"")</f>
        <v/>
      </c>
      <c r="AF8" t="str">
        <f>IF(AF$1&gt;0,INDEX(Данные[],AF$1,5),"")</f>
        <v/>
      </c>
      <c r="AG8" t="str">
        <f>IF(AG$1&gt;0,INDEX(Данные[],AG$1,5),"")</f>
        <v/>
      </c>
      <c r="AH8" t="str">
        <f>IF(AH$1&gt;0,INDEX(Данные[],AH$1,5),"")</f>
        <v/>
      </c>
    </row>
    <row r="9" spans="1:34" x14ac:dyDescent="0.25">
      <c r="A9" s="10">
        <v>54</v>
      </c>
      <c r="B9" s="56"/>
      <c r="C9" s="57"/>
      <c r="D9" s="57"/>
      <c r="E9" s="57"/>
      <c r="F9" s="57"/>
      <c r="G9" s="57"/>
      <c r="H9" s="57"/>
      <c r="I9" s="57"/>
      <c r="J9" s="57">
        <v>1</v>
      </c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AA9" s="76" t="s">
        <v>0</v>
      </c>
      <c r="AB9" s="91" t="str">
        <f>IF(AB$1&gt;0,INDEX(Данные[],AB$1,6),"")</f>
        <v/>
      </c>
      <c r="AC9" s="91" t="str">
        <f>IF(AC$1&gt;0,INDEX(Данные[],AC$1,6),"")</f>
        <v/>
      </c>
      <c r="AD9" s="91" t="str">
        <f>IF(AD$1&gt;0,INDEX(Данные[],AD$1,6),"")</f>
        <v/>
      </c>
      <c r="AE9" s="91" t="str">
        <f>IF(AE$1&gt;0,INDEX(Данные[],AE$1,6),"")</f>
        <v/>
      </c>
      <c r="AF9" s="91" t="str">
        <f>IF(AF$1&gt;0,INDEX(Данные[],AF$1,6),"")</f>
        <v/>
      </c>
      <c r="AG9" s="91" t="str">
        <f>IF(AG$1&gt;0,INDEX(Данные[],AG$1,6),"")</f>
        <v/>
      </c>
      <c r="AH9" s="91" t="str">
        <f>IF(AH$1&gt;0,INDEX(Данные[],AH$1,6),"")</f>
        <v/>
      </c>
    </row>
    <row r="10" spans="1:34" x14ac:dyDescent="0.25">
      <c r="A10" s="10">
        <v>55</v>
      </c>
      <c r="B10" s="56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8"/>
      <c r="AA10" s="76" t="s">
        <v>14</v>
      </c>
      <c r="AB10" s="91" t="str">
        <f>IF(AB$1&gt;0,INDEX(Данные[],AB$1,7),"")</f>
        <v/>
      </c>
      <c r="AC10" s="91" t="str">
        <f>IF(AC$1&gt;0,INDEX(Данные[],AC$1,7),"")</f>
        <v/>
      </c>
      <c r="AD10" s="91" t="str">
        <f>IF(AD$1&gt;0,INDEX(Данные[],AD$1,7),"")</f>
        <v/>
      </c>
      <c r="AE10" s="91" t="str">
        <f>IF(AE$1&gt;0,INDEX(Данные[],AE$1,7),"")</f>
        <v/>
      </c>
      <c r="AF10" s="91" t="str">
        <f>IF(AF$1&gt;0,INDEX(Данные[],AF$1,7),"")</f>
        <v/>
      </c>
      <c r="AG10" s="91" t="str">
        <f>IF(AG$1&gt;0,INDEX(Данные[],AG$1,7),"")</f>
        <v/>
      </c>
      <c r="AH10" s="91" t="str">
        <f>IF(AH$1&gt;0,INDEX(Данные[],AH$1,7),"")</f>
        <v/>
      </c>
    </row>
    <row r="11" spans="1:34" x14ac:dyDescent="0.25">
      <c r="A11" s="10">
        <v>56</v>
      </c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8">
        <v>3</v>
      </c>
      <c r="AA11" s="76" t="s">
        <v>8</v>
      </c>
      <c r="AB11" t="str">
        <f>IF(AB$1&gt;0,INDEX(Данные[],AB$1,8),"")</f>
        <v/>
      </c>
      <c r="AC11" t="str">
        <f>IF(AC$1&gt;0,INDEX(Данные[],AC$1,8),"")</f>
        <v/>
      </c>
      <c r="AD11" t="str">
        <f>IF(AD$1&gt;0,INDEX(Данные[],AD$1,8),"")</f>
        <v/>
      </c>
      <c r="AE11" t="str">
        <f>IF(AE$1&gt;0,INDEX(Данные[],AE$1,8),"")</f>
        <v/>
      </c>
      <c r="AF11" t="str">
        <f>IF(AF$1&gt;0,INDEX(Данные[],AF$1,8),"")</f>
        <v/>
      </c>
      <c r="AG11" t="str">
        <f>IF(AG$1&gt;0,INDEX(Данные[],AG$1,8),"")</f>
        <v/>
      </c>
      <c r="AH11" t="str">
        <f>IF(AH$1&gt;0,INDEX(Данные[],AH$1,8),"")</f>
        <v/>
      </c>
    </row>
    <row r="12" spans="1:34" x14ac:dyDescent="0.25">
      <c r="A12" s="10">
        <v>57</v>
      </c>
      <c r="B12" s="56"/>
      <c r="C12" s="57"/>
      <c r="D12" s="57"/>
      <c r="E12" s="57"/>
      <c r="F12" s="57"/>
      <c r="G12" s="57"/>
      <c r="H12" s="57"/>
      <c r="I12" s="57"/>
      <c r="J12" s="57">
        <v>2</v>
      </c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8"/>
      <c r="AA12" s="76" t="s">
        <v>53</v>
      </c>
      <c r="AB12" t="str">
        <f>IF(AB$1&gt;0,INDEX(Данные[],AB$1,9),"")</f>
        <v/>
      </c>
      <c r="AC12" t="str">
        <f>IF(AC$1&gt;0,INDEX(Данные[],AC$1,9),"")</f>
        <v/>
      </c>
      <c r="AD12" t="str">
        <f>IF(AD$1&gt;0,INDEX(Данные[],AD$1,9),"")</f>
        <v/>
      </c>
      <c r="AE12" t="str">
        <f>IF(AE$1&gt;0,INDEX(Данные[],AE$1,9),"")</f>
        <v/>
      </c>
      <c r="AF12" t="str">
        <f>IF(AF$1&gt;0,INDEX(Данные[],AF$1,9),"")</f>
        <v/>
      </c>
      <c r="AG12" t="str">
        <f>IF(AG$1&gt;0,INDEX(Данные[],AG$1,9),"")</f>
        <v/>
      </c>
      <c r="AH12" t="str">
        <f>IF(AH$1&gt;0,INDEX(Данные[],AH$1,9),"")</f>
        <v/>
      </c>
    </row>
    <row r="13" spans="1:34" x14ac:dyDescent="0.25">
      <c r="A13" s="10">
        <v>58</v>
      </c>
      <c r="B13" s="56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>
        <v>1</v>
      </c>
      <c r="W13" s="57"/>
      <c r="X13" s="57"/>
      <c r="Y13" s="58"/>
      <c r="AA13" s="76" t="s">
        <v>15</v>
      </c>
      <c r="AB13" t="str">
        <f>IF(AB$1&gt;0,INDEX(Данные[],AB$1,10),"")</f>
        <v/>
      </c>
      <c r="AC13" t="str">
        <f>IF(AC$1&gt;0,INDEX(Данные[],AC$1,10),"")</f>
        <v/>
      </c>
      <c r="AD13" t="str">
        <f>IF(AD$1&gt;0,INDEX(Данные[],AD$1,10),"")</f>
        <v/>
      </c>
      <c r="AE13" t="str">
        <f>IF(AE$1&gt;0,INDEX(Данные[],AE$1,10),"")</f>
        <v/>
      </c>
      <c r="AF13" t="str">
        <f>IF(AF$1&gt;0,INDEX(Данные[],AF$1,10),"")</f>
        <v/>
      </c>
      <c r="AG13" t="str">
        <f>IF(AG$1&gt;0,INDEX(Данные[],AG$1,10),"")</f>
        <v/>
      </c>
      <c r="AH13" t="str">
        <f>IF(AH$1&gt;0,INDEX(Данные[],AH$1,10),"")</f>
        <v/>
      </c>
    </row>
    <row r="14" spans="1:34" x14ac:dyDescent="0.25">
      <c r="A14" s="10">
        <v>59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8"/>
    </row>
    <row r="15" spans="1:34" x14ac:dyDescent="0.25">
      <c r="A15" s="10">
        <v>60</v>
      </c>
      <c r="B15" s="56"/>
      <c r="C15" s="57">
        <v>0.5</v>
      </c>
      <c r="D15" s="57"/>
      <c r="E15" s="57"/>
      <c r="F15" s="57"/>
      <c r="G15" s="57"/>
      <c r="H15" s="57"/>
      <c r="I15" s="57"/>
      <c r="J15" s="57">
        <v>1</v>
      </c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8"/>
    </row>
    <row r="16" spans="1:34" x14ac:dyDescent="0.25">
      <c r="A16" s="10">
        <v>61</v>
      </c>
      <c r="B16" s="5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8"/>
    </row>
    <row r="17" spans="1:25" x14ac:dyDescent="0.25">
      <c r="A17" s="10">
        <v>62</v>
      </c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8"/>
    </row>
    <row r="18" spans="1:25" x14ac:dyDescent="0.25">
      <c r="A18" s="10">
        <v>63</v>
      </c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8">
        <v>3</v>
      </c>
    </row>
    <row r="19" spans="1:25" x14ac:dyDescent="0.25">
      <c r="A19" s="10">
        <v>64</v>
      </c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8"/>
    </row>
    <row r="20" spans="1:25" x14ac:dyDescent="0.25">
      <c r="A20" s="10">
        <v>65</v>
      </c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8"/>
    </row>
    <row r="21" spans="1:25" x14ac:dyDescent="0.25">
      <c r="A21" s="10">
        <v>66</v>
      </c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8"/>
    </row>
    <row r="22" spans="1:25" x14ac:dyDescent="0.25">
      <c r="A22" s="10">
        <v>67</v>
      </c>
      <c r="B22" s="56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8"/>
    </row>
    <row r="23" spans="1:25" x14ac:dyDescent="0.25">
      <c r="A23" s="10">
        <v>68</v>
      </c>
      <c r="B23" s="5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8"/>
    </row>
    <row r="24" spans="1:25" ht="15.75" thickBot="1" x14ac:dyDescent="0.3">
      <c r="A24" s="10">
        <v>69</v>
      </c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1"/>
    </row>
  </sheetData>
  <conditionalFormatting sqref="B5:Y24">
    <cfRule type="cellIs" dxfId="16" priority="2" operator="equal">
      <formula>3</formula>
    </cfRule>
    <cfRule type="cellIs" dxfId="15" priority="3" operator="between">
      <formula>0.5</formula>
      <formula>1</formula>
    </cfRule>
    <cfRule type="cellIs" dxfId="14" priority="4" operator="equal">
      <formula>2</formula>
    </cfRule>
  </conditionalFormatting>
  <conditionalFormatting sqref="AB5:AH13">
    <cfRule type="expression" dxfId="13" priority="1">
      <formula>AB$1&gt;0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Spinner 1">
              <controlPr defaultSize="0" autoPict="0" macro="[0]!ScrollPeriod">
                <anchor moveWithCells="1" sizeWithCells="1">
                  <from>
                    <xdr:col>25</xdr:col>
                    <xdr:colOff>0</xdr:colOff>
                    <xdr:row>2</xdr:row>
                    <xdr:rowOff>0</xdr:rowOff>
                  </from>
                  <to>
                    <xdr:col>26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tabColor theme="7" tint="0.59999389629810485"/>
  </sheetPr>
  <dimension ref="A1:AN24"/>
  <sheetViews>
    <sheetView showZeros="0" topLeftCell="A3" workbookViewId="0">
      <selection activeCell="U16" sqref="U16"/>
    </sheetView>
  </sheetViews>
  <sheetFormatPr defaultRowHeight="15" x14ac:dyDescent="0.25"/>
  <cols>
    <col min="2" max="31" width="3.140625" customWidth="1"/>
    <col min="32" max="32" width="4.7109375" customWidth="1"/>
    <col min="33" max="33" width="12.5703125" customWidth="1"/>
    <col min="34" max="40" width="18.5703125" customWidth="1"/>
  </cols>
  <sheetData>
    <row r="1" spans="1:40" hidden="1" x14ac:dyDescent="0.25">
      <c r="A1" s="87">
        <f>MIN(B1:AE1)</f>
        <v>42403</v>
      </c>
      <c r="B1" s="4">
        <f>AF3+42400</f>
        <v>42403</v>
      </c>
      <c r="C1" s="4">
        <f t="shared" ref="C1:AE1" si="0">B2</f>
        <v>42403.166666666664</v>
      </c>
      <c r="D1" s="4">
        <f t="shared" si="0"/>
        <v>42403.333333333328</v>
      </c>
      <c r="E1" s="4">
        <f t="shared" si="0"/>
        <v>42403.499999999993</v>
      </c>
      <c r="F1" s="4">
        <f t="shared" si="0"/>
        <v>42403.666666666657</v>
      </c>
      <c r="G1" s="4">
        <f t="shared" si="0"/>
        <v>42403.833333333321</v>
      </c>
      <c r="H1" s="4">
        <f t="shared" si="0"/>
        <v>42403.999999999985</v>
      </c>
      <c r="I1" s="4">
        <f t="shared" si="0"/>
        <v>42404.16666666665</v>
      </c>
      <c r="J1" s="4">
        <f t="shared" si="0"/>
        <v>42404.333333333314</v>
      </c>
      <c r="K1" s="4">
        <f t="shared" si="0"/>
        <v>42404.499999999978</v>
      </c>
      <c r="L1" s="4">
        <f t="shared" si="0"/>
        <v>42404.666666666642</v>
      </c>
      <c r="M1" s="4">
        <f t="shared" si="0"/>
        <v>42404.833333333307</v>
      </c>
      <c r="N1" s="4">
        <f t="shared" si="0"/>
        <v>42404.999999999971</v>
      </c>
      <c r="O1" s="4">
        <f t="shared" si="0"/>
        <v>42405.166666666635</v>
      </c>
      <c r="P1" s="4">
        <f t="shared" si="0"/>
        <v>42405.333333333299</v>
      </c>
      <c r="Q1" s="4">
        <f t="shared" si="0"/>
        <v>42405.499999999964</v>
      </c>
      <c r="R1" s="4">
        <f t="shared" si="0"/>
        <v>42405.666666666628</v>
      </c>
      <c r="S1" s="4">
        <f t="shared" si="0"/>
        <v>42405.833333333292</v>
      </c>
      <c r="T1" s="4">
        <f t="shared" si="0"/>
        <v>42405.999999999956</v>
      </c>
      <c r="U1" s="4">
        <f t="shared" si="0"/>
        <v>42406.166666666621</v>
      </c>
      <c r="V1" s="4">
        <f t="shared" si="0"/>
        <v>42406.333333333285</v>
      </c>
      <c r="W1" s="4">
        <f t="shared" si="0"/>
        <v>42406.499999999949</v>
      </c>
      <c r="X1" s="4">
        <f t="shared" si="0"/>
        <v>42406.666666666613</v>
      </c>
      <c r="Y1" s="4">
        <f t="shared" si="0"/>
        <v>42406.833333333278</v>
      </c>
      <c r="Z1" s="4">
        <f t="shared" si="0"/>
        <v>42406.999999999942</v>
      </c>
      <c r="AA1" s="4">
        <f t="shared" si="0"/>
        <v>42407.166666666606</v>
      </c>
      <c r="AB1" s="4">
        <f t="shared" si="0"/>
        <v>42407.33333333327</v>
      </c>
      <c r="AC1" s="4">
        <f t="shared" si="0"/>
        <v>42407.499999999935</v>
      </c>
      <c r="AD1" s="4">
        <f t="shared" si="0"/>
        <v>42407.666666666599</v>
      </c>
      <c r="AE1" s="4">
        <f t="shared" si="0"/>
        <v>42407.833333333263</v>
      </c>
      <c r="AH1" s="78"/>
    </row>
    <row r="2" spans="1:40" ht="15.75" hidden="1" thickBot="1" x14ac:dyDescent="0.3">
      <c r="A2" s="90">
        <f>MAX(B2:AE2)</f>
        <v>42407.999999999927</v>
      </c>
      <c r="B2" s="4">
        <f t="shared" ref="B2:AE2" si="1">B1+1/6</f>
        <v>42403.166666666664</v>
      </c>
      <c r="C2" s="4">
        <f t="shared" si="1"/>
        <v>42403.333333333328</v>
      </c>
      <c r="D2" s="4">
        <f t="shared" si="1"/>
        <v>42403.499999999993</v>
      </c>
      <c r="E2" s="4">
        <f t="shared" si="1"/>
        <v>42403.666666666657</v>
      </c>
      <c r="F2" s="4">
        <f t="shared" si="1"/>
        <v>42403.833333333321</v>
      </c>
      <c r="G2" s="4">
        <f t="shared" si="1"/>
        <v>42403.999999999985</v>
      </c>
      <c r="H2" s="4">
        <f t="shared" si="1"/>
        <v>42404.16666666665</v>
      </c>
      <c r="I2" s="4">
        <f t="shared" si="1"/>
        <v>42404.333333333314</v>
      </c>
      <c r="J2" s="4">
        <f t="shared" si="1"/>
        <v>42404.499999999978</v>
      </c>
      <c r="K2" s="4">
        <f t="shared" si="1"/>
        <v>42404.666666666642</v>
      </c>
      <c r="L2" s="4">
        <f t="shared" si="1"/>
        <v>42404.833333333307</v>
      </c>
      <c r="M2" s="4">
        <f t="shared" si="1"/>
        <v>42404.999999999971</v>
      </c>
      <c r="N2" s="4">
        <f t="shared" si="1"/>
        <v>42405.166666666635</v>
      </c>
      <c r="O2" s="4">
        <f t="shared" si="1"/>
        <v>42405.333333333299</v>
      </c>
      <c r="P2" s="4">
        <f t="shared" si="1"/>
        <v>42405.499999999964</v>
      </c>
      <c r="Q2" s="4">
        <f t="shared" si="1"/>
        <v>42405.666666666628</v>
      </c>
      <c r="R2" s="4">
        <f t="shared" si="1"/>
        <v>42405.833333333292</v>
      </c>
      <c r="S2" s="4">
        <f t="shared" si="1"/>
        <v>42405.999999999956</v>
      </c>
      <c r="T2" s="4">
        <f t="shared" si="1"/>
        <v>42406.166666666621</v>
      </c>
      <c r="U2" s="4">
        <f t="shared" si="1"/>
        <v>42406.333333333285</v>
      </c>
      <c r="V2" s="4">
        <f t="shared" si="1"/>
        <v>42406.499999999949</v>
      </c>
      <c r="W2" s="4">
        <f t="shared" si="1"/>
        <v>42406.666666666613</v>
      </c>
      <c r="X2" s="4">
        <f t="shared" si="1"/>
        <v>42406.833333333278</v>
      </c>
      <c r="Y2" s="4">
        <f t="shared" si="1"/>
        <v>42406.999999999942</v>
      </c>
      <c r="Z2" s="4">
        <f t="shared" si="1"/>
        <v>42407.166666666606</v>
      </c>
      <c r="AA2" s="4">
        <f t="shared" si="1"/>
        <v>42407.33333333327</v>
      </c>
      <c r="AB2" s="4">
        <f t="shared" si="1"/>
        <v>42407.499999999935</v>
      </c>
      <c r="AC2" s="4">
        <f t="shared" si="1"/>
        <v>42407.666666666599</v>
      </c>
      <c r="AD2" s="4">
        <f t="shared" si="1"/>
        <v>42407.833333333263</v>
      </c>
      <c r="AE2" s="4">
        <f t="shared" si="1"/>
        <v>42407.999999999927</v>
      </c>
    </row>
    <row r="3" spans="1:40" ht="22.5" customHeight="1" thickBot="1" x14ac:dyDescent="0.3">
      <c r="A3" s="77">
        <v>5442404</v>
      </c>
      <c r="B3" s="62">
        <f>B1</f>
        <v>42403</v>
      </c>
      <c r="C3" s="62"/>
      <c r="D3" s="62"/>
      <c r="E3" s="62"/>
      <c r="F3" s="62"/>
      <c r="G3" s="63"/>
      <c r="H3" s="62">
        <f>B3+1</f>
        <v>42404</v>
      </c>
      <c r="I3" s="62"/>
      <c r="J3" s="62"/>
      <c r="K3" s="62"/>
      <c r="L3" s="62"/>
      <c r="M3" s="63"/>
      <c r="N3" s="62">
        <f>H3+1</f>
        <v>42405</v>
      </c>
      <c r="O3" s="62"/>
      <c r="P3" s="62"/>
      <c r="Q3" s="62"/>
      <c r="R3" s="62"/>
      <c r="S3" s="63"/>
      <c r="T3" s="62">
        <f>N3+1</f>
        <v>42406</v>
      </c>
      <c r="U3" s="62"/>
      <c r="V3" s="62"/>
      <c r="W3" s="62"/>
      <c r="X3" s="62"/>
      <c r="Y3" s="63"/>
      <c r="Z3" s="62">
        <f>T3+1</f>
        <v>42407</v>
      </c>
      <c r="AA3" s="62"/>
      <c r="AB3" s="62"/>
      <c r="AC3" s="62"/>
      <c r="AD3" s="62"/>
      <c r="AE3" s="63"/>
      <c r="AF3" s="14">
        <v>3</v>
      </c>
    </row>
    <row r="4" spans="1:40" ht="69.75" customHeight="1" thickBot="1" x14ac:dyDescent="0.3">
      <c r="A4" s="11" t="s">
        <v>16</v>
      </c>
      <c r="B4" s="64" t="str">
        <f>TEXT(B1,"чч:мм")&amp;"-"&amp;TEXT(B2,"чч:мм")</f>
        <v>00:00-04:00</v>
      </c>
      <c r="C4" s="65" t="str">
        <f t="shared" ref="C4:AE4" si="2">TEXT(C1,"чч:мм")&amp;"-"&amp;TEXT(C2,"чч:мм")</f>
        <v>04:00-08:00</v>
      </c>
      <c r="D4" s="65" t="str">
        <f t="shared" si="2"/>
        <v>08:00-12:00</v>
      </c>
      <c r="E4" s="65" t="str">
        <f t="shared" si="2"/>
        <v>12:00-16:00</v>
      </c>
      <c r="F4" s="65" t="str">
        <f t="shared" si="2"/>
        <v>16:00-20:00</v>
      </c>
      <c r="G4" s="82" t="str">
        <f t="shared" si="2"/>
        <v>20:00-00:00</v>
      </c>
      <c r="H4" s="64" t="str">
        <f t="shared" si="2"/>
        <v>00:00-04:00</v>
      </c>
      <c r="I4" s="65" t="str">
        <f t="shared" si="2"/>
        <v>04:00-08:00</v>
      </c>
      <c r="J4" s="65" t="str">
        <f t="shared" si="2"/>
        <v>08:00-12:00</v>
      </c>
      <c r="K4" s="65" t="str">
        <f t="shared" si="2"/>
        <v>12:00-16:00</v>
      </c>
      <c r="L4" s="65" t="str">
        <f t="shared" si="2"/>
        <v>16:00-20:00</v>
      </c>
      <c r="M4" s="66" t="str">
        <f t="shared" si="2"/>
        <v>20:00-00:00</v>
      </c>
      <c r="N4" s="67" t="str">
        <f t="shared" si="2"/>
        <v>00:00-04:00</v>
      </c>
      <c r="O4" s="65" t="str">
        <f t="shared" si="2"/>
        <v>04:00-08:00</v>
      </c>
      <c r="P4" s="65" t="str">
        <f t="shared" si="2"/>
        <v>08:00-12:00</v>
      </c>
      <c r="Q4" s="65" t="str">
        <f t="shared" si="2"/>
        <v>12:00-16:00</v>
      </c>
      <c r="R4" s="65" t="str">
        <f t="shared" si="2"/>
        <v>16:00-20:00</v>
      </c>
      <c r="S4" s="66" t="str">
        <f t="shared" si="2"/>
        <v>20:00-00:00</v>
      </c>
      <c r="T4" s="67" t="str">
        <f t="shared" si="2"/>
        <v>00:00-04:00</v>
      </c>
      <c r="U4" s="65" t="str">
        <f t="shared" si="2"/>
        <v>04:00-08:00</v>
      </c>
      <c r="V4" s="65" t="str">
        <f t="shared" si="2"/>
        <v>08:00-12:00</v>
      </c>
      <c r="W4" s="65" t="str">
        <f t="shared" si="2"/>
        <v>12:00-16:00</v>
      </c>
      <c r="X4" s="65" t="str">
        <f t="shared" si="2"/>
        <v>16:00-20:00</v>
      </c>
      <c r="Y4" s="66" t="str">
        <f t="shared" si="2"/>
        <v>20:00-00:00</v>
      </c>
      <c r="Z4" s="67" t="str">
        <f t="shared" si="2"/>
        <v>00:00-04:00</v>
      </c>
      <c r="AA4" s="65" t="str">
        <f t="shared" si="2"/>
        <v>04:00-08:00</v>
      </c>
      <c r="AB4" s="65" t="str">
        <f t="shared" si="2"/>
        <v>08:00-12:00</v>
      </c>
      <c r="AC4" s="65" t="str">
        <f t="shared" si="2"/>
        <v>12:00-16:00</v>
      </c>
      <c r="AD4" s="65" t="str">
        <f t="shared" si="2"/>
        <v>16:00-20:00</v>
      </c>
      <c r="AE4" s="66" t="str">
        <f t="shared" si="2"/>
        <v>20:00-00:00</v>
      </c>
      <c r="AG4">
        <v>0</v>
      </c>
      <c r="AH4" s="92"/>
      <c r="AI4" s="92"/>
      <c r="AJ4" s="92"/>
      <c r="AK4" s="92"/>
      <c r="AL4" s="92"/>
      <c r="AM4" s="92"/>
      <c r="AN4" s="92"/>
    </row>
    <row r="5" spans="1:40" x14ac:dyDescent="0.25">
      <c r="A5" s="10">
        <v>50</v>
      </c>
      <c r="B5" s="53">
        <v>0.5</v>
      </c>
      <c r="C5" s="54"/>
      <c r="D5" s="54"/>
      <c r="E5" s="54"/>
      <c r="F5" s="54"/>
      <c r="G5" s="55"/>
      <c r="H5" s="79"/>
      <c r="I5" s="54"/>
      <c r="J5" s="54"/>
      <c r="K5" s="54"/>
      <c r="L5" s="54"/>
      <c r="M5" s="55"/>
      <c r="N5" s="79"/>
      <c r="O5" s="54"/>
      <c r="P5" s="54"/>
      <c r="Q5" s="54"/>
      <c r="R5" s="54"/>
      <c r="S5" s="55"/>
      <c r="T5" s="79"/>
      <c r="U5" s="54"/>
      <c r="V5" s="54"/>
      <c r="W5" s="54"/>
      <c r="X5" s="54"/>
      <c r="Y5" s="55"/>
      <c r="Z5" s="79"/>
      <c r="AA5" s="54"/>
      <c r="AB5" s="54"/>
      <c r="AC5" s="54"/>
      <c r="AD5" s="54"/>
      <c r="AE5" s="55"/>
      <c r="AG5" s="76" t="s">
        <v>50</v>
      </c>
      <c r="AH5" t="str">
        <f>IF(AH$1&gt;0,INDEX(Данные[],AH$1,2),"")</f>
        <v/>
      </c>
      <c r="AI5" t="str">
        <f>IF(AI$1&gt;0,INDEX(Данные[],AI$1,2),"")</f>
        <v/>
      </c>
      <c r="AJ5" t="str">
        <f>IF(AJ$1&gt;0,INDEX(Данные[],AJ$1,2),"")</f>
        <v/>
      </c>
      <c r="AK5" t="str">
        <f>IF(AK$1&gt;0,INDEX(Данные[],AK$1,2),"")</f>
        <v/>
      </c>
      <c r="AL5" t="str">
        <f>IF(AL$1&gt;0,INDEX(Данные[],AL$1,2),"")</f>
        <v/>
      </c>
      <c r="AM5" t="str">
        <f>IF(AM$1&gt;0,INDEX(Данные[],AM$1,2),"")</f>
        <v/>
      </c>
      <c r="AN5" t="str">
        <f>IF(AN$1&gt;0,INDEX(Данные[],AN$1,2),"")</f>
        <v/>
      </c>
    </row>
    <row r="6" spans="1:40" x14ac:dyDescent="0.25">
      <c r="A6" s="10">
        <v>51</v>
      </c>
      <c r="B6" s="56"/>
      <c r="C6" s="57"/>
      <c r="D6" s="57"/>
      <c r="E6" s="57"/>
      <c r="F6" s="57"/>
      <c r="G6" s="58"/>
      <c r="H6" s="80"/>
      <c r="I6" s="57"/>
      <c r="J6" s="57"/>
      <c r="K6" s="57"/>
      <c r="L6" s="57"/>
      <c r="M6" s="58"/>
      <c r="N6" s="80"/>
      <c r="O6" s="57"/>
      <c r="P6" s="57"/>
      <c r="Q6" s="57"/>
      <c r="R6" s="57"/>
      <c r="S6" s="58"/>
      <c r="T6" s="80"/>
      <c r="U6" s="57"/>
      <c r="V6" s="57"/>
      <c r="W6" s="57"/>
      <c r="X6" s="57"/>
      <c r="Y6" s="58"/>
      <c r="Z6" s="80"/>
      <c r="AA6" s="57"/>
      <c r="AB6" s="57"/>
      <c r="AC6" s="57"/>
      <c r="AD6" s="57"/>
      <c r="AE6" s="58"/>
      <c r="AG6" s="76" t="s">
        <v>10</v>
      </c>
      <c r="AH6" t="str">
        <f>IF(AH$1&gt;0,INDEX(Данные[],AH$1,3),"")</f>
        <v/>
      </c>
      <c r="AI6" t="str">
        <f>IF(AI$1&gt;0,INDEX(Данные[],AI$1,3),"")</f>
        <v/>
      </c>
      <c r="AJ6" t="str">
        <f>IF(AJ$1&gt;0,INDEX(Данные[],AJ$1,3),"")</f>
        <v/>
      </c>
      <c r="AK6" t="str">
        <f>IF(AK$1&gt;0,INDEX(Данные[],AK$1,3),"")</f>
        <v/>
      </c>
      <c r="AL6" t="str">
        <f>IF(AL$1&gt;0,INDEX(Данные[],AL$1,3),"")</f>
        <v/>
      </c>
      <c r="AM6" t="str">
        <f>IF(AM$1&gt;0,INDEX(Данные[],AM$1,3),"")</f>
        <v/>
      </c>
      <c r="AN6" t="str">
        <f>IF(AN$1&gt;0,INDEX(Данные[],AN$1,3),"")</f>
        <v/>
      </c>
    </row>
    <row r="7" spans="1:40" x14ac:dyDescent="0.25">
      <c r="A7" s="10">
        <v>52</v>
      </c>
      <c r="B7" s="56"/>
      <c r="C7" s="57"/>
      <c r="D7" s="57"/>
      <c r="E7" s="57"/>
      <c r="F7" s="57"/>
      <c r="G7" s="58">
        <v>1</v>
      </c>
      <c r="H7" s="80"/>
      <c r="I7" s="57"/>
      <c r="J7" s="57"/>
      <c r="K7" s="57"/>
      <c r="L7" s="57"/>
      <c r="M7" s="58"/>
      <c r="N7" s="80"/>
      <c r="O7" s="57"/>
      <c r="P7" s="57"/>
      <c r="Q7" s="57"/>
      <c r="R7" s="57"/>
      <c r="S7" s="58"/>
      <c r="T7" s="80"/>
      <c r="U7" s="57"/>
      <c r="V7" s="57"/>
      <c r="W7" s="57"/>
      <c r="X7" s="57"/>
      <c r="Y7" s="58"/>
      <c r="Z7" s="80"/>
      <c r="AA7" s="57"/>
      <c r="AB7" s="57"/>
      <c r="AC7" s="57"/>
      <c r="AD7" s="57"/>
      <c r="AE7" s="58">
        <v>1</v>
      </c>
      <c r="AG7" s="76" t="s">
        <v>51</v>
      </c>
      <c r="AH7" t="str">
        <f>IF(AH$1&gt;0,INDEX(Данные[],AH$1,4),"")</f>
        <v/>
      </c>
      <c r="AI7" t="str">
        <f>IF(AI$1&gt;0,INDEX(Данные[],AI$1,4),"")</f>
        <v/>
      </c>
      <c r="AJ7" t="str">
        <f>IF(AJ$1&gt;0,INDEX(Данные[],AJ$1,4),"")</f>
        <v/>
      </c>
      <c r="AK7" t="str">
        <f>IF(AK$1&gt;0,INDEX(Данные[],AK$1,4),"")</f>
        <v/>
      </c>
      <c r="AL7" t="str">
        <f>IF(AL$1&gt;0,INDEX(Данные[],AL$1,4),"")</f>
        <v/>
      </c>
      <c r="AM7" t="str">
        <f>IF(AM$1&gt;0,INDEX(Данные[],AM$1,4),"")</f>
        <v/>
      </c>
      <c r="AN7" t="str">
        <f>IF(AN$1&gt;0,INDEX(Данные[],AN$1,4),"")</f>
        <v/>
      </c>
    </row>
    <row r="8" spans="1:40" x14ac:dyDescent="0.25">
      <c r="A8" s="10">
        <v>53</v>
      </c>
      <c r="B8" s="56"/>
      <c r="C8" s="57"/>
      <c r="D8" s="57"/>
      <c r="E8" s="57"/>
      <c r="F8" s="57"/>
      <c r="G8" s="58"/>
      <c r="H8" s="80"/>
      <c r="I8" s="57"/>
      <c r="J8" s="57"/>
      <c r="K8" s="57"/>
      <c r="L8" s="57"/>
      <c r="M8" s="58"/>
      <c r="N8" s="80"/>
      <c r="O8" s="57">
        <v>1</v>
      </c>
      <c r="P8" s="57"/>
      <c r="Q8" s="57"/>
      <c r="R8" s="57"/>
      <c r="S8" s="58"/>
      <c r="T8" s="80"/>
      <c r="U8" s="57"/>
      <c r="V8" s="57"/>
      <c r="W8" s="57"/>
      <c r="X8" s="57"/>
      <c r="Y8" s="58"/>
      <c r="Z8" s="80"/>
      <c r="AA8" s="57"/>
      <c r="AB8" s="57"/>
      <c r="AC8" s="57"/>
      <c r="AD8" s="57"/>
      <c r="AE8" s="58"/>
      <c r="AG8" s="76" t="s">
        <v>52</v>
      </c>
      <c r="AH8" t="str">
        <f>IF(AH$1&gt;0,INDEX(Данные[],AH$1,5),"")</f>
        <v/>
      </c>
      <c r="AI8" t="str">
        <f>IF(AI$1&gt;0,INDEX(Данные[],AI$1,5),"")</f>
        <v/>
      </c>
      <c r="AJ8" t="str">
        <f>IF(AJ$1&gt;0,INDEX(Данные[],AJ$1,5),"")</f>
        <v/>
      </c>
      <c r="AK8" t="str">
        <f>IF(AK$1&gt;0,INDEX(Данные[],AK$1,5),"")</f>
        <v/>
      </c>
      <c r="AL8" t="str">
        <f>IF(AL$1&gt;0,INDEX(Данные[],AL$1,5),"")</f>
        <v/>
      </c>
      <c r="AM8" t="str">
        <f>IF(AM$1&gt;0,INDEX(Данные[],AM$1,5),"")</f>
        <v/>
      </c>
      <c r="AN8" t="str">
        <f>IF(AN$1&gt;0,INDEX(Данные[],AN$1,5),"")</f>
        <v/>
      </c>
    </row>
    <row r="9" spans="1:40" x14ac:dyDescent="0.25">
      <c r="A9" s="10">
        <v>54</v>
      </c>
      <c r="B9" s="56"/>
      <c r="C9" s="57"/>
      <c r="D9" s="57">
        <v>1</v>
      </c>
      <c r="E9" s="57"/>
      <c r="F9" s="57"/>
      <c r="G9" s="58"/>
      <c r="H9" s="80"/>
      <c r="I9" s="57"/>
      <c r="J9" s="57"/>
      <c r="K9" s="57">
        <v>2</v>
      </c>
      <c r="L9" s="57"/>
      <c r="M9" s="58"/>
      <c r="N9" s="80"/>
      <c r="O9" s="57"/>
      <c r="P9" s="57"/>
      <c r="Q9" s="57"/>
      <c r="R9" s="57"/>
      <c r="S9" s="58"/>
      <c r="T9" s="80"/>
      <c r="U9" s="57"/>
      <c r="V9" s="57"/>
      <c r="W9" s="57"/>
      <c r="X9" s="57"/>
      <c r="Y9" s="58"/>
      <c r="Z9" s="80"/>
      <c r="AA9" s="57"/>
      <c r="AB9" s="57"/>
      <c r="AC9" s="57"/>
      <c r="AD9" s="57"/>
      <c r="AE9" s="58"/>
      <c r="AG9" s="76" t="s">
        <v>0</v>
      </c>
      <c r="AH9" s="91" t="str">
        <f>IF(AH$1&gt;0,INDEX(Данные[],AH$1,6),"")</f>
        <v/>
      </c>
      <c r="AI9" s="91" t="str">
        <f>IF(AI$1&gt;0,INDEX(Данные[],AI$1,6),"")</f>
        <v/>
      </c>
      <c r="AJ9" s="91" t="str">
        <f>IF(AJ$1&gt;0,INDEX(Данные[],AJ$1,6),"")</f>
        <v/>
      </c>
      <c r="AK9" s="91" t="str">
        <f>IF(AK$1&gt;0,INDEX(Данные[],AK$1,6),"")</f>
        <v/>
      </c>
      <c r="AL9" s="91" t="str">
        <f>IF(AL$1&gt;0,INDEX(Данные[],AL$1,6),"")</f>
        <v/>
      </c>
      <c r="AM9" s="91" t="str">
        <f>IF(AM$1&gt;0,INDEX(Данные[],AM$1,6),"")</f>
        <v/>
      </c>
      <c r="AN9" s="91" t="str">
        <f>IF(AN$1&gt;0,INDEX(Данные[],AN$1,6),"")</f>
        <v/>
      </c>
    </row>
    <row r="10" spans="1:40" x14ac:dyDescent="0.25">
      <c r="A10" s="10">
        <v>55</v>
      </c>
      <c r="B10" s="56"/>
      <c r="C10" s="57"/>
      <c r="D10" s="57"/>
      <c r="E10" s="57"/>
      <c r="F10" s="57"/>
      <c r="G10" s="58"/>
      <c r="H10" s="80"/>
      <c r="I10" s="57">
        <v>1</v>
      </c>
      <c r="J10" s="57"/>
      <c r="K10" s="57"/>
      <c r="L10" s="57"/>
      <c r="M10" s="58"/>
      <c r="N10" s="80"/>
      <c r="O10" s="57">
        <v>2</v>
      </c>
      <c r="P10" s="57"/>
      <c r="Q10" s="57"/>
      <c r="R10" s="57"/>
      <c r="S10" s="58"/>
      <c r="T10" s="80"/>
      <c r="U10" s="57"/>
      <c r="V10" s="57"/>
      <c r="W10" s="57"/>
      <c r="X10" s="57"/>
      <c r="Y10" s="58"/>
      <c r="Z10" s="80"/>
      <c r="AA10" s="57"/>
      <c r="AB10" s="57"/>
      <c r="AC10" s="57"/>
      <c r="AD10" s="57"/>
      <c r="AE10" s="58"/>
      <c r="AG10" s="76" t="s">
        <v>14</v>
      </c>
      <c r="AH10" s="91" t="str">
        <f>IF(AH$1&gt;0,INDEX(Данные[],AH$1,7),"")</f>
        <v/>
      </c>
      <c r="AI10" s="91" t="str">
        <f>IF(AI$1&gt;0,INDEX(Данные[],AI$1,7),"")</f>
        <v/>
      </c>
      <c r="AJ10" s="91" t="str">
        <f>IF(AJ$1&gt;0,INDEX(Данные[],AJ$1,7),"")</f>
        <v/>
      </c>
      <c r="AK10" s="91" t="str">
        <f>IF(AK$1&gt;0,INDEX(Данные[],AK$1,7),"")</f>
        <v/>
      </c>
      <c r="AL10" s="91" t="str">
        <f>IF(AL$1&gt;0,INDEX(Данные[],AL$1,7),"")</f>
        <v/>
      </c>
      <c r="AM10" s="91" t="str">
        <f>IF(AM$1&gt;0,INDEX(Данные[],AM$1,7),"")</f>
        <v/>
      </c>
      <c r="AN10" s="91" t="str">
        <f>IF(AN$1&gt;0,INDEX(Данные[],AN$1,7),"")</f>
        <v/>
      </c>
    </row>
    <row r="11" spans="1:40" x14ac:dyDescent="0.25">
      <c r="A11" s="10">
        <v>56</v>
      </c>
      <c r="B11" s="56"/>
      <c r="C11" s="57"/>
      <c r="D11" s="57"/>
      <c r="E11" s="57"/>
      <c r="F11" s="57"/>
      <c r="G11" s="58">
        <v>3</v>
      </c>
      <c r="H11" s="80"/>
      <c r="I11" s="57"/>
      <c r="J11" s="57"/>
      <c r="K11" s="57"/>
      <c r="L11" s="57"/>
      <c r="M11" s="58"/>
      <c r="N11" s="80"/>
      <c r="O11" s="57"/>
      <c r="P11" s="57"/>
      <c r="Q11" s="57"/>
      <c r="R11" s="57"/>
      <c r="S11" s="58"/>
      <c r="T11" s="80"/>
      <c r="U11" s="57"/>
      <c r="V11" s="57"/>
      <c r="W11" s="57"/>
      <c r="X11" s="57"/>
      <c r="Y11" s="58"/>
      <c r="Z11" s="80"/>
      <c r="AA11" s="57"/>
      <c r="AB11" s="57"/>
      <c r="AC11" s="57"/>
      <c r="AD11" s="57"/>
      <c r="AE11" s="58"/>
      <c r="AG11" s="76" t="s">
        <v>8</v>
      </c>
      <c r="AH11" t="str">
        <f>IF(AH$1&gt;0,INDEX(Данные[],AH$1,8),"")</f>
        <v/>
      </c>
      <c r="AI11" t="str">
        <f>IF(AI$1&gt;0,INDEX(Данные[],AI$1,8),"")</f>
        <v/>
      </c>
      <c r="AJ11" t="str">
        <f>IF(AJ$1&gt;0,INDEX(Данные[],AJ$1,8),"")</f>
        <v/>
      </c>
      <c r="AK11" t="str">
        <f>IF(AK$1&gt;0,INDEX(Данные[],AK$1,8),"")</f>
        <v/>
      </c>
      <c r="AL11" t="str">
        <f>IF(AL$1&gt;0,INDEX(Данные[],AL$1,8),"")</f>
        <v/>
      </c>
      <c r="AM11" t="str">
        <f>IF(AM$1&gt;0,INDEX(Данные[],AM$1,8),"")</f>
        <v/>
      </c>
      <c r="AN11" t="str">
        <f>IF(AN$1&gt;0,INDEX(Данные[],AN$1,8),"")</f>
        <v/>
      </c>
    </row>
    <row r="12" spans="1:40" x14ac:dyDescent="0.25">
      <c r="A12" s="10">
        <v>57</v>
      </c>
      <c r="B12" s="56"/>
      <c r="C12" s="57"/>
      <c r="D12" s="57">
        <v>2</v>
      </c>
      <c r="E12" s="57"/>
      <c r="F12" s="57"/>
      <c r="G12" s="58"/>
      <c r="H12" s="80"/>
      <c r="I12" s="57"/>
      <c r="J12" s="57"/>
      <c r="K12" s="57"/>
      <c r="L12" s="57"/>
      <c r="M12" s="58"/>
      <c r="N12" s="80"/>
      <c r="O12" s="57"/>
      <c r="P12" s="57"/>
      <c r="Q12" s="57"/>
      <c r="R12" s="57"/>
      <c r="S12" s="58"/>
      <c r="T12" s="80"/>
      <c r="U12" s="57"/>
      <c r="V12" s="57"/>
      <c r="W12" s="57"/>
      <c r="X12" s="57"/>
      <c r="Y12" s="58"/>
      <c r="Z12" s="80"/>
      <c r="AA12" s="57"/>
      <c r="AB12" s="57"/>
      <c r="AC12" s="57"/>
      <c r="AD12" s="57"/>
      <c r="AE12" s="58"/>
      <c r="AG12" s="76" t="s">
        <v>53</v>
      </c>
      <c r="AH12" t="str">
        <f>IF(AH$1&gt;0,INDEX(Данные[],AH$1,9),"")</f>
        <v/>
      </c>
      <c r="AI12" t="str">
        <f>IF(AI$1&gt;0,INDEX(Данные[],AI$1,9),"")</f>
        <v/>
      </c>
      <c r="AJ12" t="str">
        <f>IF(AJ$1&gt;0,INDEX(Данные[],AJ$1,9),"")</f>
        <v/>
      </c>
      <c r="AK12" t="str">
        <f>IF(AK$1&gt;0,INDEX(Данные[],AK$1,9),"")</f>
        <v/>
      </c>
      <c r="AL12" t="str">
        <f>IF(AL$1&gt;0,INDEX(Данные[],AL$1,9),"")</f>
        <v/>
      </c>
      <c r="AM12" t="str">
        <f>IF(AM$1&gt;0,INDEX(Данные[],AM$1,9),"")</f>
        <v/>
      </c>
      <c r="AN12" t="str">
        <f>IF(AN$1&gt;0,INDEX(Данные[],AN$1,9),"")</f>
        <v/>
      </c>
    </row>
    <row r="13" spans="1:40" x14ac:dyDescent="0.25">
      <c r="A13" s="10">
        <v>58</v>
      </c>
      <c r="B13" s="56"/>
      <c r="C13" s="57"/>
      <c r="D13" s="57"/>
      <c r="E13" s="57"/>
      <c r="F13" s="57"/>
      <c r="G13" s="58">
        <v>1</v>
      </c>
      <c r="H13" s="80"/>
      <c r="I13" s="57"/>
      <c r="J13" s="57"/>
      <c r="K13" s="57"/>
      <c r="L13" s="57"/>
      <c r="M13" s="58"/>
      <c r="N13" s="80"/>
      <c r="O13" s="57"/>
      <c r="P13" s="57"/>
      <c r="Q13" s="57"/>
      <c r="R13" s="57"/>
      <c r="S13" s="58"/>
      <c r="T13" s="80"/>
      <c r="U13" s="57"/>
      <c r="V13" s="57"/>
      <c r="W13" s="57"/>
      <c r="X13" s="57"/>
      <c r="Y13" s="58"/>
      <c r="Z13" s="80"/>
      <c r="AA13" s="57"/>
      <c r="AB13" s="57"/>
      <c r="AC13" s="57"/>
      <c r="AD13" s="57"/>
      <c r="AE13" s="58">
        <v>1</v>
      </c>
      <c r="AG13" s="76" t="s">
        <v>15</v>
      </c>
      <c r="AH13" t="str">
        <f>IF(AH$1&gt;0,INDEX(Данные[],AH$1,10),"")</f>
        <v/>
      </c>
      <c r="AI13" t="str">
        <f>IF(AI$1&gt;0,INDEX(Данные[],AI$1,10),"")</f>
        <v/>
      </c>
      <c r="AJ13" t="str">
        <f>IF(AJ$1&gt;0,INDEX(Данные[],AJ$1,10),"")</f>
        <v/>
      </c>
      <c r="AK13" t="str">
        <f>IF(AK$1&gt;0,INDEX(Данные[],AK$1,10),"")</f>
        <v/>
      </c>
      <c r="AL13" t="str">
        <f>IF(AL$1&gt;0,INDEX(Данные[],AL$1,10),"")</f>
        <v/>
      </c>
      <c r="AM13" t="str">
        <f>IF(AM$1&gt;0,INDEX(Данные[],AM$1,10),"")</f>
        <v/>
      </c>
      <c r="AN13" t="str">
        <f>IF(AN$1&gt;0,INDEX(Данные[],AN$1,10),"")</f>
        <v/>
      </c>
    </row>
    <row r="14" spans="1:40" x14ac:dyDescent="0.25">
      <c r="A14" s="10">
        <v>59</v>
      </c>
      <c r="B14" s="56"/>
      <c r="C14" s="57"/>
      <c r="D14" s="57"/>
      <c r="E14" s="57"/>
      <c r="F14" s="57"/>
      <c r="G14" s="58"/>
      <c r="H14" s="80"/>
      <c r="I14" s="57"/>
      <c r="J14" s="57"/>
      <c r="K14" s="57"/>
      <c r="L14" s="57"/>
      <c r="M14" s="58"/>
      <c r="N14" s="80"/>
      <c r="O14" s="57"/>
      <c r="P14" s="57"/>
      <c r="Q14" s="57"/>
      <c r="R14" s="57"/>
      <c r="S14" s="58"/>
      <c r="T14" s="80"/>
      <c r="U14" s="57"/>
      <c r="V14" s="57"/>
      <c r="W14" s="57"/>
      <c r="X14" s="57"/>
      <c r="Y14" s="58"/>
      <c r="Z14" s="80"/>
      <c r="AA14" s="57"/>
      <c r="AB14" s="57"/>
      <c r="AC14" s="57"/>
      <c r="AD14" s="57"/>
      <c r="AE14" s="58"/>
    </row>
    <row r="15" spans="1:40" x14ac:dyDescent="0.25">
      <c r="A15" s="10">
        <v>60</v>
      </c>
      <c r="B15" s="56">
        <v>0.5</v>
      </c>
      <c r="C15" s="57"/>
      <c r="D15" s="57">
        <v>1</v>
      </c>
      <c r="E15" s="57"/>
      <c r="F15" s="57"/>
      <c r="G15" s="58"/>
      <c r="H15" s="80"/>
      <c r="I15" s="57"/>
      <c r="J15" s="57"/>
      <c r="K15" s="57">
        <v>2</v>
      </c>
      <c r="L15" s="57"/>
      <c r="M15" s="58"/>
      <c r="N15" s="80"/>
      <c r="O15" s="57"/>
      <c r="P15" s="57"/>
      <c r="Q15" s="57"/>
      <c r="R15" s="57"/>
      <c r="S15" s="58"/>
      <c r="T15" s="80"/>
      <c r="U15" s="57"/>
      <c r="V15" s="57"/>
      <c r="W15" s="57"/>
      <c r="X15" s="57"/>
      <c r="Y15" s="58"/>
      <c r="Z15" s="80"/>
      <c r="AA15" s="57"/>
      <c r="AB15" s="57"/>
      <c r="AC15" s="57"/>
      <c r="AD15" s="57"/>
      <c r="AE15" s="58"/>
    </row>
    <row r="16" spans="1:40" x14ac:dyDescent="0.25">
      <c r="A16" s="10">
        <v>61</v>
      </c>
      <c r="B16" s="56"/>
      <c r="C16" s="57"/>
      <c r="D16" s="57"/>
      <c r="E16" s="57"/>
      <c r="F16" s="57"/>
      <c r="G16" s="58"/>
      <c r="H16" s="80"/>
      <c r="I16" s="57"/>
      <c r="J16" s="57"/>
      <c r="K16" s="57"/>
      <c r="L16" s="57"/>
      <c r="M16" s="58"/>
      <c r="N16" s="80"/>
      <c r="O16" s="57"/>
      <c r="P16" s="57"/>
      <c r="Q16" s="57"/>
      <c r="R16" s="57"/>
      <c r="S16" s="58"/>
      <c r="T16" s="80"/>
      <c r="U16" s="57"/>
      <c r="V16" s="57"/>
      <c r="W16" s="57"/>
      <c r="X16" s="57"/>
      <c r="Y16" s="58"/>
      <c r="Z16" s="80"/>
      <c r="AA16" s="57"/>
      <c r="AB16" s="57"/>
      <c r="AC16" s="57"/>
      <c r="AD16" s="57"/>
      <c r="AE16" s="58"/>
    </row>
    <row r="17" spans="1:31" x14ac:dyDescent="0.25">
      <c r="A17" s="10">
        <v>62</v>
      </c>
      <c r="B17" s="56"/>
      <c r="C17" s="57"/>
      <c r="D17" s="57"/>
      <c r="E17" s="57"/>
      <c r="F17" s="57"/>
      <c r="G17" s="58"/>
      <c r="H17" s="80"/>
      <c r="I17" s="57">
        <v>1</v>
      </c>
      <c r="J17" s="57"/>
      <c r="K17" s="57"/>
      <c r="L17" s="57"/>
      <c r="M17" s="58"/>
      <c r="N17" s="80"/>
      <c r="O17" s="57">
        <v>2</v>
      </c>
      <c r="P17" s="57"/>
      <c r="Q17" s="57"/>
      <c r="R17" s="57"/>
      <c r="S17" s="58"/>
      <c r="T17" s="80"/>
      <c r="U17" s="57"/>
      <c r="V17" s="57"/>
      <c r="W17" s="57"/>
      <c r="X17" s="57"/>
      <c r="Y17" s="58"/>
      <c r="Z17" s="80"/>
      <c r="AA17" s="57"/>
      <c r="AB17" s="57"/>
      <c r="AC17" s="57"/>
      <c r="AD17" s="57"/>
      <c r="AE17" s="58"/>
    </row>
    <row r="18" spans="1:31" x14ac:dyDescent="0.25">
      <c r="A18" s="10">
        <v>63</v>
      </c>
      <c r="B18" s="56"/>
      <c r="C18" s="57"/>
      <c r="D18" s="57"/>
      <c r="E18" s="57"/>
      <c r="F18" s="57"/>
      <c r="G18" s="58">
        <v>3</v>
      </c>
      <c r="H18" s="80"/>
      <c r="I18" s="57"/>
      <c r="J18" s="57"/>
      <c r="K18" s="57"/>
      <c r="L18" s="57"/>
      <c r="M18" s="58"/>
      <c r="N18" s="80"/>
      <c r="O18" s="57"/>
      <c r="P18" s="57"/>
      <c r="Q18" s="57"/>
      <c r="R18" s="57"/>
      <c r="S18" s="58"/>
      <c r="T18" s="80"/>
      <c r="U18" s="57"/>
      <c r="V18" s="57"/>
      <c r="W18" s="57"/>
      <c r="X18" s="57"/>
      <c r="Y18" s="58"/>
      <c r="Z18" s="80"/>
      <c r="AA18" s="57"/>
      <c r="AB18" s="57"/>
      <c r="AC18" s="57"/>
      <c r="AD18" s="57"/>
      <c r="AE18" s="58"/>
    </row>
    <row r="19" spans="1:31" x14ac:dyDescent="0.25">
      <c r="A19" s="10">
        <v>64</v>
      </c>
      <c r="B19" s="56"/>
      <c r="C19" s="57"/>
      <c r="D19" s="57"/>
      <c r="E19" s="57"/>
      <c r="F19" s="57"/>
      <c r="G19" s="58"/>
      <c r="H19" s="80"/>
      <c r="I19" s="57"/>
      <c r="J19" s="57"/>
      <c r="K19" s="57"/>
      <c r="L19" s="57"/>
      <c r="M19" s="58"/>
      <c r="N19" s="80"/>
      <c r="O19" s="57"/>
      <c r="P19" s="57"/>
      <c r="Q19" s="57"/>
      <c r="R19" s="57"/>
      <c r="S19" s="58"/>
      <c r="T19" s="80"/>
      <c r="U19" s="57"/>
      <c r="V19" s="57"/>
      <c r="W19" s="57"/>
      <c r="X19" s="57"/>
      <c r="Y19" s="58"/>
      <c r="Z19" s="80"/>
      <c r="AA19" s="57"/>
      <c r="AB19" s="57"/>
      <c r="AC19" s="57"/>
      <c r="AD19" s="57"/>
      <c r="AE19" s="58"/>
    </row>
    <row r="20" spans="1:31" x14ac:dyDescent="0.25">
      <c r="A20" s="10">
        <v>65</v>
      </c>
      <c r="B20" s="56"/>
      <c r="C20" s="57"/>
      <c r="D20" s="57"/>
      <c r="E20" s="57"/>
      <c r="F20" s="57"/>
      <c r="G20" s="58"/>
      <c r="H20" s="80"/>
      <c r="I20" s="57"/>
      <c r="J20" s="57"/>
      <c r="K20" s="57"/>
      <c r="L20" s="57"/>
      <c r="M20" s="58"/>
      <c r="N20" s="80"/>
      <c r="O20" s="57"/>
      <c r="P20" s="57"/>
      <c r="Q20" s="57"/>
      <c r="R20" s="57"/>
      <c r="S20" s="58"/>
      <c r="T20" s="80"/>
      <c r="U20" s="57"/>
      <c r="V20" s="57"/>
      <c r="W20" s="57"/>
      <c r="X20" s="57"/>
      <c r="Y20" s="58"/>
      <c r="Z20" s="80"/>
      <c r="AA20" s="57"/>
      <c r="AB20" s="57"/>
      <c r="AC20" s="57"/>
      <c r="AD20" s="57"/>
      <c r="AE20" s="58"/>
    </row>
    <row r="21" spans="1:31" x14ac:dyDescent="0.25">
      <c r="A21" s="10">
        <v>66</v>
      </c>
      <c r="B21" s="56"/>
      <c r="C21" s="57"/>
      <c r="D21" s="57"/>
      <c r="E21" s="57"/>
      <c r="F21" s="57"/>
      <c r="G21" s="58"/>
      <c r="H21" s="80"/>
      <c r="I21" s="57"/>
      <c r="J21" s="57"/>
      <c r="K21" s="57"/>
      <c r="L21" s="57"/>
      <c r="M21" s="58"/>
      <c r="N21" s="80"/>
      <c r="O21" s="57"/>
      <c r="P21" s="57"/>
      <c r="Q21" s="57"/>
      <c r="R21" s="57"/>
      <c r="S21" s="58"/>
      <c r="T21" s="80"/>
      <c r="U21" s="57"/>
      <c r="V21" s="57"/>
      <c r="W21" s="57"/>
      <c r="X21" s="57"/>
      <c r="Y21" s="58"/>
      <c r="Z21" s="80"/>
      <c r="AA21" s="57"/>
      <c r="AB21" s="57"/>
      <c r="AC21" s="57"/>
      <c r="AD21" s="57"/>
      <c r="AE21" s="58"/>
    </row>
    <row r="22" spans="1:31" x14ac:dyDescent="0.25">
      <c r="A22" s="10">
        <v>67</v>
      </c>
      <c r="B22" s="56"/>
      <c r="C22" s="57"/>
      <c r="D22" s="57"/>
      <c r="E22" s="57"/>
      <c r="F22" s="57"/>
      <c r="G22" s="58"/>
      <c r="H22" s="80"/>
      <c r="I22" s="57"/>
      <c r="J22" s="57"/>
      <c r="K22" s="57"/>
      <c r="L22" s="57"/>
      <c r="M22" s="58"/>
      <c r="N22" s="80"/>
      <c r="O22" s="57"/>
      <c r="P22" s="57"/>
      <c r="Q22" s="57"/>
      <c r="R22" s="57"/>
      <c r="S22" s="58"/>
      <c r="T22" s="80"/>
      <c r="U22" s="57"/>
      <c r="V22" s="57"/>
      <c r="W22" s="57"/>
      <c r="X22" s="57"/>
      <c r="Y22" s="58"/>
      <c r="Z22" s="80"/>
      <c r="AA22" s="57"/>
      <c r="AB22" s="57"/>
      <c r="AC22" s="57"/>
      <c r="AD22" s="57"/>
      <c r="AE22" s="58"/>
    </row>
    <row r="23" spans="1:31" x14ac:dyDescent="0.25">
      <c r="A23" s="10">
        <v>68</v>
      </c>
      <c r="B23" s="56"/>
      <c r="C23" s="57"/>
      <c r="D23" s="57"/>
      <c r="E23" s="57"/>
      <c r="F23" s="57"/>
      <c r="G23" s="58"/>
      <c r="H23" s="80"/>
      <c r="I23" s="57"/>
      <c r="J23" s="57"/>
      <c r="K23" s="57"/>
      <c r="L23" s="57"/>
      <c r="M23" s="58"/>
      <c r="N23" s="80"/>
      <c r="O23" s="57"/>
      <c r="P23" s="57"/>
      <c r="Q23" s="57"/>
      <c r="R23" s="57"/>
      <c r="S23" s="58"/>
      <c r="T23" s="80"/>
      <c r="U23" s="57"/>
      <c r="V23" s="57"/>
      <c r="W23" s="57"/>
      <c r="X23" s="57"/>
      <c r="Y23" s="58"/>
      <c r="Z23" s="80"/>
      <c r="AA23" s="57"/>
      <c r="AB23" s="57"/>
      <c r="AC23" s="57"/>
      <c r="AD23" s="57"/>
      <c r="AE23" s="58"/>
    </row>
    <row r="24" spans="1:31" ht="15.75" thickBot="1" x14ac:dyDescent="0.3">
      <c r="A24" s="10">
        <v>69</v>
      </c>
      <c r="B24" s="59"/>
      <c r="C24" s="60"/>
      <c r="D24" s="60"/>
      <c r="E24" s="60"/>
      <c r="F24" s="60"/>
      <c r="G24" s="61"/>
      <c r="H24" s="81"/>
      <c r="I24" s="60"/>
      <c r="J24" s="60"/>
      <c r="K24" s="60"/>
      <c r="L24" s="60"/>
      <c r="M24" s="61"/>
      <c r="N24" s="81"/>
      <c r="O24" s="60">
        <v>1</v>
      </c>
      <c r="P24" s="60"/>
      <c r="Q24" s="60"/>
      <c r="R24" s="60"/>
      <c r="S24" s="61"/>
      <c r="T24" s="81"/>
      <c r="U24" s="60"/>
      <c r="V24" s="60"/>
      <c r="W24" s="60"/>
      <c r="X24" s="60"/>
      <c r="Y24" s="61"/>
      <c r="Z24" s="81"/>
      <c r="AA24" s="60"/>
      <c r="AB24" s="60"/>
      <c r="AC24" s="60"/>
      <c r="AD24" s="60"/>
      <c r="AE24" s="61"/>
    </row>
  </sheetData>
  <conditionalFormatting sqref="B5:AE24">
    <cfRule type="cellIs" dxfId="12" priority="3" operator="equal">
      <formula>3</formula>
    </cfRule>
    <cfRule type="cellIs" dxfId="11" priority="4" operator="between">
      <formula>0.5</formula>
      <formula>1</formula>
    </cfRule>
    <cfRule type="cellIs" dxfId="10" priority="5" operator="equal">
      <formula>2</formula>
    </cfRule>
  </conditionalFormatting>
  <conditionalFormatting sqref="AH5:AN13">
    <cfRule type="expression" dxfId="9" priority="1">
      <formula>AH$1&gt;0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Spinner 1">
              <controlPr defaultSize="0" autoPict="0" macro="[0]!ScrollPeriod">
                <anchor moveWithCells="1" sizeWithCells="1">
                  <from>
                    <xdr:col>31</xdr:col>
                    <xdr:colOff>0</xdr:colOff>
                    <xdr:row>2</xdr:row>
                    <xdr:rowOff>0</xdr:rowOff>
                  </from>
                  <to>
                    <xdr:col>32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>
    <tabColor theme="7" tint="0.59999389629810485"/>
  </sheetPr>
  <dimension ref="A1:AO24"/>
  <sheetViews>
    <sheetView showZeros="0" topLeftCell="A3" zoomScale="85" zoomScaleNormal="85" workbookViewId="0">
      <selection activeCell="C5" sqref="C5"/>
    </sheetView>
  </sheetViews>
  <sheetFormatPr defaultRowHeight="15" x14ac:dyDescent="0.25"/>
  <cols>
    <col min="2" max="32" width="3.42578125" customWidth="1"/>
    <col min="33" max="33" width="5" customWidth="1"/>
    <col min="34" max="34" width="12.85546875" bestFit="1" customWidth="1"/>
    <col min="35" max="41" width="20" customWidth="1"/>
  </cols>
  <sheetData>
    <row r="1" spans="1:41" hidden="1" x14ac:dyDescent="0.25">
      <c r="A1" s="87">
        <f>MIN(B1:AD1)</f>
        <v>42401</v>
      </c>
      <c r="B1" s="32">
        <f>B3</f>
        <v>42401</v>
      </c>
      <c r="C1" s="33">
        <f>IF(MONTH(B2)=MONTH(B1),B2,0)</f>
        <v>42402</v>
      </c>
      <c r="D1" s="33">
        <f t="shared" ref="D1:AF1" si="0">IF(MONTH(C2)=MONTH(C1),C2,0)</f>
        <v>42403</v>
      </c>
      <c r="E1" s="33">
        <f t="shared" si="0"/>
        <v>42404</v>
      </c>
      <c r="F1" s="33">
        <f t="shared" si="0"/>
        <v>42405</v>
      </c>
      <c r="G1" s="33">
        <f t="shared" si="0"/>
        <v>42406</v>
      </c>
      <c r="H1" s="33">
        <f t="shared" si="0"/>
        <v>42407</v>
      </c>
      <c r="I1" s="33">
        <f t="shared" si="0"/>
        <v>42408</v>
      </c>
      <c r="J1" s="33">
        <f t="shared" si="0"/>
        <v>42409</v>
      </c>
      <c r="K1" s="33">
        <f t="shared" si="0"/>
        <v>42410</v>
      </c>
      <c r="L1" s="33">
        <f t="shared" si="0"/>
        <v>42411</v>
      </c>
      <c r="M1" s="33">
        <f t="shared" si="0"/>
        <v>42412</v>
      </c>
      <c r="N1" s="33">
        <f t="shared" si="0"/>
        <v>42413</v>
      </c>
      <c r="O1" s="33">
        <f t="shared" si="0"/>
        <v>42414</v>
      </c>
      <c r="P1" s="33">
        <f t="shared" si="0"/>
        <v>42415</v>
      </c>
      <c r="Q1" s="33">
        <f t="shared" si="0"/>
        <v>42416</v>
      </c>
      <c r="R1" s="33">
        <f t="shared" si="0"/>
        <v>42417</v>
      </c>
      <c r="S1" s="33">
        <f t="shared" si="0"/>
        <v>42418</v>
      </c>
      <c r="T1" s="33">
        <f t="shared" si="0"/>
        <v>42419</v>
      </c>
      <c r="U1" s="33">
        <f t="shared" si="0"/>
        <v>42420</v>
      </c>
      <c r="V1" s="33">
        <f t="shared" si="0"/>
        <v>42421</v>
      </c>
      <c r="W1" s="33">
        <f t="shared" si="0"/>
        <v>42422</v>
      </c>
      <c r="X1" s="33">
        <f t="shared" si="0"/>
        <v>42423</v>
      </c>
      <c r="Y1" s="33">
        <f t="shared" si="0"/>
        <v>42424</v>
      </c>
      <c r="Z1" s="33">
        <f t="shared" si="0"/>
        <v>42425</v>
      </c>
      <c r="AA1" s="33">
        <f t="shared" si="0"/>
        <v>42426</v>
      </c>
      <c r="AB1" s="33">
        <f t="shared" si="0"/>
        <v>42427</v>
      </c>
      <c r="AC1" s="33">
        <f t="shared" si="0"/>
        <v>42428</v>
      </c>
      <c r="AD1" s="33">
        <f t="shared" si="0"/>
        <v>42429</v>
      </c>
      <c r="AE1" s="33">
        <f t="shared" si="0"/>
        <v>0</v>
      </c>
      <c r="AF1" s="34">
        <f t="shared" si="0"/>
        <v>0</v>
      </c>
      <c r="AG1" s="4"/>
      <c r="AH1" s="4"/>
      <c r="AI1" s="93">
        <v>5</v>
      </c>
      <c r="AJ1" s="93">
        <v>9</v>
      </c>
      <c r="AK1" s="93"/>
      <c r="AL1" s="93"/>
      <c r="AM1" s="93"/>
      <c r="AN1" s="93"/>
      <c r="AO1" s="93"/>
    </row>
    <row r="2" spans="1:41" ht="15.75" hidden="1" thickBot="1" x14ac:dyDescent="0.3">
      <c r="A2" s="90">
        <f>DATE(YEAR(A1),MONTH(A1)+1,1)</f>
        <v>42430</v>
      </c>
      <c r="B2" s="35">
        <f>IF(B1=0,0,B1+1)</f>
        <v>42402</v>
      </c>
      <c r="C2" s="36">
        <f>IF(C1=0,0,C1+1)</f>
        <v>42403</v>
      </c>
      <c r="D2" s="36">
        <f t="shared" ref="D2:AF2" si="1">IF(D1=0,0,D1+1)</f>
        <v>42404</v>
      </c>
      <c r="E2" s="36">
        <f t="shared" si="1"/>
        <v>42405</v>
      </c>
      <c r="F2" s="36">
        <f t="shared" si="1"/>
        <v>42406</v>
      </c>
      <c r="G2" s="36">
        <f t="shared" si="1"/>
        <v>42407</v>
      </c>
      <c r="H2" s="36">
        <f t="shared" si="1"/>
        <v>42408</v>
      </c>
      <c r="I2" s="36">
        <f t="shared" si="1"/>
        <v>42409</v>
      </c>
      <c r="J2" s="36">
        <f t="shared" si="1"/>
        <v>42410</v>
      </c>
      <c r="K2" s="36">
        <f t="shared" si="1"/>
        <v>42411</v>
      </c>
      <c r="L2" s="36">
        <f t="shared" si="1"/>
        <v>42412</v>
      </c>
      <c r="M2" s="36">
        <f t="shared" si="1"/>
        <v>42413</v>
      </c>
      <c r="N2" s="36">
        <f t="shared" si="1"/>
        <v>42414</v>
      </c>
      <c r="O2" s="36">
        <f t="shared" si="1"/>
        <v>42415</v>
      </c>
      <c r="P2" s="36">
        <f t="shared" si="1"/>
        <v>42416</v>
      </c>
      <c r="Q2" s="36">
        <f t="shared" si="1"/>
        <v>42417</v>
      </c>
      <c r="R2" s="36">
        <f t="shared" si="1"/>
        <v>42418</v>
      </c>
      <c r="S2" s="36">
        <f t="shared" si="1"/>
        <v>42419</v>
      </c>
      <c r="T2" s="36">
        <f t="shared" si="1"/>
        <v>42420</v>
      </c>
      <c r="U2" s="36">
        <f t="shared" si="1"/>
        <v>42421</v>
      </c>
      <c r="V2" s="36">
        <f t="shared" si="1"/>
        <v>42422</v>
      </c>
      <c r="W2" s="36">
        <f t="shared" si="1"/>
        <v>42423</v>
      </c>
      <c r="X2" s="36">
        <f t="shared" si="1"/>
        <v>42424</v>
      </c>
      <c r="Y2" s="36">
        <f t="shared" si="1"/>
        <v>42425</v>
      </c>
      <c r="Z2" s="36">
        <f t="shared" si="1"/>
        <v>42426</v>
      </c>
      <c r="AA2" s="36">
        <f t="shared" si="1"/>
        <v>42427</v>
      </c>
      <c r="AB2" s="36">
        <f t="shared" si="1"/>
        <v>42428</v>
      </c>
      <c r="AC2" s="36">
        <f t="shared" si="1"/>
        <v>42429</v>
      </c>
      <c r="AD2" s="36">
        <f t="shared" si="1"/>
        <v>42430</v>
      </c>
      <c r="AE2" s="36">
        <f t="shared" si="1"/>
        <v>0</v>
      </c>
      <c r="AF2" s="37">
        <f t="shared" si="1"/>
        <v>0</v>
      </c>
      <c r="AG2" s="4"/>
      <c r="AH2" s="4"/>
      <c r="AI2" s="4"/>
      <c r="AJ2" s="4"/>
    </row>
    <row r="3" spans="1:41" ht="22.5" customHeight="1" thickBot="1" x14ac:dyDescent="0.3">
      <c r="A3" s="83">
        <v>5042403</v>
      </c>
      <c r="B3" s="84">
        <f>DATE(2016,AG3,1)</f>
        <v>42401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1"/>
      <c r="AG3" s="14">
        <v>2</v>
      </c>
      <c r="AH3" s="4"/>
    </row>
    <row r="4" spans="1:41" ht="15.75" thickBot="1" x14ac:dyDescent="0.3">
      <c r="A4" s="11" t="s">
        <v>16</v>
      </c>
      <c r="B4" s="38">
        <f>B1</f>
        <v>42401</v>
      </c>
      <c r="C4" s="39">
        <f t="shared" ref="C4:AE4" si="2">C1</f>
        <v>42402</v>
      </c>
      <c r="D4" s="39">
        <f t="shared" si="2"/>
        <v>42403</v>
      </c>
      <c r="E4" s="39">
        <f t="shared" si="2"/>
        <v>42404</v>
      </c>
      <c r="F4" s="39">
        <f t="shared" si="2"/>
        <v>42405</v>
      </c>
      <c r="G4" s="39">
        <f t="shared" si="2"/>
        <v>42406</v>
      </c>
      <c r="H4" s="39">
        <f t="shared" si="2"/>
        <v>42407</v>
      </c>
      <c r="I4" s="39">
        <f t="shared" si="2"/>
        <v>42408</v>
      </c>
      <c r="J4" s="39">
        <f t="shared" si="2"/>
        <v>42409</v>
      </c>
      <c r="K4" s="39">
        <f t="shared" si="2"/>
        <v>42410</v>
      </c>
      <c r="L4" s="39">
        <f t="shared" si="2"/>
        <v>42411</v>
      </c>
      <c r="M4" s="39">
        <f t="shared" si="2"/>
        <v>42412</v>
      </c>
      <c r="N4" s="39">
        <f t="shared" si="2"/>
        <v>42413</v>
      </c>
      <c r="O4" s="39">
        <f t="shared" si="2"/>
        <v>42414</v>
      </c>
      <c r="P4" s="39">
        <f t="shared" si="2"/>
        <v>42415</v>
      </c>
      <c r="Q4" s="39">
        <f t="shared" si="2"/>
        <v>42416</v>
      </c>
      <c r="R4" s="39">
        <f t="shared" si="2"/>
        <v>42417</v>
      </c>
      <c r="S4" s="39">
        <f t="shared" si="2"/>
        <v>42418</v>
      </c>
      <c r="T4" s="39">
        <f t="shared" si="2"/>
        <v>42419</v>
      </c>
      <c r="U4" s="39">
        <f t="shared" si="2"/>
        <v>42420</v>
      </c>
      <c r="V4" s="39">
        <f t="shared" si="2"/>
        <v>42421</v>
      </c>
      <c r="W4" s="39">
        <f t="shared" si="2"/>
        <v>42422</v>
      </c>
      <c r="X4" s="39">
        <f t="shared" si="2"/>
        <v>42423</v>
      </c>
      <c r="Y4" s="39">
        <f t="shared" si="2"/>
        <v>42424</v>
      </c>
      <c r="Z4" s="39">
        <f t="shared" si="2"/>
        <v>42425</v>
      </c>
      <c r="AA4" s="39">
        <f t="shared" si="2"/>
        <v>42426</v>
      </c>
      <c r="AB4" s="39">
        <f t="shared" si="2"/>
        <v>42427</v>
      </c>
      <c r="AC4" s="39">
        <f t="shared" si="2"/>
        <v>42428</v>
      </c>
      <c r="AD4" s="39">
        <f t="shared" si="2"/>
        <v>42429</v>
      </c>
      <c r="AE4" s="39">
        <f t="shared" si="2"/>
        <v>0</v>
      </c>
      <c r="AF4" s="40">
        <f t="shared" ref="AF4" si="3">AF1</f>
        <v>0</v>
      </c>
      <c r="AH4">
        <v>0</v>
      </c>
      <c r="AI4" s="92"/>
      <c r="AJ4" s="92"/>
      <c r="AK4" s="92"/>
      <c r="AL4" s="92"/>
      <c r="AM4" s="92"/>
      <c r="AN4" s="92"/>
      <c r="AO4" s="92"/>
    </row>
    <row r="5" spans="1:41" x14ac:dyDescent="0.25">
      <c r="A5" s="10">
        <v>50</v>
      </c>
      <c r="B5" s="53">
        <v>1</v>
      </c>
      <c r="C5" s="54">
        <v>1</v>
      </c>
      <c r="D5" s="54">
        <v>0.5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5"/>
      <c r="AH5" s="76" t="s">
        <v>50</v>
      </c>
      <c r="AI5">
        <f>IF(AI$1&gt;0,INDEX(Данные[],AI$1,2),"")</f>
        <v>2</v>
      </c>
      <c r="AJ5">
        <f>IF(AJ$1&gt;0,INDEX(Данные[],AJ$1,2),"")</f>
        <v>4</v>
      </c>
      <c r="AK5" t="str">
        <f>IF(AK$1&gt;0,INDEX(Данные[],AK$1,2),"")</f>
        <v/>
      </c>
      <c r="AL5" t="str">
        <f>IF(AL$1&gt;0,INDEX(Данные[],AL$1,2),"")</f>
        <v/>
      </c>
      <c r="AM5" t="str">
        <f>IF(AM$1&gt;0,INDEX(Данные[],AM$1,2),"")</f>
        <v/>
      </c>
      <c r="AN5" t="str">
        <f>IF(AN$1&gt;0,INDEX(Данные[],AN$1,2),"")</f>
        <v/>
      </c>
      <c r="AO5" t="str">
        <f>IF(AO$1&gt;0,INDEX(Данные[],AO$1,2),"")</f>
        <v/>
      </c>
    </row>
    <row r="6" spans="1:41" x14ac:dyDescent="0.25">
      <c r="A6" s="10">
        <v>51</v>
      </c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>
        <v>1</v>
      </c>
      <c r="Z6" s="57"/>
      <c r="AA6" s="57"/>
      <c r="AB6" s="57"/>
      <c r="AC6" s="57"/>
      <c r="AD6" s="57">
        <v>1</v>
      </c>
      <c r="AE6" s="57"/>
      <c r="AF6" s="58"/>
      <c r="AH6" s="76" t="s">
        <v>10</v>
      </c>
      <c r="AI6">
        <f>IF(AI$1&gt;0,INDEX(Данные[],AI$1,3),"")</f>
        <v>50</v>
      </c>
      <c r="AJ6">
        <f>IF(AJ$1&gt;0,INDEX(Данные[],AJ$1,3),"")</f>
        <v>50</v>
      </c>
      <c r="AK6" t="str">
        <f>IF(AK$1&gt;0,INDEX(Данные[],AK$1,3),"")</f>
        <v/>
      </c>
      <c r="AL6" t="str">
        <f>IF(AL$1&gt;0,INDEX(Данные[],AL$1,3),"")</f>
        <v/>
      </c>
      <c r="AM6" t="str">
        <f>IF(AM$1&gt;0,INDEX(Данные[],AM$1,3),"")</f>
        <v/>
      </c>
      <c r="AN6" t="str">
        <f>IF(AN$1&gt;0,INDEX(Данные[],AN$1,3),"")</f>
        <v/>
      </c>
      <c r="AO6" t="str">
        <f>IF(AO$1&gt;0,INDEX(Данные[],AO$1,3),"")</f>
        <v/>
      </c>
    </row>
    <row r="7" spans="1:41" x14ac:dyDescent="0.25">
      <c r="A7" s="10">
        <v>52</v>
      </c>
      <c r="B7" s="56"/>
      <c r="C7" s="57"/>
      <c r="D7" s="57">
        <v>1</v>
      </c>
      <c r="E7" s="57"/>
      <c r="F7" s="57"/>
      <c r="G7" s="57"/>
      <c r="H7" s="57">
        <v>1</v>
      </c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>
        <v>2</v>
      </c>
      <c r="X7" s="57"/>
      <c r="Y7" s="57"/>
      <c r="Z7" s="57"/>
      <c r="AA7" s="57"/>
      <c r="AB7" s="57"/>
      <c r="AC7" s="57"/>
      <c r="AD7" s="57"/>
      <c r="AE7" s="57"/>
      <c r="AF7" s="58"/>
      <c r="AH7" s="76" t="s">
        <v>51</v>
      </c>
      <c r="AI7" t="str">
        <f>IF(AI$1&gt;0,INDEX(Данные[],AI$1,4),"")</f>
        <v>255 Манчаровское</v>
      </c>
      <c r="AJ7" t="str">
        <f>IF(AJ$1&gt;0,INDEX(Данные[],AJ$1,4),"")</f>
        <v>255 Манчаровское</v>
      </c>
      <c r="AK7" t="str">
        <f>IF(AK$1&gt;0,INDEX(Данные[],AK$1,4),"")</f>
        <v/>
      </c>
      <c r="AL7" t="str">
        <f>IF(AL$1&gt;0,INDEX(Данные[],AL$1,4),"")</f>
        <v/>
      </c>
      <c r="AM7" t="str">
        <f>IF(AM$1&gt;0,INDEX(Данные[],AM$1,4),"")</f>
        <v/>
      </c>
      <c r="AN7" t="str">
        <f>IF(AN$1&gt;0,INDEX(Данные[],AN$1,4),"")</f>
        <v/>
      </c>
      <c r="AO7" t="str">
        <f>IF(AO$1&gt;0,INDEX(Данные[],AO$1,4),"")</f>
        <v/>
      </c>
    </row>
    <row r="8" spans="1:41" x14ac:dyDescent="0.25">
      <c r="A8" s="10">
        <v>53</v>
      </c>
      <c r="B8" s="56"/>
      <c r="C8" s="57"/>
      <c r="D8" s="57"/>
      <c r="E8" s="57"/>
      <c r="F8" s="57">
        <v>1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>
        <v>1</v>
      </c>
      <c r="W8" s="57"/>
      <c r="X8" s="57">
        <v>3</v>
      </c>
      <c r="Y8" s="57"/>
      <c r="Z8" s="57"/>
      <c r="AA8" s="57"/>
      <c r="AB8" s="57"/>
      <c r="AC8" s="57"/>
      <c r="AD8" s="57">
        <v>0.5</v>
      </c>
      <c r="AE8" s="57"/>
      <c r="AF8" s="58"/>
      <c r="AH8" s="76" t="s">
        <v>52</v>
      </c>
      <c r="AI8" t="str">
        <f>IF(AI$1&gt;0,INDEX(Данные[],AI$1,5),"")</f>
        <v>ГИС АКЦ</v>
      </c>
      <c r="AJ8">
        <f>IF(AJ$1&gt;0,INDEX(Данные[],AJ$1,5),"")</f>
        <v>0</v>
      </c>
      <c r="AK8" t="str">
        <f>IF(AK$1&gt;0,INDEX(Данные[],AK$1,5),"")</f>
        <v/>
      </c>
      <c r="AL8" t="str">
        <f>IF(AL$1&gt;0,INDEX(Данные[],AL$1,5),"")</f>
        <v/>
      </c>
      <c r="AM8" t="str">
        <f>IF(AM$1&gt;0,INDEX(Данные[],AM$1,5),"")</f>
        <v/>
      </c>
      <c r="AN8" t="str">
        <f>IF(AN$1&gt;0,INDEX(Данные[],AN$1,5),"")</f>
        <v/>
      </c>
      <c r="AO8" t="str">
        <f>IF(AO$1&gt;0,INDEX(Данные[],AO$1,5),"")</f>
        <v/>
      </c>
    </row>
    <row r="9" spans="1:41" x14ac:dyDescent="0.25">
      <c r="A9" s="10">
        <v>54</v>
      </c>
      <c r="B9" s="56"/>
      <c r="C9" s="57"/>
      <c r="D9" s="57">
        <v>1</v>
      </c>
      <c r="E9" s="57">
        <v>2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8"/>
      <c r="AH9" s="76" t="s">
        <v>0</v>
      </c>
      <c r="AI9" s="91">
        <f>IF(AI$1&gt;0,INDEX(Данные[],AI$1,6),"")</f>
        <v>42402</v>
      </c>
      <c r="AJ9" s="91">
        <f>IF(AJ$1&gt;0,INDEX(Данные[],AJ$1,6),"")</f>
        <v>42402.877083333333</v>
      </c>
      <c r="AK9" s="91" t="str">
        <f>IF(AK$1&gt;0,INDEX(Данные[],AK$1,6),"")</f>
        <v/>
      </c>
      <c r="AL9" s="91" t="str">
        <f>IF(AL$1&gt;0,INDEX(Данные[],AL$1,6),"")</f>
        <v/>
      </c>
      <c r="AM9" s="91" t="str">
        <f>IF(AM$1&gt;0,INDEX(Данные[],AM$1,6),"")</f>
        <v/>
      </c>
      <c r="AN9" s="91" t="str">
        <f>IF(AN$1&gt;0,INDEX(Данные[],AN$1,6),"")</f>
        <v/>
      </c>
      <c r="AO9" s="91" t="str">
        <f>IF(AO$1&gt;0,INDEX(Данные[],AO$1,6),"")</f>
        <v/>
      </c>
    </row>
    <row r="10" spans="1:41" x14ac:dyDescent="0.25">
      <c r="A10" s="10">
        <v>55</v>
      </c>
      <c r="B10" s="56"/>
      <c r="C10" s="57"/>
      <c r="D10" s="57"/>
      <c r="E10" s="57">
        <v>1</v>
      </c>
      <c r="F10" s="57">
        <v>2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8"/>
      <c r="AH10" s="76" t="s">
        <v>14</v>
      </c>
      <c r="AI10" s="91">
        <f>IF(AI$1&gt;0,INDEX(Данные[],AI$1,7),"")</f>
        <v>0</v>
      </c>
      <c r="AJ10" s="91">
        <f>IF(AJ$1&gt;0,INDEX(Данные[],AJ$1,7),"")</f>
        <v>42403.083333333336</v>
      </c>
      <c r="AK10" s="91" t="str">
        <f>IF(AK$1&gt;0,INDEX(Данные[],AK$1,7),"")</f>
        <v/>
      </c>
      <c r="AL10" s="91" t="str">
        <f>IF(AL$1&gt;0,INDEX(Данные[],AL$1,7),"")</f>
        <v/>
      </c>
      <c r="AM10" s="91" t="str">
        <f>IF(AM$1&gt;0,INDEX(Данные[],AM$1,7),"")</f>
        <v/>
      </c>
      <c r="AN10" s="91" t="str">
        <f>IF(AN$1&gt;0,INDEX(Данные[],AN$1,7),"")</f>
        <v/>
      </c>
      <c r="AO10" s="91" t="str">
        <f>IF(AO$1&gt;0,INDEX(Данные[],AO$1,7),"")</f>
        <v/>
      </c>
    </row>
    <row r="11" spans="1:41" x14ac:dyDescent="0.25">
      <c r="A11" s="10">
        <v>56</v>
      </c>
      <c r="B11" s="56"/>
      <c r="C11" s="57"/>
      <c r="D11" s="57">
        <v>3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8"/>
      <c r="AH11" s="76" t="s">
        <v>8</v>
      </c>
      <c r="AI11" t="str">
        <f>IF(AI$1&gt;0,INDEX(Данные[],AI$1,8),"")</f>
        <v>Выполнено</v>
      </c>
      <c r="AJ11" t="str">
        <f>IF(AJ$1&gt;0,INDEX(Данные[],AJ$1,8),"")</f>
        <v>Перенос</v>
      </c>
      <c r="AK11" t="str">
        <f>IF(AK$1&gt;0,INDEX(Данные[],AK$1,8),"")</f>
        <v/>
      </c>
      <c r="AL11" t="str">
        <f>IF(AL$1&gt;0,INDEX(Данные[],AL$1,8),"")</f>
        <v/>
      </c>
      <c r="AM11" t="str">
        <f>IF(AM$1&gt;0,INDEX(Данные[],AM$1,8),"")</f>
        <v/>
      </c>
      <c r="AN11" t="str">
        <f>IF(AN$1&gt;0,INDEX(Данные[],AN$1,8),"")</f>
        <v/>
      </c>
      <c r="AO11" t="str">
        <f>IF(AO$1&gt;0,INDEX(Данные[],AO$1,8),"")</f>
        <v/>
      </c>
    </row>
    <row r="12" spans="1:41" x14ac:dyDescent="0.25">
      <c r="A12" s="10">
        <v>57</v>
      </c>
      <c r="B12" s="56"/>
      <c r="C12" s="57"/>
      <c r="D12" s="57">
        <v>2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8"/>
      <c r="AH12" s="76" t="s">
        <v>53</v>
      </c>
      <c r="AI12" t="str">
        <f>IF(AI$1&gt;0,INDEX(Данные[],AI$1,9),"")</f>
        <v>ФИО5</v>
      </c>
      <c r="AJ12" t="str">
        <f>IF(AJ$1&gt;0,INDEX(Данные[],AJ$1,9),"")</f>
        <v>ФИО9</v>
      </c>
      <c r="AK12" t="str">
        <f>IF(AK$1&gt;0,INDEX(Данные[],AK$1,9),"")</f>
        <v/>
      </c>
      <c r="AL12" t="str">
        <f>IF(AL$1&gt;0,INDEX(Данные[],AL$1,9),"")</f>
        <v/>
      </c>
      <c r="AM12" t="str">
        <f>IF(AM$1&gt;0,INDEX(Данные[],AM$1,9),"")</f>
        <v/>
      </c>
      <c r="AN12" t="str">
        <f>IF(AN$1&gt;0,INDEX(Данные[],AN$1,9),"")</f>
        <v/>
      </c>
      <c r="AO12" t="str">
        <f>IF(AO$1&gt;0,INDEX(Данные[],AO$1,9),"")</f>
        <v/>
      </c>
    </row>
    <row r="13" spans="1:41" x14ac:dyDescent="0.25">
      <c r="A13" s="10">
        <v>58</v>
      </c>
      <c r="B13" s="56"/>
      <c r="C13" s="57"/>
      <c r="D13" s="57">
        <v>1</v>
      </c>
      <c r="E13" s="57"/>
      <c r="F13" s="57"/>
      <c r="G13" s="57"/>
      <c r="H13" s="57">
        <v>1</v>
      </c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>
        <v>0.5</v>
      </c>
      <c r="X13" s="57"/>
      <c r="Y13" s="57"/>
      <c r="Z13" s="57"/>
      <c r="AA13" s="57"/>
      <c r="AB13" s="57"/>
      <c r="AC13" s="57"/>
      <c r="AD13" s="57"/>
      <c r="AE13" s="57"/>
      <c r="AF13" s="58"/>
      <c r="AH13" s="76" t="s">
        <v>15</v>
      </c>
      <c r="AI13" t="str">
        <f>IF(AI$1&gt;0,INDEX(Данные[],AI$1,10),"")</f>
        <v>Причина5</v>
      </c>
      <c r="AJ13" t="str">
        <f>IF(AJ$1&gt;0,INDEX(Данные[],AJ$1,10),"")</f>
        <v>Причина9</v>
      </c>
      <c r="AK13" t="str">
        <f>IF(AK$1&gt;0,INDEX(Данные[],AK$1,10),"")</f>
        <v/>
      </c>
      <c r="AL13" t="str">
        <f>IF(AL$1&gt;0,INDEX(Данные[],AL$1,10),"")</f>
        <v/>
      </c>
      <c r="AM13" t="str">
        <f>IF(AM$1&gt;0,INDEX(Данные[],AM$1,10),"")</f>
        <v/>
      </c>
      <c r="AN13" t="str">
        <f>IF(AN$1&gt;0,INDEX(Данные[],AN$1,10),"")</f>
        <v/>
      </c>
      <c r="AO13" t="str">
        <f>IF(AO$1&gt;0,INDEX(Данные[],AO$1,10),"")</f>
        <v/>
      </c>
    </row>
    <row r="14" spans="1:41" x14ac:dyDescent="0.25">
      <c r="A14" s="10">
        <v>59</v>
      </c>
      <c r="B14" s="56">
        <v>1</v>
      </c>
      <c r="C14" s="57">
        <v>2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8"/>
    </row>
    <row r="15" spans="1:41" x14ac:dyDescent="0.25">
      <c r="A15" s="10">
        <v>60</v>
      </c>
      <c r="B15" s="56"/>
      <c r="C15" s="57"/>
      <c r="D15" s="57">
        <v>0.5</v>
      </c>
      <c r="E15" s="57">
        <v>2</v>
      </c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8"/>
    </row>
    <row r="16" spans="1:41" x14ac:dyDescent="0.25">
      <c r="A16" s="10">
        <v>61</v>
      </c>
      <c r="B16" s="5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8"/>
    </row>
    <row r="17" spans="1:32" x14ac:dyDescent="0.25">
      <c r="A17" s="10">
        <v>62</v>
      </c>
      <c r="B17" s="56"/>
      <c r="C17" s="57">
        <v>2</v>
      </c>
      <c r="D17" s="57"/>
      <c r="E17" s="57">
        <v>1</v>
      </c>
      <c r="F17" s="57">
        <v>2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8"/>
    </row>
    <row r="18" spans="1:32" x14ac:dyDescent="0.25">
      <c r="A18" s="10">
        <v>63</v>
      </c>
      <c r="B18" s="56"/>
      <c r="C18" s="57"/>
      <c r="D18" s="57">
        <v>3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8"/>
    </row>
    <row r="19" spans="1:32" x14ac:dyDescent="0.25">
      <c r="A19" s="10">
        <v>64</v>
      </c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8"/>
    </row>
    <row r="20" spans="1:32" x14ac:dyDescent="0.25">
      <c r="A20" s="10">
        <v>65</v>
      </c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8"/>
    </row>
    <row r="21" spans="1:32" x14ac:dyDescent="0.25">
      <c r="A21" s="10">
        <v>66</v>
      </c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8"/>
    </row>
    <row r="22" spans="1:32" x14ac:dyDescent="0.25">
      <c r="A22" s="10">
        <v>67</v>
      </c>
      <c r="B22" s="56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8"/>
    </row>
    <row r="23" spans="1:32" x14ac:dyDescent="0.25">
      <c r="A23" s="10">
        <v>68</v>
      </c>
      <c r="B23" s="5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8"/>
    </row>
    <row r="24" spans="1:32" ht="15.75" thickBot="1" x14ac:dyDescent="0.3">
      <c r="A24" s="10">
        <v>69</v>
      </c>
      <c r="B24" s="59"/>
      <c r="C24" s="60"/>
      <c r="D24" s="60"/>
      <c r="E24" s="60"/>
      <c r="F24" s="60">
        <v>1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>
        <v>1</v>
      </c>
      <c r="W24" s="60"/>
      <c r="X24" s="60">
        <v>0.5</v>
      </c>
      <c r="Y24" s="60"/>
      <c r="Z24" s="60"/>
      <c r="AA24" s="60"/>
      <c r="AB24" s="60"/>
      <c r="AC24" s="60"/>
      <c r="AD24" s="60"/>
      <c r="AE24" s="60"/>
      <c r="AF24" s="61"/>
    </row>
  </sheetData>
  <conditionalFormatting sqref="B5:AE24">
    <cfRule type="cellIs" dxfId="8" priority="6" operator="equal">
      <formula>3</formula>
    </cfRule>
    <cfRule type="cellIs" dxfId="7" priority="7" operator="between">
      <formula>0.5</formula>
      <formula>1</formula>
    </cfRule>
    <cfRule type="cellIs" dxfId="6" priority="8" operator="equal">
      <formula>2</formula>
    </cfRule>
  </conditionalFormatting>
  <conditionalFormatting sqref="AF5:AF24">
    <cfRule type="cellIs" dxfId="5" priority="3" operator="equal">
      <formula>3</formula>
    </cfRule>
    <cfRule type="cellIs" dxfId="4" priority="4" operator="equal">
      <formula>1</formula>
    </cfRule>
    <cfRule type="cellIs" dxfId="3" priority="5" operator="equal">
      <formula>2</formula>
    </cfRule>
  </conditionalFormatting>
  <conditionalFormatting sqref="AI5:AO13">
    <cfRule type="expression" dxfId="2" priority="1">
      <formula>AI$1&gt;0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Spinner 1">
              <controlPr defaultSize="0" autoPict="0" macro="[0]!ScrollPeriod">
                <anchor moveWithCells="1" sizeWithCells="1">
                  <from>
                    <xdr:col>32</xdr:col>
                    <xdr:colOff>0</xdr:colOff>
                    <xdr:row>0</xdr:row>
                    <xdr:rowOff>0</xdr:rowOff>
                  </from>
                  <to>
                    <xdr:col>33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5" tint="0.59999389629810485"/>
  </sheetPr>
  <dimension ref="A1:H29"/>
  <sheetViews>
    <sheetView workbookViewId="0">
      <selection activeCell="G31" sqref="G31"/>
    </sheetView>
  </sheetViews>
  <sheetFormatPr defaultRowHeight="15" x14ac:dyDescent="0.25"/>
  <cols>
    <col min="1" max="1" width="12.42578125" customWidth="1"/>
    <col min="2" max="2" width="2.28515625" customWidth="1"/>
    <col min="3" max="3" width="11.5703125" bestFit="1" customWidth="1"/>
    <col min="4" max="4" width="2.28515625" customWidth="1"/>
    <col min="5" max="5" width="18" bestFit="1" customWidth="1"/>
    <col min="7" max="7" width="13.85546875" customWidth="1"/>
  </cols>
  <sheetData>
    <row r="1" spans="1:8" x14ac:dyDescent="0.25">
      <c r="A1" t="s">
        <v>13</v>
      </c>
      <c r="C1" t="s">
        <v>8</v>
      </c>
      <c r="E1" t="s">
        <v>25</v>
      </c>
      <c r="G1" s="75" t="s">
        <v>28</v>
      </c>
    </row>
    <row r="2" spans="1:8" x14ac:dyDescent="0.25">
      <c r="A2" s="8">
        <v>50</v>
      </c>
      <c r="C2" t="s">
        <v>1</v>
      </c>
      <c r="E2" t="s">
        <v>11</v>
      </c>
    </row>
    <row r="3" spans="1:8" x14ac:dyDescent="0.25">
      <c r="A3" s="9">
        <v>51</v>
      </c>
      <c r="C3" t="s">
        <v>6</v>
      </c>
      <c r="E3" t="s">
        <v>12</v>
      </c>
      <c r="G3" t="s">
        <v>30</v>
      </c>
    </row>
    <row r="4" spans="1:8" x14ac:dyDescent="0.25">
      <c r="A4" s="8">
        <v>52</v>
      </c>
      <c r="C4" t="s">
        <v>18</v>
      </c>
      <c r="E4" t="s">
        <v>11</v>
      </c>
    </row>
    <row r="5" spans="1:8" x14ac:dyDescent="0.25">
      <c r="A5" s="9">
        <v>53</v>
      </c>
      <c r="G5" s="69" t="s">
        <v>6</v>
      </c>
      <c r="H5" t="s">
        <v>34</v>
      </c>
    </row>
    <row r="6" spans="1:8" x14ac:dyDescent="0.25">
      <c r="A6" s="8">
        <v>54</v>
      </c>
    </row>
    <row r="7" spans="1:8" x14ac:dyDescent="0.25">
      <c r="A7" s="9">
        <v>55</v>
      </c>
      <c r="G7" s="72" t="s">
        <v>29</v>
      </c>
      <c r="H7" t="s">
        <v>35</v>
      </c>
    </row>
    <row r="8" spans="1:8" x14ac:dyDescent="0.25">
      <c r="A8" s="8">
        <v>56</v>
      </c>
    </row>
    <row r="9" spans="1:8" x14ac:dyDescent="0.25">
      <c r="A9" s="9">
        <v>57</v>
      </c>
      <c r="G9" s="71" t="s">
        <v>1</v>
      </c>
      <c r="H9" t="s">
        <v>31</v>
      </c>
    </row>
    <row r="10" spans="1:8" x14ac:dyDescent="0.25">
      <c r="A10" s="8">
        <v>58</v>
      </c>
    </row>
    <row r="11" spans="1:8" x14ac:dyDescent="0.25">
      <c r="A11" s="9">
        <v>59</v>
      </c>
      <c r="G11" s="70" t="s">
        <v>1</v>
      </c>
      <c r="H11" t="s">
        <v>36</v>
      </c>
    </row>
    <row r="12" spans="1:8" x14ac:dyDescent="0.25">
      <c r="A12" s="8">
        <v>60</v>
      </c>
    </row>
    <row r="13" spans="1:8" x14ac:dyDescent="0.25">
      <c r="A13" s="9">
        <v>61</v>
      </c>
      <c r="G13" t="s">
        <v>32</v>
      </c>
    </row>
    <row r="14" spans="1:8" x14ac:dyDescent="0.25">
      <c r="A14" s="8">
        <v>62</v>
      </c>
      <c r="G14" t="s">
        <v>33</v>
      </c>
    </row>
    <row r="15" spans="1:8" x14ac:dyDescent="0.25">
      <c r="A15" s="9">
        <v>63</v>
      </c>
    </row>
    <row r="16" spans="1:8" x14ac:dyDescent="0.25">
      <c r="A16" s="8">
        <v>64</v>
      </c>
      <c r="G16" t="s">
        <v>37</v>
      </c>
    </row>
    <row r="17" spans="1:8" x14ac:dyDescent="0.25">
      <c r="A17" s="9">
        <v>65</v>
      </c>
    </row>
    <row r="18" spans="1:8" x14ac:dyDescent="0.25">
      <c r="A18" s="8">
        <v>66</v>
      </c>
      <c r="G18" s="74" t="s">
        <v>38</v>
      </c>
      <c r="H18" s="73" t="s">
        <v>39</v>
      </c>
    </row>
    <row r="19" spans="1:8" x14ac:dyDescent="0.25">
      <c r="A19" s="9">
        <v>67</v>
      </c>
      <c r="G19" s="74" t="s">
        <v>40</v>
      </c>
      <c r="H19" s="73" t="s">
        <v>42</v>
      </c>
    </row>
    <row r="20" spans="1:8" x14ac:dyDescent="0.25">
      <c r="A20" s="8">
        <v>68</v>
      </c>
      <c r="G20" s="74" t="s">
        <v>41</v>
      </c>
      <c r="H20" s="73" t="s">
        <v>43</v>
      </c>
    </row>
    <row r="21" spans="1:8" x14ac:dyDescent="0.25">
      <c r="A21" s="9">
        <v>69</v>
      </c>
      <c r="G21" s="74" t="s">
        <v>20</v>
      </c>
      <c r="H21" s="73" t="s">
        <v>44</v>
      </c>
    </row>
    <row r="23" spans="1:8" x14ac:dyDescent="0.25">
      <c r="G23" s="68" t="s">
        <v>45</v>
      </c>
    </row>
    <row r="25" spans="1:8" x14ac:dyDescent="0.25">
      <c r="G25" t="s">
        <v>46</v>
      </c>
    </row>
    <row r="27" spans="1:8" x14ac:dyDescent="0.25">
      <c r="G27" t="s">
        <v>47</v>
      </c>
    </row>
    <row r="28" spans="1:8" x14ac:dyDescent="0.25">
      <c r="G28" t="s">
        <v>48</v>
      </c>
    </row>
    <row r="29" spans="1:8" x14ac:dyDescent="0.25">
      <c r="G29" t="s">
        <v>49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ДАННЫЕ</vt:lpstr>
      <vt:lpstr>График-сут</vt:lpstr>
      <vt:lpstr>График-4ч</vt:lpstr>
      <vt:lpstr>График-мес</vt:lpstr>
      <vt:lpstr>Классификатор</vt:lpstr>
      <vt:lpstr>Бригады</vt:lpstr>
      <vt:lpstr>'График-4ч'!Выборка</vt:lpstr>
      <vt:lpstr>'График-мес'!Выборка</vt:lpstr>
      <vt:lpstr>'График-сут'!Выборка</vt:lpstr>
      <vt:lpstr>'График-4ч'!График</vt:lpstr>
      <vt:lpstr>'График-мес'!График</vt:lpstr>
      <vt:lpstr>'График-сут'!График</vt:lpstr>
      <vt:lpstr>Скважины</vt:lpstr>
      <vt:lpstr>Статус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Липунов Александр Геннадьевич</dc:creator>
  <cp:lastModifiedBy>Yaroslav</cp:lastModifiedBy>
  <dcterms:created xsi:type="dcterms:W3CDTF">2016-02-09T05:21:20Z</dcterms:created>
  <dcterms:modified xsi:type="dcterms:W3CDTF">2016-03-28T16:36:12Z</dcterms:modified>
</cp:coreProperties>
</file>