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0730" windowHeight="11760" activeTab="1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_FilterDatabase" localSheetId="0" hidden="1">Лист1!$E$1:$I$24</definedName>
    <definedName name="Комментарии">[1]Лист1!$B$6:$B$16</definedName>
  </definedNames>
  <calcPr calcId="124519"/>
</workbook>
</file>

<file path=xl/calcChain.xml><?xml version="1.0" encoding="utf-8"?>
<calcChain xmlns="http://schemas.openxmlformats.org/spreadsheetml/2006/main">
  <c r="F2" i="2"/>
  <c r="G6" s="1"/>
  <c r="I6"/>
  <c r="H2"/>
  <c r="I2" s="1"/>
  <c r="H4"/>
  <c r="I4" s="1"/>
  <c r="H5"/>
  <c r="I5" s="1"/>
  <c r="H6"/>
  <c r="H3"/>
  <c r="I3" s="1"/>
  <c r="F4"/>
  <c r="F5"/>
  <c r="F6"/>
  <c r="F3"/>
  <c r="G5" l="1"/>
  <c r="G2"/>
  <c r="G4"/>
  <c r="G3"/>
  <c r="D3" i="1"/>
  <c r="C3" s="1"/>
  <c r="D4"/>
  <c r="D5"/>
  <c r="D6"/>
  <c r="C6" s="1"/>
  <c r="D7"/>
  <c r="C7" s="1"/>
  <c r="D8"/>
  <c r="D9"/>
  <c r="C9" s="1"/>
  <c r="D10"/>
  <c r="C10" s="1"/>
  <c r="D11"/>
  <c r="C11" s="1"/>
  <c r="D12"/>
  <c r="D13"/>
  <c r="C13" s="1"/>
  <c r="D14"/>
  <c r="C14" s="1"/>
  <c r="D15"/>
  <c r="D16"/>
  <c r="C16" s="1"/>
  <c r="D17"/>
  <c r="C17" s="1"/>
  <c r="D18"/>
  <c r="C18" s="1"/>
  <c r="D19"/>
  <c r="D20"/>
  <c r="C20" s="1"/>
  <c r="D21"/>
  <c r="D22"/>
  <c r="D23"/>
  <c r="D24"/>
  <c r="D2"/>
  <c r="C2" s="1"/>
  <c r="B2"/>
  <c r="C22" l="1"/>
  <c r="C24"/>
  <c r="C21"/>
  <c r="C23"/>
  <c r="C12"/>
  <c r="C8"/>
  <c r="C19"/>
  <c r="C5"/>
  <c r="C15"/>
  <c r="C4"/>
  <c r="P9" a="1"/>
  <c r="P9" s="1"/>
  <c r="A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R12" l="1"/>
  <c r="R10"/>
  <c r="R11"/>
  <c r="A24"/>
  <c r="A20"/>
  <c r="A22"/>
  <c r="A23"/>
  <c r="A21"/>
  <c r="A17"/>
  <c r="A13"/>
  <c r="A9"/>
  <c r="A5"/>
  <c r="A18"/>
  <c r="A14"/>
  <c r="A10"/>
  <c r="A6"/>
  <c r="A19"/>
  <c r="A15"/>
  <c r="A11"/>
  <c r="A7"/>
  <c r="A3"/>
  <c r="A16"/>
  <c r="A12"/>
  <c r="A8"/>
  <c r="A4"/>
  <c r="O9"/>
  <c r="O12"/>
  <c r="O10"/>
  <c r="O11"/>
  <c r="P11" l="1"/>
  <c r="P10"/>
  <c r="P12"/>
</calcChain>
</file>

<file path=xl/sharedStrings.xml><?xml version="1.0" encoding="utf-8"?>
<sst xmlns="http://schemas.openxmlformats.org/spreadsheetml/2006/main" count="86" uniqueCount="21">
  <si>
    <t>Номер заявки</t>
  </si>
  <si>
    <t>Технология</t>
  </si>
  <si>
    <t>Согласованная дата визита (план)</t>
  </si>
  <si>
    <t>Дата исполнения (факт)</t>
  </si>
  <si>
    <t>Статус в АРМ</t>
  </si>
  <si>
    <t>FTTx</t>
  </si>
  <si>
    <t>xDSL</t>
  </si>
  <si>
    <t>Закрыт</t>
  </si>
  <si>
    <t>Закрыт (отказ клиента)</t>
  </si>
  <si>
    <t>Закрытие наряда</t>
  </si>
  <si>
    <t>ОТА</t>
  </si>
  <si>
    <t xml:space="preserve"> </t>
  </si>
  <si>
    <t>ОТЧЕТ ПО ИНСТАЛЛЯИЯМ</t>
  </si>
  <si>
    <t>за период</t>
  </si>
  <si>
    <t>с</t>
  </si>
  <si>
    <t>по</t>
  </si>
  <si>
    <t>Всего</t>
  </si>
  <si>
    <t>назначений</t>
  </si>
  <si>
    <t>Уникальных (должно быть)</t>
  </si>
  <si>
    <t>В L10, L11 и L12 еще учитывается технология подключения.</t>
  </si>
  <si>
    <t>В L9 должно быть указано всего уникальных значений из столбца A (Номер заявки) за указанный период, который указывается в K5 и K6. Т.е. уникальные расчитываются по Номеру заявки.</t>
  </si>
</sst>
</file>

<file path=xl/styles.xml><?xml version="1.0" encoding="utf-8"?>
<styleSheet xmlns="http://schemas.openxmlformats.org/spreadsheetml/2006/main">
  <numFmts count="1">
    <numFmt numFmtId="164" formatCode="dd/mm/yy\ h:mm;@"/>
  </numFmts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entury Gothic"/>
      <family val="2"/>
      <charset val="204"/>
    </font>
    <font>
      <sz val="11"/>
      <color indexed="8"/>
      <name val="Century Gothic"/>
      <family val="2"/>
      <charset val="204"/>
    </font>
    <font>
      <sz val="18"/>
      <color indexed="8"/>
      <name val="Calibri"/>
      <family val="2"/>
      <scheme val="minor"/>
    </font>
    <font>
      <sz val="10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3" fillId="3" borderId="5" xfId="0" applyFont="1" applyFill="1" applyBorder="1"/>
    <xf numFmtId="0" fontId="3" fillId="3" borderId="0" xfId="0" applyFont="1" applyFill="1" applyBorder="1"/>
    <xf numFmtId="0" fontId="3" fillId="3" borderId="6" xfId="0" applyFont="1" applyFill="1" applyBorder="1"/>
    <xf numFmtId="164" fontId="3" fillId="0" borderId="1" xfId="0" applyNumberFormat="1" applyFont="1" applyFill="1" applyBorder="1"/>
    <xf numFmtId="164" fontId="3" fillId="3" borderId="0" xfId="0" applyNumberFormat="1" applyFont="1" applyFill="1" applyBorder="1"/>
    <xf numFmtId="164" fontId="3" fillId="3" borderId="6" xfId="0" applyNumberFormat="1" applyFont="1" applyFill="1" applyBorder="1"/>
    <xf numFmtId="0" fontId="2" fillId="3" borderId="0" xfId="0" applyFont="1" applyFill="1" applyBorder="1" applyAlignment="1">
      <alignment horizontal="center"/>
    </xf>
    <xf numFmtId="0" fontId="2" fillId="3" borderId="5" xfId="0" applyFont="1" applyFill="1" applyBorder="1"/>
    <xf numFmtId="0" fontId="2" fillId="0" borderId="1" xfId="0" applyFont="1" applyFill="1" applyBorder="1"/>
    <xf numFmtId="0" fontId="2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2" fillId="3" borderId="0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5" borderId="1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vertical="top" wrapText="1"/>
    </xf>
    <xf numFmtId="0" fontId="5" fillId="0" borderId="1" xfId="0" applyNumberFormat="1" applyFont="1" applyFill="1" applyBorder="1" applyAlignment="1" applyProtection="1">
      <alignment vertical="top" wrapText="1"/>
    </xf>
    <xf numFmtId="0" fontId="0" fillId="0" borderId="1" xfId="0" applyFill="1" applyBorder="1"/>
    <xf numFmtId="0" fontId="0" fillId="2" borderId="1" xfId="0" applyFill="1" applyBorder="1" applyAlignment="1">
      <alignment wrapText="1"/>
    </xf>
    <xf numFmtId="164" fontId="5" fillId="0" borderId="1" xfId="0" applyNumberFormat="1" applyFont="1" applyFill="1" applyBorder="1" applyAlignment="1" applyProtection="1">
      <alignment vertical="top" wrapText="1"/>
    </xf>
    <xf numFmtId="164" fontId="0" fillId="0" borderId="1" xfId="0" applyNumberFormat="1" applyFill="1" applyBorder="1"/>
    <xf numFmtId="0" fontId="0" fillId="0" borderId="1" xfId="0" applyFill="1" applyBorder="1" applyAlignment="1">
      <alignment horizontal="right" vertical="center" wrapText="1"/>
    </xf>
    <xf numFmtId="0" fontId="0" fillId="0" borderId="1" xfId="0" applyFill="1" applyBorder="1" applyAlignment="1">
      <alignment horizontal="left" wrapText="1"/>
    </xf>
    <xf numFmtId="164" fontId="0" fillId="3" borderId="1" xfId="0" applyNumberFormat="1" applyFill="1" applyBorder="1"/>
  </cellXfs>
  <cellStyles count="1">
    <cellStyle name="Обычный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8;&#1077;&#1089;&#1090;&#1086;&#1074;&#1099;&#1081;%20&#1044;&#1042;&#1059;&#1061;&#1063;&#1040;&#1057;&#1054;&#1042;&#1054;&#1049;%20&#1050;&#1054;&#1053;&#1058;&#1056;&#1054;&#1051;&#1068;%20&#1048;&#1053;&#1057;&#1058;&#1040;&#1051;&#1051;&#1071;&#1062;&#1048;&#1049;%20&#1057;&#1054;&#1063;&#1048;&#1053;&#1057;&#1050;&#1054;&#1043;&#1054;%20&#1043;&#1062;&#1058;&#1069;&#1058;%20&#1050;&#1054;&#105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Отчет по инсталляциям"/>
      <sheetName val="Для Аудита"/>
      <sheetName val="Лист1"/>
      <sheetName val="Лист2"/>
      <sheetName val="Отчеты"/>
    </sheetNames>
    <sheetDataSet>
      <sheetData sheetId="0"/>
      <sheetData sheetId="1"/>
      <sheetData sheetId="2">
        <row r="6">
          <cell r="B6" t="str">
            <v>Сложное подключение</v>
          </cell>
        </row>
        <row r="7">
          <cell r="B7" t="str">
            <v>Перенос абонентом сроков подключения услуг</v>
          </cell>
        </row>
        <row r="8">
          <cell r="B8" t="str">
            <v>Недозвон</v>
          </cell>
        </row>
        <row r="9">
          <cell r="B9" t="str">
            <v>Отказ абонента от услуг</v>
          </cell>
        </row>
        <row r="10">
          <cell r="B10" t="str">
            <v>Нет свободных пар на КРН</v>
          </cell>
        </row>
        <row r="11">
          <cell r="B11" t="str">
            <v>Нет свободных портов</v>
          </cell>
        </row>
        <row r="12">
          <cell r="B12" t="str">
            <v>Нет доступа к КЦ, к абоненту по причине проблем с ТСЖ, УК</v>
          </cell>
        </row>
        <row r="13">
          <cell r="B13" t="str">
            <v>Отказ абонента от услуг</v>
          </cell>
        </row>
        <row r="14">
          <cell r="B14" t="str">
            <v>Проблемы с абонентским оборудованием ОАО "Ростелеком" STB, роутер (маршрутизатор)</v>
          </cell>
        </row>
        <row r="15">
          <cell r="B15" t="str">
            <v>Неуспел инсталятор</v>
          </cell>
        </row>
        <row r="16">
          <cell r="B16" t="str">
            <v>Ошибка ввода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4"/>
  <sheetViews>
    <sheetView workbookViewId="0">
      <selection activeCell="A2" sqref="A2"/>
    </sheetView>
  </sheetViews>
  <sheetFormatPr defaultRowHeight="15"/>
  <cols>
    <col min="2" max="4" width="18.28515625" customWidth="1"/>
    <col min="5" max="5" width="12" bestFit="1" customWidth="1"/>
    <col min="6" max="6" width="12.140625" customWidth="1"/>
    <col min="7" max="8" width="17.28515625" style="1" customWidth="1"/>
    <col min="9" max="9" width="24.140625" customWidth="1"/>
    <col min="13" max="13" width="12.5703125" customWidth="1"/>
    <col min="15" max="15" width="21" customWidth="1"/>
    <col min="16" max="16" width="17" customWidth="1"/>
  </cols>
  <sheetData>
    <row r="1" spans="1:18" ht="32.25" customHeight="1" thickBot="1">
      <c r="E1" s="4" t="s">
        <v>0</v>
      </c>
      <c r="F1" s="4" t="s">
        <v>1</v>
      </c>
      <c r="G1" s="5" t="s">
        <v>2</v>
      </c>
      <c r="H1" s="5" t="s">
        <v>3</v>
      </c>
      <c r="I1" s="4" t="s">
        <v>4</v>
      </c>
    </row>
    <row r="2" spans="1:18">
      <c r="A2">
        <f>IF(B2=(0=1),0,COUNTIF(B$2:B2,B2)=1)</f>
        <v>0</v>
      </c>
      <c r="B2" t="b">
        <f>IF(AND(G2&gt;=O$5,G2&lt;=O$6),E2&amp;F2)</f>
        <v>0</v>
      </c>
      <c r="C2">
        <f>IF(D2=(0=1),0,COUNTIF(D$2:D2,D2)=1)</f>
        <v>0</v>
      </c>
      <c r="D2" t="b">
        <f>IF(AND(H2&gt;=O$5,H2&lt;=O$6),E2&amp;F2)</f>
        <v>0</v>
      </c>
      <c r="E2" s="2">
        <v>12714119</v>
      </c>
      <c r="F2" s="2" t="s">
        <v>5</v>
      </c>
      <c r="G2" s="3">
        <v>42430.5</v>
      </c>
      <c r="H2" s="3">
        <v>42434.639178240737</v>
      </c>
      <c r="I2" s="2" t="s">
        <v>8</v>
      </c>
      <c r="M2" s="23" t="s">
        <v>12</v>
      </c>
      <c r="N2" s="24"/>
      <c r="O2" s="24"/>
      <c r="P2" s="24"/>
      <c r="Q2" s="6"/>
    </row>
    <row r="3" spans="1:18" ht="16.5">
      <c r="A3">
        <f>IF(B3=(0=1),0,COUNTIF(B$2:B3,B3)=1)</f>
        <v>0</v>
      </c>
      <c r="B3" t="b">
        <f t="shared" ref="B3:B24" si="0">IF(AND(G3&gt;=O$5,G3&lt;=O$6),E3&amp;F3)</f>
        <v>0</v>
      </c>
      <c r="C3">
        <f>IF(D3=(0=1),0,COUNTIF(D$2:D3,D3)=1)</f>
        <v>0</v>
      </c>
      <c r="D3" t="b">
        <f t="shared" ref="D3:D24" si="1">IF(AND(H3&gt;=O$5,H3&lt;=O$6),E3&amp;F3)</f>
        <v>0</v>
      </c>
      <c r="E3" s="2">
        <v>12805904</v>
      </c>
      <c r="F3" s="2" t="s">
        <v>5</v>
      </c>
      <c r="G3" s="3">
        <v>42430.75</v>
      </c>
      <c r="H3" s="3">
        <v>42445.90829861111</v>
      </c>
      <c r="I3" s="2" t="s">
        <v>8</v>
      </c>
      <c r="M3" s="7"/>
      <c r="N3" s="8"/>
      <c r="O3" s="8"/>
      <c r="P3" s="8"/>
      <c r="Q3" s="9"/>
    </row>
    <row r="4" spans="1:18" ht="16.5">
      <c r="A4">
        <f>IF(B4=(0=1),0,COUNTIF(B$2:B4,B4)=1)</f>
        <v>0</v>
      </c>
      <c r="B4" t="b">
        <f t="shared" si="0"/>
        <v>0</v>
      </c>
      <c r="C4">
        <f>IF(D4=(0=1),0,COUNTIF(D$2:D4,D4)=1)</f>
        <v>0</v>
      </c>
      <c r="D4" t="b">
        <f t="shared" si="1"/>
        <v>0</v>
      </c>
      <c r="E4" s="2">
        <v>12906272</v>
      </c>
      <c r="F4" s="2" t="s">
        <v>5</v>
      </c>
      <c r="G4" s="3">
        <v>42430.541666666664</v>
      </c>
      <c r="H4" s="3">
        <v>42430</v>
      </c>
      <c r="I4" s="2" t="s">
        <v>7</v>
      </c>
      <c r="M4" s="7"/>
      <c r="N4" s="8"/>
      <c r="O4" s="8"/>
      <c r="P4" s="8"/>
      <c r="Q4" s="9"/>
    </row>
    <row r="5" spans="1:18" ht="16.5">
      <c r="A5">
        <f>IF(B5=(0=1),0,COUNTIF(B$2:B5,B5)=1)</f>
        <v>0</v>
      </c>
      <c r="B5" t="b">
        <f t="shared" si="0"/>
        <v>0</v>
      </c>
      <c r="C5">
        <f>IF(D5=(0=1),0,COUNTIF(D$2:D5,D5)=1)</f>
        <v>0</v>
      </c>
      <c r="D5" t="b">
        <f t="shared" si="1"/>
        <v>0</v>
      </c>
      <c r="E5" s="2">
        <v>12906272</v>
      </c>
      <c r="F5" s="2" t="s">
        <v>10</v>
      </c>
      <c r="G5" s="3">
        <v>42430.541666666664</v>
      </c>
      <c r="H5" s="3">
        <v>42430</v>
      </c>
      <c r="I5" s="2" t="s">
        <v>7</v>
      </c>
      <c r="M5" s="7" t="s">
        <v>13</v>
      </c>
      <c r="N5" s="8" t="s">
        <v>14</v>
      </c>
      <c r="O5" s="10">
        <v>42431</v>
      </c>
      <c r="P5" s="11"/>
      <c r="Q5" s="12"/>
    </row>
    <row r="6" spans="1:18" ht="16.5">
      <c r="A6">
        <f>IF(B6=(0=1),0,COUNTIF(B$2:B6,B6)=1)</f>
        <v>0</v>
      </c>
      <c r="B6" t="b">
        <f t="shared" si="0"/>
        <v>0</v>
      </c>
      <c r="C6">
        <f>IF(D6=(0=1),0,COUNTIF(D$2:D6,D6)=1)</f>
        <v>0</v>
      </c>
      <c r="D6" t="b">
        <f t="shared" si="1"/>
        <v>0</v>
      </c>
      <c r="E6" s="2">
        <v>13853134</v>
      </c>
      <c r="F6" s="2" t="s">
        <v>5</v>
      </c>
      <c r="G6" s="3">
        <v>42430.666666666664</v>
      </c>
      <c r="H6" s="3" t="s">
        <v>11</v>
      </c>
      <c r="I6" s="2" t="s">
        <v>9</v>
      </c>
      <c r="M6" s="7"/>
      <c r="N6" s="8" t="s">
        <v>15</v>
      </c>
      <c r="O6" s="10">
        <v>42432.999988425923</v>
      </c>
      <c r="P6" s="11"/>
      <c r="Q6" s="12"/>
    </row>
    <row r="7" spans="1:18" ht="16.5">
      <c r="A7">
        <f>IF(B7=(0=1),0,COUNTIF(B$2:B7,B7)=1)</f>
        <v>0</v>
      </c>
      <c r="B7" t="b">
        <f t="shared" si="0"/>
        <v>0</v>
      </c>
      <c r="C7">
        <f>IF(D7=(0=1),0,COUNTIF(D$2:D7,D7)=1)</f>
        <v>0</v>
      </c>
      <c r="D7" t="b">
        <f t="shared" si="1"/>
        <v>0</v>
      </c>
      <c r="E7" s="2">
        <v>13855129</v>
      </c>
      <c r="F7" s="2" t="s">
        <v>6</v>
      </c>
      <c r="G7" s="3">
        <v>42430.541666666664</v>
      </c>
      <c r="H7" s="3">
        <v>42429.382013888891</v>
      </c>
      <c r="I7" s="2" t="s">
        <v>7</v>
      </c>
      <c r="M7" s="7"/>
      <c r="N7" s="8"/>
      <c r="O7" s="8"/>
      <c r="P7" s="8"/>
      <c r="Q7" s="9"/>
    </row>
    <row r="8" spans="1:18" ht="44.25">
      <c r="A8">
        <f>IF(B8=(0=1),0,COUNTIF(B$2:B8,B8)=1)</f>
        <v>0</v>
      </c>
      <c r="B8" t="b">
        <f t="shared" si="0"/>
        <v>0</v>
      </c>
      <c r="C8">
        <f>IF(D8=(0=1),0,COUNTIF(D$2:D8,D8)=1)</f>
        <v>0</v>
      </c>
      <c r="D8" t="b">
        <f t="shared" si="1"/>
        <v>0</v>
      </c>
      <c r="E8" s="2">
        <v>13853279</v>
      </c>
      <c r="F8" s="2" t="s">
        <v>5</v>
      </c>
      <c r="G8" s="3">
        <v>42430.666666666664</v>
      </c>
      <c r="H8" s="3">
        <v>42430.700902777775</v>
      </c>
      <c r="I8" s="2" t="s">
        <v>7</v>
      </c>
      <c r="M8" s="7"/>
      <c r="N8" s="8"/>
      <c r="O8" s="13" t="s">
        <v>16</v>
      </c>
      <c r="P8" s="20" t="s">
        <v>18</v>
      </c>
      <c r="Q8" s="9"/>
    </row>
    <row r="9" spans="1:18" ht="16.5">
      <c r="A9">
        <f>IF(B9=(0=1),0,COUNTIF(B$2:B9,B9)=1)</f>
        <v>0</v>
      </c>
      <c r="B9" t="b">
        <f t="shared" si="0"/>
        <v>0</v>
      </c>
      <c r="C9">
        <f>IF(D9=(0=1),0,COUNTIF(D$2:D9,D9)=1)</f>
        <v>0</v>
      </c>
      <c r="D9" t="b">
        <f t="shared" si="1"/>
        <v>0</v>
      </c>
      <c r="E9" s="2">
        <v>13842147</v>
      </c>
      <c r="F9" s="2" t="s">
        <v>5</v>
      </c>
      <c r="G9" s="3">
        <v>42430.5</v>
      </c>
      <c r="H9" s="3">
        <v>42436.546770833331</v>
      </c>
      <c r="I9" s="2" t="s">
        <v>7</v>
      </c>
      <c r="M9" s="14" t="s">
        <v>17</v>
      </c>
      <c r="N9" s="8"/>
      <c r="O9" s="15">
        <f>COUNTIF(B$2:B$24,"*")</f>
        <v>11</v>
      </c>
      <c r="P9" s="22">
        <f t="array" ref="P9">COUNT(1/(MATCH(E$2:E$24,IF((G$2:G$24&gt;=O$5)*(G$2:G$24&lt;=O$6),E$2:E$24),)=ROW(G$2:G$24)-1))</f>
        <v>8</v>
      </c>
      <c r="Q9" s="16"/>
    </row>
    <row r="10" spans="1:18" ht="16.5">
      <c r="A10">
        <f>IF(B10=(0=1),0,COUNTIF(B$2:B10,B10)=1)</f>
        <v>0</v>
      </c>
      <c r="B10" t="b">
        <f t="shared" si="0"/>
        <v>0</v>
      </c>
      <c r="C10">
        <f>IF(D10=(0=1),0,COUNTIF(D$2:D10,D10)=1)</f>
        <v>0</v>
      </c>
      <c r="D10" t="b">
        <f t="shared" si="1"/>
        <v>0</v>
      </c>
      <c r="E10" s="2">
        <v>13842254</v>
      </c>
      <c r="F10" s="2" t="s">
        <v>5</v>
      </c>
      <c r="G10" s="3">
        <v>42430.666666666664</v>
      </c>
      <c r="H10" s="3" t="s">
        <v>11</v>
      </c>
      <c r="I10" s="2" t="s">
        <v>8</v>
      </c>
      <c r="M10" s="7" t="s">
        <v>5</v>
      </c>
      <c r="N10" s="8"/>
      <c r="O10" s="15">
        <f>COUNTIF(B$2:B$24,"*"&amp;M10)</f>
        <v>9</v>
      </c>
      <c r="P10" s="21">
        <f>COUNTIFS(A$2:A$24,1=1,F$2:F$24,M10)</f>
        <v>7</v>
      </c>
      <c r="Q10" s="16"/>
      <c r="R10">
        <f>COUNTIFS(B:B,"*"&amp;M10,D:D,"*"&amp;M10,I:I,"Закрыт",F:F,M10)</f>
        <v>4</v>
      </c>
    </row>
    <row r="11" spans="1:18" ht="16.5">
      <c r="A11">
        <f>IF(B11=(0=1),0,COUNTIF(B$2:B11,B11)=1)</f>
        <v>0</v>
      </c>
      <c r="B11" t="b">
        <f t="shared" si="0"/>
        <v>0</v>
      </c>
      <c r="C11">
        <f>IF(D11=(0=1),0,COUNTIF(D$2:D11,D11)=1)</f>
        <v>0</v>
      </c>
      <c r="D11" t="b">
        <f t="shared" si="1"/>
        <v>0</v>
      </c>
      <c r="E11" s="2">
        <v>13842512</v>
      </c>
      <c r="F11" s="2" t="s">
        <v>5</v>
      </c>
      <c r="G11" s="3">
        <v>42430.5</v>
      </c>
      <c r="H11" s="3" t="s">
        <v>11</v>
      </c>
      <c r="I11" s="2" t="s">
        <v>9</v>
      </c>
      <c r="M11" s="7" t="s">
        <v>6</v>
      </c>
      <c r="N11" s="8"/>
      <c r="O11" s="15">
        <f t="shared" ref="O11:O12" si="2">COUNTIF(B$2:B$24,"*"&amp;M11)</f>
        <v>1</v>
      </c>
      <c r="P11" s="21">
        <f t="shared" ref="P11:P12" si="3">COUNTIFS(A$2:A$24,1=1,F$2:F$24,M11)</f>
        <v>1</v>
      </c>
      <c r="Q11" s="16"/>
      <c r="R11">
        <f t="shared" ref="R11:R12" si="4">COUNTIFS(B:B,"*"&amp;M11,D:D,"*"&amp;M11,I:I,"Закрыт",F:F,M11)</f>
        <v>1</v>
      </c>
    </row>
    <row r="12" spans="1:18" ht="16.5">
      <c r="A12">
        <f>IF(B12=(0=1),0,COUNTIF(B$2:B12,B12)=1)</f>
        <v>0</v>
      </c>
      <c r="B12" t="b">
        <f t="shared" si="0"/>
        <v>0</v>
      </c>
      <c r="C12">
        <f>IF(D12=(0=1),0,COUNTIF(D$2:D12,D12)=1)</f>
        <v>0</v>
      </c>
      <c r="D12" t="b">
        <f t="shared" si="1"/>
        <v>0</v>
      </c>
      <c r="E12" s="2">
        <v>13853418</v>
      </c>
      <c r="F12" s="2" t="s">
        <v>5</v>
      </c>
      <c r="G12" s="3">
        <v>42430.5</v>
      </c>
      <c r="H12" s="3">
        <v>42430.70416666667</v>
      </c>
      <c r="I12" s="2" t="s">
        <v>7</v>
      </c>
      <c r="M12" s="7" t="s">
        <v>10</v>
      </c>
      <c r="N12" s="8"/>
      <c r="O12" s="15">
        <f t="shared" si="2"/>
        <v>1</v>
      </c>
      <c r="P12" s="21">
        <f t="shared" si="3"/>
        <v>1</v>
      </c>
      <c r="Q12" s="16"/>
      <c r="R12">
        <f t="shared" si="4"/>
        <v>1</v>
      </c>
    </row>
    <row r="13" spans="1:18" ht="17.25" thickBot="1">
      <c r="A13">
        <f>IF(B13=(0=1),0,COUNTIF(B$2:B13,B13)=1)</f>
        <v>0</v>
      </c>
      <c r="B13" t="b">
        <f t="shared" si="0"/>
        <v>0</v>
      </c>
      <c r="C13">
        <f>IF(D13=(0=1),0,COUNTIF(D$2:D13,D13)=1)</f>
        <v>0</v>
      </c>
      <c r="D13" t="b">
        <f t="shared" si="1"/>
        <v>0</v>
      </c>
      <c r="E13" s="2">
        <v>13894910</v>
      </c>
      <c r="F13" s="2" t="s">
        <v>5</v>
      </c>
      <c r="G13" s="3">
        <v>42430.5</v>
      </c>
      <c r="H13" s="3" t="s">
        <v>11</v>
      </c>
      <c r="I13" s="2" t="s">
        <v>9</v>
      </c>
      <c r="M13" s="17"/>
      <c r="N13" s="18"/>
      <c r="O13" s="18"/>
      <c r="P13" s="18"/>
      <c r="Q13" s="19"/>
    </row>
    <row r="14" spans="1:18">
      <c r="A14" t="b">
        <f>IF(B14=(0=1),0,COUNTIF(B$2:B14,B14)=1)</f>
        <v>1</v>
      </c>
      <c r="B14" t="str">
        <f t="shared" si="0"/>
        <v>13943386FTTx</v>
      </c>
      <c r="C14">
        <f>IF(D14=(0=1),0,COUNTIF(D$2:D14,D14)=1)</f>
        <v>0</v>
      </c>
      <c r="D14" t="b">
        <f t="shared" si="1"/>
        <v>0</v>
      </c>
      <c r="E14" s="2">
        <v>13943386</v>
      </c>
      <c r="F14" s="2" t="s">
        <v>5</v>
      </c>
      <c r="G14" s="3">
        <v>42431.75</v>
      </c>
      <c r="H14" s="3" t="s">
        <v>11</v>
      </c>
      <c r="I14" s="2" t="s">
        <v>9</v>
      </c>
    </row>
    <row r="15" spans="1:18" ht="16.5">
      <c r="A15" t="b">
        <f>IF(B15=(0=1),0,COUNTIF(B$2:B15,B15)=1)</f>
        <v>1</v>
      </c>
      <c r="B15" t="str">
        <f t="shared" si="0"/>
        <v>13934588FTTx</v>
      </c>
      <c r="C15" t="b">
        <f>IF(D15=(0=1),0,COUNTIF(D$2:D15,D15)=1)</f>
        <v>1</v>
      </c>
      <c r="D15" t="str">
        <f t="shared" si="1"/>
        <v>13934588FTTx</v>
      </c>
      <c r="E15" s="2">
        <v>13934588</v>
      </c>
      <c r="F15" s="2" t="s">
        <v>5</v>
      </c>
      <c r="G15" s="3">
        <v>42431.333333333336</v>
      </c>
      <c r="H15" s="3">
        <v>42431.581458333334</v>
      </c>
      <c r="I15" s="2" t="s">
        <v>7</v>
      </c>
      <c r="M15" s="8" t="s">
        <v>20</v>
      </c>
    </row>
    <row r="16" spans="1:18" ht="16.5">
      <c r="A16" t="b">
        <f>IF(B16=(0=1),0,COUNTIF(B$2:B16,B16)=1)</f>
        <v>0</v>
      </c>
      <c r="B16" t="str">
        <f t="shared" si="0"/>
        <v>13943386FTTx</v>
      </c>
      <c r="C16">
        <f>IF(D16=(0=1),0,COUNTIF(D$2:D16,D16)=1)</f>
        <v>0</v>
      </c>
      <c r="D16" t="b">
        <f t="shared" si="1"/>
        <v>0</v>
      </c>
      <c r="E16" s="2">
        <v>13943386</v>
      </c>
      <c r="F16" s="2" t="s">
        <v>5</v>
      </c>
      <c r="G16" s="3">
        <v>42431.541666666664</v>
      </c>
      <c r="H16" s="3" t="s">
        <v>11</v>
      </c>
      <c r="I16" s="2" t="s">
        <v>7</v>
      </c>
      <c r="M16" s="8" t="s">
        <v>19</v>
      </c>
    </row>
    <row r="17" spans="1:9">
      <c r="A17" t="b">
        <f>IF(B17=(0=1),0,COUNTIF(B$2:B17,B17)=1)</f>
        <v>0</v>
      </c>
      <c r="B17" t="str">
        <f t="shared" si="0"/>
        <v>13943386FTTx</v>
      </c>
      <c r="C17">
        <f>IF(D17=(0=1),0,COUNTIF(D$2:D17,D17)=1)</f>
        <v>0</v>
      </c>
      <c r="D17" t="b">
        <f t="shared" si="1"/>
        <v>0</v>
      </c>
      <c r="E17" s="2">
        <v>13943386</v>
      </c>
      <c r="F17" s="2" t="s">
        <v>5</v>
      </c>
      <c r="G17" s="3">
        <v>42431.416666666664</v>
      </c>
      <c r="H17" s="3">
        <v>42439.717291666668</v>
      </c>
      <c r="I17" s="2" t="s">
        <v>7</v>
      </c>
    </row>
    <row r="18" spans="1:9">
      <c r="A18" t="b">
        <f>IF(B18=(0=1),0,COUNTIF(B$2:B18,B18)=1)</f>
        <v>1</v>
      </c>
      <c r="B18" t="str">
        <f t="shared" si="0"/>
        <v>13957433FTTx</v>
      </c>
      <c r="C18">
        <f>IF(D18=(0=1),0,COUNTIF(D$2:D18,D18)=1)</f>
        <v>0</v>
      </c>
      <c r="D18" t="b">
        <f t="shared" si="1"/>
        <v>0</v>
      </c>
      <c r="E18" s="2">
        <v>13957433</v>
      </c>
      <c r="F18" s="2" t="s">
        <v>5</v>
      </c>
      <c r="G18" s="3">
        <v>42431.625</v>
      </c>
      <c r="H18" s="3" t="s">
        <v>11</v>
      </c>
      <c r="I18" s="2" t="s">
        <v>8</v>
      </c>
    </row>
    <row r="19" spans="1:9">
      <c r="A19" t="b">
        <f>IF(B19=(0=1),0,COUNTIF(B$2:B19,B19)=1)</f>
        <v>1</v>
      </c>
      <c r="B19" t="str">
        <f t="shared" si="0"/>
        <v>12906272FTTx</v>
      </c>
      <c r="C19" t="b">
        <f>IF(D19=(0=1),0,COUNTIF(D$2:D19,D19)=1)</f>
        <v>1</v>
      </c>
      <c r="D19" t="str">
        <f t="shared" si="1"/>
        <v>12906272FTTx</v>
      </c>
      <c r="E19" s="2">
        <v>12906272</v>
      </c>
      <c r="F19" s="2" t="s">
        <v>5</v>
      </c>
      <c r="G19" s="3">
        <v>42431.416666666664</v>
      </c>
      <c r="H19" s="3">
        <v>42431.582754629628</v>
      </c>
      <c r="I19" s="2" t="s">
        <v>7</v>
      </c>
    </row>
    <row r="20" spans="1:9">
      <c r="A20" t="b">
        <f>IF(B20=(0=1),0,COUNTIF(B$2:B20,B20)=1)</f>
        <v>1</v>
      </c>
      <c r="B20" t="str">
        <f t="shared" si="0"/>
        <v>13947611FTTx</v>
      </c>
      <c r="C20">
        <f>IF(D20=(0=1),0,COUNTIF(D$2:D20,D20)=1)</f>
        <v>0</v>
      </c>
      <c r="D20" t="b">
        <f t="shared" si="1"/>
        <v>0</v>
      </c>
      <c r="E20" s="2">
        <v>13947611</v>
      </c>
      <c r="F20" s="2" t="s">
        <v>5</v>
      </c>
      <c r="G20" s="3">
        <v>42432.416666666664</v>
      </c>
      <c r="H20" s="3" t="s">
        <v>11</v>
      </c>
      <c r="I20" s="2" t="s">
        <v>8</v>
      </c>
    </row>
    <row r="21" spans="1:9">
      <c r="A21" t="b">
        <f>IF(B21=(0=1),0,COUNTIF(B$2:B21,B21)=1)</f>
        <v>1</v>
      </c>
      <c r="B21" t="str">
        <f t="shared" si="0"/>
        <v>13949602ОТА</v>
      </c>
      <c r="C21" t="b">
        <f>IF(D21=(0=1),0,COUNTIF(D$2:D21,D21)=1)</f>
        <v>1</v>
      </c>
      <c r="D21" t="str">
        <f t="shared" si="1"/>
        <v>13949602ОТА</v>
      </c>
      <c r="E21" s="2">
        <v>13949602</v>
      </c>
      <c r="F21" s="2" t="s">
        <v>10</v>
      </c>
      <c r="G21" s="3">
        <v>42432.625</v>
      </c>
      <c r="H21" s="3">
        <v>42432</v>
      </c>
      <c r="I21" s="2" t="s">
        <v>7</v>
      </c>
    </row>
    <row r="22" spans="1:9">
      <c r="A22" t="b">
        <f>IF(B22=(0=1),0,COUNTIF(B$2:B22,B22)=1)</f>
        <v>1</v>
      </c>
      <c r="B22" t="str">
        <f t="shared" si="0"/>
        <v>13949465FTTx</v>
      </c>
      <c r="C22" t="b">
        <f>IF(D22=(0=1),0,COUNTIF(D$2:D22,D22)=1)</f>
        <v>1</v>
      </c>
      <c r="D22" t="str">
        <f t="shared" si="1"/>
        <v>13949465FTTx</v>
      </c>
      <c r="E22" s="2">
        <v>13949465</v>
      </c>
      <c r="F22" s="2" t="s">
        <v>5</v>
      </c>
      <c r="G22" s="3">
        <v>42432.583333333336</v>
      </c>
      <c r="H22" s="3">
        <v>42432.673020833332</v>
      </c>
      <c r="I22" s="2" t="s">
        <v>7</v>
      </c>
    </row>
    <row r="23" spans="1:9">
      <c r="A23" t="b">
        <f>IF(B23=(0=1),0,COUNTIF(B$2:B23,B23)=1)</f>
        <v>1</v>
      </c>
      <c r="B23" t="str">
        <f t="shared" si="0"/>
        <v>13949602xDSL</v>
      </c>
      <c r="C23" t="b">
        <f>IF(D23=(0=1),0,COUNTIF(D$2:D23,D23)=1)</f>
        <v>1</v>
      </c>
      <c r="D23" t="str">
        <f t="shared" si="1"/>
        <v>13949602xDSL</v>
      </c>
      <c r="E23" s="2">
        <v>13949602</v>
      </c>
      <c r="F23" s="2" t="s">
        <v>6</v>
      </c>
      <c r="G23" s="3">
        <v>42432.625</v>
      </c>
      <c r="H23" s="3">
        <v>42432</v>
      </c>
      <c r="I23" s="2" t="s">
        <v>7</v>
      </c>
    </row>
    <row r="24" spans="1:9">
      <c r="A24" t="b">
        <f>IF(B24=(0=1),0,COUNTIF(B$2:B24,B24)=1)</f>
        <v>1</v>
      </c>
      <c r="B24" t="str">
        <f t="shared" si="0"/>
        <v>13951230FTTx</v>
      </c>
      <c r="C24" t="b">
        <f>IF(D24=(0=1),0,COUNTIF(D$2:D24,D24)=1)</f>
        <v>1</v>
      </c>
      <c r="D24" t="str">
        <f t="shared" si="1"/>
        <v>13951230FTTx</v>
      </c>
      <c r="E24" s="2">
        <v>13951230</v>
      </c>
      <c r="F24" s="2" t="s">
        <v>5</v>
      </c>
      <c r="G24" s="3">
        <v>42432.5</v>
      </c>
      <c r="H24" s="3">
        <v>42432.578414351854</v>
      </c>
      <c r="I24" s="2" t="s">
        <v>7</v>
      </c>
    </row>
  </sheetData>
  <autoFilter ref="E1:I24"/>
  <mergeCells count="1">
    <mergeCell ref="M2:P2"/>
  </mergeCells>
  <conditionalFormatting sqref="E1:E1048576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>
      <selection activeCell="G8" sqref="G8"/>
    </sheetView>
  </sheetViews>
  <sheetFormatPr defaultColWidth="24.5703125" defaultRowHeight="15"/>
  <cols>
    <col min="1" max="1" width="13.7109375" bestFit="1" customWidth="1"/>
    <col min="2" max="2" width="11.5703125" bestFit="1" customWidth="1"/>
    <col min="3" max="3" width="19.140625" bestFit="1" customWidth="1"/>
    <col min="4" max="4" width="23.140625" bestFit="1" customWidth="1"/>
    <col min="5" max="5" width="12.7109375" bestFit="1" customWidth="1"/>
    <col min="6" max="6" width="13.140625" bestFit="1" customWidth="1"/>
    <col min="7" max="7" width="10.85546875" customWidth="1"/>
    <col min="8" max="8" width="13.140625" bestFit="1" customWidth="1"/>
    <col min="9" max="9" width="17" customWidth="1"/>
  </cols>
  <sheetData>
    <row r="1" spans="1:11" ht="30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6"/>
      <c r="G1" s="26"/>
      <c r="H1" s="26"/>
      <c r="I1" s="26"/>
    </row>
    <row r="2" spans="1:11" ht="23.25">
      <c r="A2" s="33">
        <v>13974911</v>
      </c>
      <c r="B2" s="28" t="s">
        <v>5</v>
      </c>
      <c r="C2" s="31">
        <v>42433.583333333336</v>
      </c>
      <c r="D2" s="32">
        <v>42436.507615740738</v>
      </c>
      <c r="E2" s="34" t="s">
        <v>7</v>
      </c>
      <c r="F2" s="30" t="b">
        <f>IF(AND(C2&gt;=Лист2!K$3,Лист2!C2&lt;=Лист2!K$4),Лист2!A2&amp;Лист2!B2)</f>
        <v>0</v>
      </c>
      <c r="G2" s="30">
        <f>IF(F2=(0=1),0,COUNTIF(F$2:F2,F2)=1)</f>
        <v>0</v>
      </c>
      <c r="H2" s="30" t="str">
        <f>IF(AND(D2&gt;=Лист2!K$3,D2&lt;=Лист2!K$4),Лист2!A2&amp;Лист2!B2)</f>
        <v>13974911FTTx</v>
      </c>
      <c r="I2" s="26" t="b">
        <f>IF(H2=(0=1),0,COUNTIF(H$2:H2,H2)=1)</f>
        <v>1</v>
      </c>
    </row>
    <row r="3" spans="1:11" ht="23.25">
      <c r="A3" s="27">
        <v>13974911</v>
      </c>
      <c r="B3" s="28" t="s">
        <v>5</v>
      </c>
      <c r="C3" s="31">
        <v>42436.5</v>
      </c>
      <c r="D3" s="32">
        <v>42436.507615740738</v>
      </c>
      <c r="E3" s="29" t="s">
        <v>7</v>
      </c>
      <c r="F3" s="30" t="str">
        <f>IF(AND(C3&gt;=Лист2!K$3,Лист2!C3&lt;=Лист2!K$4),Лист2!A3&amp;Лист2!B3)</f>
        <v>13974911FTTx</v>
      </c>
      <c r="G3" s="30" t="b">
        <f>IF(F3=(0=1),0,COUNTIF(F$2:F3,F3)=1)</f>
        <v>1</v>
      </c>
      <c r="H3" s="30" t="str">
        <f>IF(AND(D3&gt;=Лист2!K$3,D3&lt;=Лист2!K$4),Лист2!A3&amp;Лист2!B3)</f>
        <v>13974911FTTx</v>
      </c>
      <c r="I3" s="26" t="b">
        <f>IF(H3=(0=1),0,COUNTIF(H$2:H3,H3)=1)</f>
        <v>0</v>
      </c>
      <c r="K3" s="35">
        <v>42436</v>
      </c>
    </row>
    <row r="4" spans="1:11" ht="23.25">
      <c r="A4" s="27">
        <v>13971347</v>
      </c>
      <c r="B4" s="28" t="s">
        <v>5</v>
      </c>
      <c r="C4" s="31">
        <v>42436.583333333336</v>
      </c>
      <c r="D4" s="32">
        <v>42436</v>
      </c>
      <c r="E4" s="29" t="s">
        <v>7</v>
      </c>
      <c r="F4" s="30" t="str">
        <f>IF(AND(C4&gt;=Лист2!K$3,Лист2!C4&lt;=Лист2!K$4),Лист2!A4&amp;Лист2!B4)</f>
        <v>13971347FTTx</v>
      </c>
      <c r="G4" s="30" t="b">
        <f>IF(F4=(0=1),0,COUNTIF(F$2:F4,F4)=1)</f>
        <v>1</v>
      </c>
      <c r="H4" s="30" t="str">
        <f>IF(AND(D4&gt;=Лист2!K$3,D4&lt;=Лист2!K$4),Лист2!A4&amp;Лист2!B4)</f>
        <v>13971347FTTx</v>
      </c>
      <c r="I4" s="26" t="b">
        <f>IF(H4=(0=1),0,COUNTIF(H$2:H4,H4)=1)</f>
        <v>1</v>
      </c>
      <c r="K4" s="35">
        <v>42436.999305555553</v>
      </c>
    </row>
    <row r="5" spans="1:11" ht="23.25">
      <c r="A5" s="27">
        <v>13994979</v>
      </c>
      <c r="B5" s="28" t="s">
        <v>5</v>
      </c>
      <c r="C5" s="31">
        <v>42436.416666666664</v>
      </c>
      <c r="D5" s="32">
        <v>42436.481736111113</v>
      </c>
      <c r="E5" s="29" t="s">
        <v>7</v>
      </c>
      <c r="F5" s="30" t="str">
        <f>IF(AND(C5&gt;=Лист2!K$3,Лист2!C5&lt;=Лист2!K$4),Лист2!A5&amp;Лист2!B5)</f>
        <v>13994979FTTx</v>
      </c>
      <c r="G5" s="30" t="b">
        <f>IF(F5=(0=1),0,COUNTIF(F$2:F5,F5)=1)</f>
        <v>1</v>
      </c>
      <c r="H5" s="30" t="str">
        <f>IF(AND(D5&gt;=Лист2!K$3,D5&lt;=Лист2!K$4),Лист2!A5&amp;Лист2!B5)</f>
        <v>13994979FTTx</v>
      </c>
      <c r="I5" s="26" t="b">
        <f>IF(H5=(0=1),0,COUNTIF(H$2:H5,H5)=1)</f>
        <v>1</v>
      </c>
    </row>
    <row r="6" spans="1:11" ht="23.25">
      <c r="A6" s="27">
        <v>13999055</v>
      </c>
      <c r="B6" s="28" t="s">
        <v>5</v>
      </c>
      <c r="C6" s="31">
        <v>42436.416666666664</v>
      </c>
      <c r="D6" s="32">
        <v>42436.482673611114</v>
      </c>
      <c r="E6" s="29" t="s">
        <v>7</v>
      </c>
      <c r="F6" s="30" t="str">
        <f>IF(AND(C6&gt;=Лист2!K$3,Лист2!C6&lt;=Лист2!K$4),Лист2!A6&amp;Лист2!B6)</f>
        <v>13999055FTTx</v>
      </c>
      <c r="G6" s="30" t="b">
        <f>IF(F6=(0=1),0,COUNTIF(F$2:F6,F6)=1)</f>
        <v>1</v>
      </c>
      <c r="H6" s="30" t="str">
        <f>IF(AND(D6&gt;=Лист2!K$3,D6&lt;=Лист2!K$4),Лист2!A6&amp;Лист2!B6)</f>
        <v>13999055FTTx</v>
      </c>
      <c r="I6" s="26" t="b">
        <f>IF(H6=(0=1),0,COUNTIF(H$2:H6,H6)=1)</f>
        <v>1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AL5"/>
    </sheetView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2016-03-28T05:48:25Z</dcterms:modified>
</cp:coreProperties>
</file>