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<sst xmlns="http://schemas.openxmlformats.org/spreadsheetml/2006/main" count="52" uniqueCount="52">
  <si>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Стандартная небольшая Газель</t>
  </si>
  <si>
    <r>
      <t>Доп. час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500 руб</t>
    </r>
    <r>
      <rPr>
        <sz val="12"/>
        <color indexed="8"/>
        <rFont val="Calibri"/>
        <family val="2"/>
      </rPr>
      <t>.</t>
    </r>
  </si>
  <si>
    <t>Расстояние</t>
  </si>
  <si>
    <t>М-100 (В-7,5)</t>
  </si>
  <si>
    <t>М-150 (В-10)</t>
  </si>
  <si>
    <t>М-200 (В-15)</t>
  </si>
  <si>
    <t>М-250 (В-20)</t>
  </si>
  <si>
    <t>М-300 (В-22.5)</t>
  </si>
  <si>
    <t>М-350 (В-25)</t>
  </si>
  <si>
    <t>М-400 (В-30)</t>
  </si>
  <si>
    <t>М-450 (В-35)</t>
  </si>
  <si>
    <t>М-500 (В-40)</t>
  </si>
  <si>
    <t>РАССТОЯНИЕ от завода д. Саларьево (Москва)</t>
  </si>
  <si>
    <t>договорная</t>
  </si>
  <si>
    <t>Цена за 1 м3 с доставкой</t>
  </si>
  <si>
    <t>невозможно доставить</t>
  </si>
  <si>
    <t>Ваша кубатура</t>
  </si>
  <si>
    <t>Цена за 1 м3 без доставки</t>
  </si>
  <si>
    <t>МАРКА ТОВАРНОГО БЕТОНА</t>
  </si>
  <si>
    <t>70 - 100 км</t>
  </si>
  <si>
    <t>100 - выше, км</t>
  </si>
  <si>
    <t>5-10, км</t>
  </si>
  <si>
    <t>0-5, км</t>
  </si>
  <si>
    <t>10-20, км</t>
  </si>
  <si>
    <t>20-30, км</t>
  </si>
  <si>
    <t>30-40, км</t>
  </si>
  <si>
    <t>40-50, км</t>
  </si>
  <si>
    <t>51-60, км</t>
  </si>
  <si>
    <t>Попробую сформулировать кратко и по теме</t>
  </si>
  <si>
    <t xml:space="preserve">Мне надо написать формулу ЕСЛИ с тремя условиями: </t>
  </si>
  <si>
    <t>1) меньше; M14&lt;7</t>
  </si>
  <si>
    <t>2) равно; М14*L14</t>
  </si>
  <si>
    <t>3) больше; M14&gt;49</t>
  </si>
  <si>
    <t xml:space="preserve">В ячейке N14 я поставил формулу [code]=ЕСЛИ(M14&gt;49;((L14*0,95)*M14);M14*L14)[/code], </t>
  </si>
  <si>
    <t xml:space="preserve">но мне сюда надо еще добавить одно условие, если M14&lt;7, </t>
  </si>
  <si>
    <t xml:space="preserve">При этом при вводе в ячейку M14 = 1, вычисление будет совершаться по формуле [code]L15+C6*6[/code]; </t>
  </si>
  <si>
    <t xml:space="preserve">если ввести M14 = 2, то [code]B14+(С11+100)*5[/code]; </t>
  </si>
  <si>
    <t xml:space="preserve">M14 = 3, то [code]L15+D6*6[/code]; </t>
  </si>
  <si>
    <t xml:space="preserve">M14 = 4, то [code]B14+(С11+100)*3[/code]; </t>
  </si>
  <si>
    <t xml:space="preserve">M14 = 5, то [code]B14+(С11+100)*2[/code]; </t>
  </si>
  <si>
    <t xml:space="preserve">M14 = 6, то [code]B14+(С11+100)*1[/code]; </t>
  </si>
  <si>
    <t>M14 = 7, то [code]B14+С11[/code]</t>
  </si>
  <si>
    <t>Т.о. если поставить в M14 число 5 то выражение должно посчитаться по формуле [code]B14+(С11+100)*2[/code].</t>
  </si>
  <si>
    <t>Ну и конечно, чтобы поставив расстояние, эта формула срабатывала как и L14</t>
  </si>
  <si>
    <t>Если меньше 7 м3, идет доплата</t>
  </si>
  <si>
    <t>пустой пробег автомобиля</t>
  </si>
  <si>
    <t>Общая сумма за бетон, без пустого пробега</t>
  </si>
  <si>
    <t>Количество пустых кубов</t>
  </si>
  <si>
    <t>Общая сумма за бетон, руб.</t>
  </si>
  <si>
    <t>км. от завода, до Вашего строительного объекта, наш завод находится в д. Саларьево, Киевское шоссе 3 км. от МКАД</t>
  </si>
  <si>
    <t>СКИДКА при заказе более 50 м3 = 50 руб. с куба</t>
  </si>
  <si>
    <t>СКИДКА при заказе более 100 м3 = 100 руб. с куба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</si>
</sst>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6"/>
      <color rgb="FFFF0000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0" fontId="32" fillId="34" borderId="20" xfId="0" applyFont="1" applyFill="1" applyBorder="1" applyAlignment="1">
      <alignment horizontal="center" vertical="center"/>
    </xf>
    <xf numFmtId="164" fontId="0" fillId="34" borderId="11" xfId="0" applyNumberFormat="1" applyFill="1" applyBorder="1" applyAlignment="1">
      <alignment horizontal="center" vertical="center"/>
    </xf>
    <xf numFmtId="164" fontId="0" fillId="34" borderId="18" xfId="0" applyNumberFormat="1" applyFill="1" applyBorder="1" applyAlignment="1">
      <alignment vertical="center"/>
    </xf>
    <xf numFmtId="164" fontId="0" fillId="34" borderId="11" xfId="0" applyNumberFormat="1" applyFill="1" applyBorder="1" applyAlignment="1">
      <alignment vertical="center"/>
    </xf>
    <xf numFmtId="164" fontId="0" fillId="34" borderId="13" xfId="0" applyNumberFormat="1" applyFill="1" applyBorder="1" applyAlignment="1">
      <alignment vertical="center"/>
    </xf>
    <xf numFmtId="165" fontId="44" fillId="34" borderId="11" xfId="0" applyNumberFormat="1" applyFont="1" applyFill="1" applyBorder="1" applyAlignment="1">
      <alignment horizontal="center" vertical="center"/>
    </xf>
    <xf numFmtId="165" fontId="44" fillId="0" borderId="11" xfId="0" applyNumberFormat="1" applyFont="1" applyFill="1" applyBorder="1" applyAlignment="1">
      <alignment horizontal="center" vertical="center"/>
    </xf>
    <xf numFmtId="165" fontId="44" fillId="0" borderId="22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18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164" fontId="0" fillId="0" borderId="25" xfId="0" applyNumberForma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/>
    </xf>
    <xf numFmtId="165" fontId="44" fillId="0" borderId="13" xfId="0" applyNumberFormat="1" applyFont="1" applyFill="1" applyBorder="1" applyAlignment="1">
      <alignment horizontal="right" vertical="center"/>
    </xf>
    <xf numFmtId="165" fontId="44" fillId="34" borderId="13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5" fontId="0" fillId="0" borderId="31" xfId="0" applyNumberFormat="1" applyBorder="1" applyAlignment="1">
      <alignment/>
    </xf>
    <xf numFmtId="0" fontId="0" fillId="34" borderId="11" xfId="0" applyFill="1" applyBorder="1" applyAlignment="1">
      <alignment/>
    </xf>
    <xf numFmtId="165" fontId="0" fillId="34" borderId="31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165" fontId="44" fillId="0" borderId="44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65" fontId="44" fillId="0" borderId="28" xfId="0" applyNumberFormat="1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2">
      <selection activeCell="N15" sqref="N15"/>
    </sheetView>
  </sheetViews>
  <sheetFormatPr defaultColWidth="9.140625" defaultRowHeight="15"/>
  <cols>
    <col min="1" max="1" width="27.57421875" style="0" customWidth="1"/>
    <col min="2" max="2" width="12.57421875" style="0" customWidth="1"/>
    <col min="3" max="3" width="7.140625" style="0" customWidth="1"/>
    <col min="4" max="4" width="9.57421875" style="0" customWidth="1"/>
    <col min="5" max="9" width="9.140625" style="0" customWidth="1"/>
    <col min="10" max="10" width="11.57421875" style="0" customWidth="1"/>
    <col min="11" max="11" width="22.421875" style="0" customWidth="1"/>
    <col min="12" max="12" width="31.421875" style="0" bestFit="1" customWidth="1"/>
    <col min="13" max="13" width="9.140625" style="0" bestFit="1" customWidth="1"/>
    <col min="14" max="14" width="21.8515625" style="0" customWidth="1"/>
    <col min="15" max="15" width="16.7109375" style="0" customWidth="1"/>
    <col min="16" max="16" width="13.421875" style="0" customWidth="1"/>
    <col min="17" max="17" width="21.8515625" style="0" bestFit="1" customWidth="1"/>
  </cols>
  <sheetData>
    <row r="1" spans="1:4" ht="16.5" customHeight="1" hidden="1" thickBot="1">
      <c r="A1" s="3"/>
      <c r="B1" s="78" t="s">
        <v>0</v>
      </c>
      <c r="C1" s="79"/>
      <c r="D1" s="1" t="s">
        <v>1</v>
      </c>
    </row>
    <row r="2" spans="1:4" ht="16.5" customHeight="1">
      <c r="A2" s="32"/>
      <c r="B2" s="33"/>
      <c r="C2" s="33"/>
      <c r="D2" s="34"/>
    </row>
    <row r="3" spans="1:4" ht="16.5" customHeight="1">
      <c r="A3" s="32"/>
      <c r="B3" s="33"/>
      <c r="C3" s="33"/>
      <c r="D3" s="43"/>
    </row>
    <row r="4" spans="1:4" ht="16.5" customHeight="1">
      <c r="A4" s="32"/>
      <c r="B4" s="33"/>
      <c r="C4" s="33"/>
      <c r="D4" s="43"/>
    </row>
    <row r="5" ht="15">
      <c r="D5" s="44"/>
    </row>
    <row r="6" spans="1:17" ht="26.25" customHeight="1">
      <c r="A6" s="35" t="s">
        <v>2</v>
      </c>
      <c r="B6" s="2">
        <v>1</v>
      </c>
      <c r="D6" s="49"/>
      <c r="L6" s="86" t="s">
        <v>49</v>
      </c>
      <c r="M6" s="86"/>
      <c r="N6" s="86"/>
      <c r="O6" s="86"/>
      <c r="P6" s="86"/>
      <c r="Q6" s="86"/>
    </row>
    <row r="7" spans="4:17" ht="15">
      <c r="D7" s="45"/>
      <c r="L7" s="86"/>
      <c r="M7" s="86"/>
      <c r="N7" s="86"/>
      <c r="O7" s="86"/>
      <c r="P7" s="86"/>
      <c r="Q7" s="86"/>
    </row>
    <row r="8" ht="15.75" thickBot="1">
      <c r="D8" s="45"/>
    </row>
    <row r="9" spans="1:17" ht="35.25" customHeight="1" thickBot="1">
      <c r="A9" s="62"/>
      <c r="B9" s="90" t="s">
        <v>17</v>
      </c>
      <c r="C9" s="75" t="s">
        <v>12</v>
      </c>
      <c r="D9" s="76"/>
      <c r="E9" s="76"/>
      <c r="F9" s="76"/>
      <c r="G9" s="76"/>
      <c r="H9" s="76"/>
      <c r="I9" s="76"/>
      <c r="J9" s="76"/>
      <c r="K9" s="77"/>
      <c r="L9" s="63" t="s">
        <v>14</v>
      </c>
      <c r="M9" s="63" t="s">
        <v>16</v>
      </c>
      <c r="N9" s="63" t="s">
        <v>46</v>
      </c>
      <c r="O9" s="65" t="s">
        <v>44</v>
      </c>
      <c r="P9" s="65" t="s">
        <v>47</v>
      </c>
      <c r="Q9" s="67" t="s">
        <v>48</v>
      </c>
    </row>
    <row r="10" spans="1:17" ht="21" customHeight="1">
      <c r="A10" s="14"/>
      <c r="B10" s="91"/>
      <c r="C10" s="13" t="s">
        <v>22</v>
      </c>
      <c r="D10" s="4" t="s">
        <v>21</v>
      </c>
      <c r="E10" s="5" t="s">
        <v>23</v>
      </c>
      <c r="F10" s="6" t="s">
        <v>24</v>
      </c>
      <c r="G10" s="37" t="s">
        <v>25</v>
      </c>
      <c r="H10" s="38" t="s">
        <v>26</v>
      </c>
      <c r="I10" s="6" t="s">
        <v>27</v>
      </c>
      <c r="J10" s="38" t="s">
        <v>19</v>
      </c>
      <c r="K10" s="37" t="s">
        <v>20</v>
      </c>
      <c r="L10" s="64"/>
      <c r="M10" s="64"/>
      <c r="N10" s="64"/>
      <c r="O10" s="66"/>
      <c r="P10" s="66"/>
      <c r="Q10" s="68"/>
    </row>
    <row r="11" spans="1:17" ht="15">
      <c r="A11" s="72" t="s">
        <v>18</v>
      </c>
      <c r="B11" s="10"/>
      <c r="C11" s="39">
        <v>300</v>
      </c>
      <c r="D11" s="39">
        <v>350</v>
      </c>
      <c r="E11" s="39">
        <v>450</v>
      </c>
      <c r="F11" s="39">
        <v>500</v>
      </c>
      <c r="G11" s="40">
        <v>550</v>
      </c>
      <c r="H11" s="41">
        <v>650</v>
      </c>
      <c r="I11" s="42">
        <v>750</v>
      </c>
      <c r="J11" s="7" t="s">
        <v>13</v>
      </c>
      <c r="K11" s="7" t="s">
        <v>15</v>
      </c>
      <c r="L11" s="10"/>
      <c r="M11" s="12"/>
      <c r="N11" s="52"/>
      <c r="O11" s="10"/>
      <c r="P11" s="12"/>
      <c r="Q11" s="56"/>
    </row>
    <row r="12" spans="1:17" ht="15">
      <c r="A12" s="73"/>
      <c r="B12" s="12"/>
      <c r="C12" s="69" t="s">
        <v>45</v>
      </c>
      <c r="D12" s="70"/>
      <c r="E12" s="70"/>
      <c r="F12" s="70"/>
      <c r="G12" s="70"/>
      <c r="H12" s="70"/>
      <c r="I12" s="70"/>
      <c r="J12" s="70"/>
      <c r="K12" s="71"/>
      <c r="L12" s="12"/>
      <c r="M12" s="12"/>
      <c r="N12" s="52"/>
      <c r="O12" s="12"/>
      <c r="P12" s="12"/>
      <c r="Q12" s="57"/>
    </row>
    <row r="13" spans="1:17" ht="15">
      <c r="A13" s="73"/>
      <c r="B13" s="12"/>
      <c r="C13" s="50">
        <v>400</v>
      </c>
      <c r="D13" s="50">
        <v>450</v>
      </c>
      <c r="E13" s="50">
        <v>550</v>
      </c>
      <c r="F13" s="51">
        <v>600</v>
      </c>
      <c r="G13" s="51">
        <v>650</v>
      </c>
      <c r="H13" s="51">
        <v>750</v>
      </c>
      <c r="I13" s="51">
        <v>850</v>
      </c>
      <c r="J13" s="7"/>
      <c r="K13" s="7"/>
      <c r="L13" s="12"/>
      <c r="M13" s="12"/>
      <c r="N13" s="52"/>
      <c r="O13" s="12"/>
      <c r="P13" s="12"/>
      <c r="Q13" s="57"/>
    </row>
    <row r="14" spans="1:17" ht="15">
      <c r="A14" s="74"/>
      <c r="B14" s="11"/>
      <c r="C14" s="8"/>
      <c r="D14" s="8"/>
      <c r="E14" s="8"/>
      <c r="F14" s="8"/>
      <c r="G14" s="7"/>
      <c r="H14" s="7"/>
      <c r="I14" s="8"/>
      <c r="J14" s="7"/>
      <c r="K14" s="7"/>
      <c r="L14" s="11"/>
      <c r="M14" s="12"/>
      <c r="N14" s="52"/>
      <c r="O14" s="12"/>
      <c r="P14" s="12"/>
      <c r="Q14" s="58"/>
    </row>
    <row r="15" spans="1:17" ht="21">
      <c r="A15" s="15" t="s">
        <v>3</v>
      </c>
      <c r="B15" s="17">
        <v>2900</v>
      </c>
      <c r="C15" s="18">
        <f>$B$15+C11</f>
        <v>3200</v>
      </c>
      <c r="D15" s="18">
        <f aca="true" t="shared" si="0" ref="D15:I15">$B$15+D11</f>
        <v>3250</v>
      </c>
      <c r="E15" s="18">
        <f t="shared" si="0"/>
        <v>3350</v>
      </c>
      <c r="F15" s="18">
        <f t="shared" si="0"/>
        <v>3400</v>
      </c>
      <c r="G15" s="18">
        <f t="shared" si="0"/>
        <v>3450</v>
      </c>
      <c r="H15" s="18">
        <f t="shared" si="0"/>
        <v>3550</v>
      </c>
      <c r="I15" s="18">
        <f t="shared" si="0"/>
        <v>3650</v>
      </c>
      <c r="J15" s="20" t="str">
        <f>$J$11</f>
        <v>договорная</v>
      </c>
      <c r="K15" s="19" t="str">
        <f>$K$11</f>
        <v>невозможно доставить</v>
      </c>
      <c r="L15" s="30">
        <f>IF($B$6&gt;100,(K15),LOOKUP($B$6,{0,6,11,21,31,41,51,61},C15:I15))</f>
        <v>3200</v>
      </c>
      <c r="M15" s="2">
        <v>1</v>
      </c>
      <c r="N15" s="53">
        <f>IF(M15&gt;49,((L15-50)*M15),M15*L15)</f>
        <v>3200</v>
      </c>
      <c r="O15" s="30">
        <f>IF($B$6&gt;100,(K15),LOOKUP($B$6,{0,6,11,21,31,41,51,61},$C$13:$I$13))*IF(M15&lt;7,(P15),LOOKUP(M15,{0,1,2,3,4,5,6,7},$C$7:$I$7))</f>
        <v>2400</v>
      </c>
      <c r="P15" s="9">
        <f>(M15&lt;&gt;"")*MAX(7-M15,0)</f>
        <v>6</v>
      </c>
      <c r="Q15" s="59">
        <f>N15+O15</f>
        <v>5600</v>
      </c>
    </row>
    <row r="16" spans="1:17" ht="21">
      <c r="A16" s="24" t="s">
        <v>4</v>
      </c>
      <c r="B16" s="25">
        <v>3000</v>
      </c>
      <c r="C16" s="26">
        <f>$B$16+C11</f>
        <v>3300</v>
      </c>
      <c r="D16" s="26">
        <f aca="true" t="shared" si="1" ref="D16:I16">$B$16+D11</f>
        <v>3350</v>
      </c>
      <c r="E16" s="26">
        <f t="shared" si="1"/>
        <v>3450</v>
      </c>
      <c r="F16" s="26">
        <f t="shared" si="1"/>
        <v>3500</v>
      </c>
      <c r="G16" s="26">
        <f t="shared" si="1"/>
        <v>3550</v>
      </c>
      <c r="H16" s="26">
        <f t="shared" si="1"/>
        <v>3650</v>
      </c>
      <c r="I16" s="26">
        <f t="shared" si="1"/>
        <v>3750</v>
      </c>
      <c r="J16" s="28" t="str">
        <f aca="true" t="shared" si="2" ref="J16:J23">$J$11</f>
        <v>договорная</v>
      </c>
      <c r="K16" s="27" t="str">
        <f aca="true" t="shared" si="3" ref="K16:K23">$K$11</f>
        <v>невозможно доставить</v>
      </c>
      <c r="L16" s="29">
        <f>IF($B$6&gt;100,(K16),LOOKUP($B$6,{0,6,11,21,31,41,51,61},C16:I16))</f>
        <v>3300</v>
      </c>
      <c r="M16" s="2"/>
      <c r="N16" s="54">
        <f aca="true" t="shared" si="4" ref="N15:N23">IF(M16&gt;49,((L16*0.95)*M16),M16*L16)</f>
        <v>0</v>
      </c>
      <c r="O16" s="29">
        <f>IF($B$6&gt;100,(K16),LOOKUP($B$6,{0,6,11,21,31,41,51,61},$C$13:$I$13))*IF(M16&lt;7,(P16),LOOKUP(M16,{0,1,2,3,4,5,6,7},$C$7:$I$7))</f>
        <v>0</v>
      </c>
      <c r="P16" s="60">
        <f aca="true" t="shared" si="5" ref="P16:P23">(M16&lt;&gt;"")*MAX(7-M16,0)</f>
        <v>0</v>
      </c>
      <c r="Q16" s="61">
        <f aca="true" t="shared" si="6" ref="Q16:Q23">N16+O16</f>
        <v>0</v>
      </c>
    </row>
    <row r="17" spans="1:17" ht="21">
      <c r="A17" s="15" t="s">
        <v>5</v>
      </c>
      <c r="B17" s="17">
        <v>3050</v>
      </c>
      <c r="C17" s="18">
        <f>$B$17+C11</f>
        <v>3350</v>
      </c>
      <c r="D17" s="18">
        <f aca="true" t="shared" si="7" ref="D17:I17">$B$17+D11</f>
        <v>3400</v>
      </c>
      <c r="E17" s="18">
        <f t="shared" si="7"/>
        <v>3500</v>
      </c>
      <c r="F17" s="18">
        <f t="shared" si="7"/>
        <v>3550</v>
      </c>
      <c r="G17" s="18">
        <f t="shared" si="7"/>
        <v>3600</v>
      </c>
      <c r="H17" s="18">
        <f t="shared" si="7"/>
        <v>3700</v>
      </c>
      <c r="I17" s="18">
        <f t="shared" si="7"/>
        <v>3800</v>
      </c>
      <c r="J17" s="20" t="str">
        <f t="shared" si="2"/>
        <v>договорная</v>
      </c>
      <c r="K17" s="19" t="str">
        <f t="shared" si="3"/>
        <v>невозможно доставить</v>
      </c>
      <c r="L17" s="30">
        <f>IF($B$6&gt;100,(K17),LOOKUP($B$6,{0,6,11,21,31,41,51,61},C17:I17))</f>
        <v>3350</v>
      </c>
      <c r="M17" s="2"/>
      <c r="N17" s="53">
        <f t="shared" si="4"/>
        <v>0</v>
      </c>
      <c r="O17" s="30">
        <f>IF($B$6&gt;100,(K17),LOOKUP($B$6,{0,6,11,21,31,41,51,61},$C$13:$I$13))*IF(M17&lt;7,(P17),LOOKUP(M17,{0,1,2,3,4,5,6,7},$C$7:$I$7))</f>
        <v>0</v>
      </c>
      <c r="P17" s="9">
        <f t="shared" si="5"/>
        <v>0</v>
      </c>
      <c r="Q17" s="59">
        <f t="shared" si="6"/>
        <v>0</v>
      </c>
    </row>
    <row r="18" spans="1:17" ht="21">
      <c r="A18" s="24" t="s">
        <v>6</v>
      </c>
      <c r="B18" s="25">
        <v>3150</v>
      </c>
      <c r="C18" s="26">
        <f>$B18+C$11</f>
        <v>3450</v>
      </c>
      <c r="D18" s="26">
        <f aca="true" t="shared" si="8" ref="D18:I19">$B18+D$11</f>
        <v>3500</v>
      </c>
      <c r="E18" s="26">
        <f t="shared" si="8"/>
        <v>3600</v>
      </c>
      <c r="F18" s="26">
        <f t="shared" si="8"/>
        <v>3650</v>
      </c>
      <c r="G18" s="26">
        <f t="shared" si="8"/>
        <v>3700</v>
      </c>
      <c r="H18" s="26">
        <f t="shared" si="8"/>
        <v>3800</v>
      </c>
      <c r="I18" s="26">
        <f t="shared" si="8"/>
        <v>3900</v>
      </c>
      <c r="J18" s="28" t="str">
        <f t="shared" si="2"/>
        <v>договорная</v>
      </c>
      <c r="K18" s="27" t="str">
        <f t="shared" si="3"/>
        <v>невозможно доставить</v>
      </c>
      <c r="L18" s="29">
        <f>IF($B$6&gt;100,(K18),LOOKUP($B$6,{0,6,11,21,31,41,51,61},C18:I18))</f>
        <v>3450</v>
      </c>
      <c r="M18" s="2"/>
      <c r="N18" s="54">
        <f t="shared" si="4"/>
        <v>0</v>
      </c>
      <c r="O18" s="29">
        <f>IF($B$6&gt;100,(K18),LOOKUP($B$6,{0,6,11,21,31,41,51,61},$C$13:$I$13))*IF(M18&lt;7,(P18),LOOKUP(M18,{0,1,2,3,4,5,6,7},$C$7:$I$7))</f>
        <v>0</v>
      </c>
      <c r="P18" s="60">
        <f t="shared" si="5"/>
        <v>0</v>
      </c>
      <c r="Q18" s="61">
        <f t="shared" si="6"/>
        <v>0</v>
      </c>
    </row>
    <row r="19" spans="1:17" ht="21">
      <c r="A19" s="15" t="s">
        <v>7</v>
      </c>
      <c r="B19" s="17">
        <v>3300</v>
      </c>
      <c r="C19" s="46">
        <f>$B19+C$11</f>
        <v>3600</v>
      </c>
      <c r="D19" s="46">
        <f t="shared" si="8"/>
        <v>3650</v>
      </c>
      <c r="E19" s="46">
        <f t="shared" si="8"/>
        <v>3750</v>
      </c>
      <c r="F19" s="46">
        <f t="shared" si="8"/>
        <v>3800</v>
      </c>
      <c r="G19" s="46">
        <f t="shared" si="8"/>
        <v>3850</v>
      </c>
      <c r="H19" s="46">
        <f t="shared" si="8"/>
        <v>3950</v>
      </c>
      <c r="I19" s="46">
        <f t="shared" si="8"/>
        <v>4050</v>
      </c>
      <c r="J19" s="20" t="str">
        <f t="shared" si="2"/>
        <v>договорная</v>
      </c>
      <c r="K19" s="19" t="str">
        <f t="shared" si="3"/>
        <v>невозможно доставить</v>
      </c>
      <c r="L19" s="30">
        <f>IF($B$6&gt;100,(K19),LOOKUP($B$6,{0,6,11,21,31,41,51,61},C19:I19))</f>
        <v>3600</v>
      </c>
      <c r="M19" s="2"/>
      <c r="N19" s="53">
        <f t="shared" si="4"/>
        <v>0</v>
      </c>
      <c r="O19" s="30">
        <f>IF($B$6&gt;100,(K19),LOOKUP($B$6,{0,6,11,21,31,41,51,61},$C$13:$I$13))*IF(M19&lt;7,(P19),LOOKUP(M19,{0,1,2,3,4,5,6,7},$C$7:$I$7))</f>
        <v>0</v>
      </c>
      <c r="P19" s="9">
        <f t="shared" si="5"/>
        <v>0</v>
      </c>
      <c r="Q19" s="59">
        <f t="shared" si="6"/>
        <v>0</v>
      </c>
    </row>
    <row r="20" spans="1:17" ht="21">
      <c r="A20" s="24" t="s">
        <v>8</v>
      </c>
      <c r="B20" s="25">
        <v>3450</v>
      </c>
      <c r="C20" s="26">
        <f aca="true" t="shared" si="9" ref="C20:I23">$B20+C$11</f>
        <v>3750</v>
      </c>
      <c r="D20" s="26">
        <f t="shared" si="9"/>
        <v>3800</v>
      </c>
      <c r="E20" s="26">
        <f t="shared" si="9"/>
        <v>3900</v>
      </c>
      <c r="F20" s="26">
        <f t="shared" si="9"/>
        <v>3950</v>
      </c>
      <c r="G20" s="26">
        <f t="shared" si="9"/>
        <v>4000</v>
      </c>
      <c r="H20" s="26">
        <f t="shared" si="9"/>
        <v>4100</v>
      </c>
      <c r="I20" s="26">
        <f t="shared" si="9"/>
        <v>4200</v>
      </c>
      <c r="J20" s="28" t="str">
        <f t="shared" si="2"/>
        <v>договорная</v>
      </c>
      <c r="K20" s="27" t="str">
        <f t="shared" si="3"/>
        <v>невозможно доставить</v>
      </c>
      <c r="L20" s="29">
        <f>IF($B$6&gt;100,(K20),LOOKUP($B$6,{0,6,11,21,31,41,51,61},C20:I20))</f>
        <v>3750</v>
      </c>
      <c r="M20" s="2"/>
      <c r="N20" s="54">
        <f t="shared" si="4"/>
        <v>0</v>
      </c>
      <c r="O20" s="29">
        <f>IF($B$6&gt;100,(K20),LOOKUP($B$6,{0,6,11,21,31,41,51,61},$C$13:$I$13))*IF(M20&lt;7,(P20),LOOKUP(M20,{0,1,2,3,4,5,6,7},$C$7:$I$7))</f>
        <v>0</v>
      </c>
      <c r="P20" s="60">
        <f t="shared" si="5"/>
        <v>0</v>
      </c>
      <c r="Q20" s="61">
        <f t="shared" si="6"/>
        <v>0</v>
      </c>
    </row>
    <row r="21" spans="1:17" ht="21">
      <c r="A21" s="15" t="s">
        <v>9</v>
      </c>
      <c r="B21" s="17">
        <v>3700</v>
      </c>
      <c r="C21" s="46">
        <f t="shared" si="9"/>
        <v>4000</v>
      </c>
      <c r="D21" s="46">
        <f t="shared" si="9"/>
        <v>4050</v>
      </c>
      <c r="E21" s="46">
        <f t="shared" si="9"/>
        <v>4150</v>
      </c>
      <c r="F21" s="46">
        <f t="shared" si="9"/>
        <v>4200</v>
      </c>
      <c r="G21" s="46">
        <f t="shared" si="9"/>
        <v>4250</v>
      </c>
      <c r="H21" s="46">
        <f t="shared" si="9"/>
        <v>4350</v>
      </c>
      <c r="I21" s="46">
        <f t="shared" si="9"/>
        <v>4450</v>
      </c>
      <c r="J21" s="20" t="str">
        <f t="shared" si="2"/>
        <v>договорная</v>
      </c>
      <c r="K21" s="19" t="str">
        <f t="shared" si="3"/>
        <v>невозможно доставить</v>
      </c>
      <c r="L21" s="30">
        <f>IF($B$6&gt;100,(K21),LOOKUP($B$6,{0,6,11,21,31,41,51,61},C21:I21))</f>
        <v>4000</v>
      </c>
      <c r="M21" s="2"/>
      <c r="N21" s="53">
        <f t="shared" si="4"/>
        <v>0</v>
      </c>
      <c r="O21" s="30">
        <f>IF($B$6&gt;100,(K21),LOOKUP($B$6,{0,6,11,21,31,41,51,61},$C$13:$I$13))*IF(M21&lt;7,(P21),LOOKUP(M21,{0,1,2,3,4,5,6,7},$C$7:$I$7))</f>
        <v>0</v>
      </c>
      <c r="P21" s="9">
        <f t="shared" si="5"/>
        <v>0</v>
      </c>
      <c r="Q21" s="59">
        <f t="shared" si="6"/>
        <v>0</v>
      </c>
    </row>
    <row r="22" spans="1:17" ht="21">
      <c r="A22" s="24" t="s">
        <v>10</v>
      </c>
      <c r="B22" s="25">
        <v>3800</v>
      </c>
      <c r="C22" s="26">
        <f t="shared" si="9"/>
        <v>4100</v>
      </c>
      <c r="D22" s="26">
        <f t="shared" si="9"/>
        <v>4150</v>
      </c>
      <c r="E22" s="26">
        <f t="shared" si="9"/>
        <v>4250</v>
      </c>
      <c r="F22" s="26">
        <f t="shared" si="9"/>
        <v>4300</v>
      </c>
      <c r="G22" s="26">
        <f t="shared" si="9"/>
        <v>4350</v>
      </c>
      <c r="H22" s="26">
        <f t="shared" si="9"/>
        <v>4450</v>
      </c>
      <c r="I22" s="26">
        <f t="shared" si="9"/>
        <v>4550</v>
      </c>
      <c r="J22" s="28" t="str">
        <f t="shared" si="2"/>
        <v>договорная</v>
      </c>
      <c r="K22" s="27" t="str">
        <f t="shared" si="3"/>
        <v>невозможно доставить</v>
      </c>
      <c r="L22" s="29">
        <f>IF($B$6&gt;100,(K22),LOOKUP($B$6,{0,6,11,21,31,41,51,61},C22:I22))</f>
        <v>4100</v>
      </c>
      <c r="M22" s="2"/>
      <c r="N22" s="54">
        <f t="shared" si="4"/>
        <v>0</v>
      </c>
      <c r="O22" s="29">
        <f>IF($B$6&gt;100,(K22),LOOKUP($B$6,{0,6,11,21,31,41,51,61},$C$13:$I$13))*IF(M22&lt;7,(P22),LOOKUP(M22,{0,1,2,3,4,5,6,7},$C$7:$I$7))</f>
        <v>0</v>
      </c>
      <c r="P22" s="60">
        <f t="shared" si="5"/>
        <v>0</v>
      </c>
      <c r="Q22" s="61">
        <f t="shared" si="6"/>
        <v>0</v>
      </c>
    </row>
    <row r="23" spans="1:17" ht="21.75" thickBot="1">
      <c r="A23" s="16" t="s">
        <v>11</v>
      </c>
      <c r="B23" s="21">
        <v>3900</v>
      </c>
      <c r="C23" s="47">
        <f t="shared" si="9"/>
        <v>4200</v>
      </c>
      <c r="D23" s="48">
        <f t="shared" si="9"/>
        <v>4250</v>
      </c>
      <c r="E23" s="48">
        <f t="shared" si="9"/>
        <v>4350</v>
      </c>
      <c r="F23" s="48">
        <f t="shared" si="9"/>
        <v>4400</v>
      </c>
      <c r="G23" s="48">
        <f t="shared" si="9"/>
        <v>4450</v>
      </c>
      <c r="H23" s="48">
        <f t="shared" si="9"/>
        <v>4550</v>
      </c>
      <c r="I23" s="48">
        <f t="shared" si="9"/>
        <v>4650</v>
      </c>
      <c r="J23" s="23" t="str">
        <f t="shared" si="2"/>
        <v>договорная</v>
      </c>
      <c r="K23" s="22" t="str">
        <f t="shared" si="3"/>
        <v>невозможно доставить</v>
      </c>
      <c r="L23" s="31">
        <f>IF($B$6&gt;100,(K23),LOOKUP($B$6,{0,6,11,21,31,41,51,61},C23:I23))</f>
        <v>4200</v>
      </c>
      <c r="M23" s="2"/>
      <c r="N23" s="53">
        <f t="shared" si="4"/>
        <v>0</v>
      </c>
      <c r="O23" s="30">
        <f>IF($B$6&gt;100,(K23),LOOKUP($B$6,{0,6,11,21,31,41,51,61},$C$13:$I$13))*IF(M23&lt;7,(P23),LOOKUP(M23,{0,1,2,3,4,5,6,7},$C$7:$I$7))</f>
        <v>0</v>
      </c>
      <c r="P23" s="9">
        <f t="shared" si="5"/>
        <v>0</v>
      </c>
      <c r="Q23" s="59">
        <f t="shared" si="6"/>
        <v>0</v>
      </c>
    </row>
    <row r="24" spans="13:17" ht="15">
      <c r="M24" s="80">
        <f>SUM(M15:M23)</f>
        <v>1</v>
      </c>
      <c r="N24" s="83"/>
      <c r="O24" s="10"/>
      <c r="P24" s="10"/>
      <c r="Q24" s="87">
        <f>SUM(Q15:Q23)</f>
        <v>5600</v>
      </c>
    </row>
    <row r="25" spans="1:17" ht="23.25">
      <c r="A25" s="36" t="s">
        <v>50</v>
      </c>
      <c r="M25" s="81"/>
      <c r="N25" s="84"/>
      <c r="O25" s="12"/>
      <c r="P25" s="12"/>
      <c r="Q25" s="88"/>
    </row>
    <row r="26" spans="1:17" ht="24" thickBot="1">
      <c r="A26" s="36" t="s">
        <v>51</v>
      </c>
      <c r="M26" s="82"/>
      <c r="N26" s="85"/>
      <c r="O26" s="55"/>
      <c r="P26" s="55"/>
      <c r="Q26" s="89"/>
    </row>
    <row r="35" ht="15">
      <c r="A35" t="s">
        <v>28</v>
      </c>
    </row>
    <row r="37" ht="15">
      <c r="A37" t="s">
        <v>29</v>
      </c>
    </row>
    <row r="38" ht="15">
      <c r="A38" t="s">
        <v>30</v>
      </c>
    </row>
    <row r="39" ht="15">
      <c r="A39" t="s">
        <v>31</v>
      </c>
    </row>
    <row r="40" ht="15">
      <c r="A40" t="s">
        <v>32</v>
      </c>
    </row>
    <row r="42" ht="15">
      <c r="A42" t="s">
        <v>33</v>
      </c>
    </row>
    <row r="43" ht="15">
      <c r="A43" t="s">
        <v>34</v>
      </c>
    </row>
    <row r="44" ht="15">
      <c r="A44" t="s">
        <v>35</v>
      </c>
    </row>
    <row r="45" ht="15">
      <c r="A45" t="s">
        <v>36</v>
      </c>
    </row>
    <row r="46" ht="15">
      <c r="A46" t="s">
        <v>37</v>
      </c>
    </row>
    <row r="47" ht="15">
      <c r="A47" t="s">
        <v>38</v>
      </c>
    </row>
    <row r="48" ht="15">
      <c r="A48" t="s">
        <v>39</v>
      </c>
    </row>
    <row r="49" ht="15">
      <c r="A49" t="s">
        <v>40</v>
      </c>
    </row>
    <row r="50" ht="15">
      <c r="A50" t="s">
        <v>41</v>
      </c>
    </row>
    <row r="52" ht="15">
      <c r="A52" t="s">
        <v>42</v>
      </c>
    </row>
    <row r="54" ht="15">
      <c r="A54" t="s">
        <v>43</v>
      </c>
    </row>
  </sheetData>
  <sheetProtection selectLockedCells="1"/>
  <protectedRanges>
    <protectedRange password="CEF5" sqref="L10 L15:L23 N15:O23" name="Диапазон2"/>
    <protectedRange sqref="B6" name="Диапазон1"/>
  </protectedRanges>
  <mergeCells count="15">
    <mergeCell ref="B1:C1"/>
    <mergeCell ref="M24:M26"/>
    <mergeCell ref="N24:N26"/>
    <mergeCell ref="L6:Q7"/>
    <mergeCell ref="Q24:Q26"/>
    <mergeCell ref="B9:B10"/>
    <mergeCell ref="L9:L10"/>
    <mergeCell ref="M9:M10"/>
    <mergeCell ref="N9:N10"/>
    <mergeCell ref="O9:O10"/>
    <mergeCell ref="P9:P10"/>
    <mergeCell ref="Q9:Q10"/>
    <mergeCell ref="C12:K12"/>
    <mergeCell ref="A11:A14"/>
    <mergeCell ref="C9:K9"/>
  </mergeCells>
  <printOptions/>
  <pageMargins left="0.95" right="0.19791666666666666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cp:lastPrinted>2016-04-11T13:12:42Z</cp:lastPrinted>
  <dcterms:created xsi:type="dcterms:W3CDTF">2016-04-05T10:50:24Z</dcterms:created>
  <dcterms:modified xsi:type="dcterms:W3CDTF">2016-04-11T18:53:15Z</dcterms:modified>
  <cp:category/>
  <cp:version/>
  <cp:contentType/>
  <cp:contentStatus/>
</cp:coreProperties>
</file>