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05" windowWidth="20115" windowHeight="5895" firstSheet="1" activeTab="4"/>
  </bookViews>
  <sheets>
    <sheet name="Основной расчет" sheetId="4" r:id="rId1"/>
    <sheet name="выравнивание1" sheetId="5" r:id="rId2"/>
    <sheet name="выравнивание2" sheetId="6" r:id="rId3"/>
    <sheet name="выравнивание3" sheetId="7" r:id="rId4"/>
    <sheet name="Исходная таблица" sheetId="9" r:id="rId5"/>
    <sheet name="Ожидаемый результат" sheetId="10" r:id="rId6"/>
  </sheets>
  <externalReferences>
    <externalReference r:id="rId7"/>
  </externalReferences>
  <definedNames>
    <definedName name="_xlnm._FilterDatabase" localSheetId="3" hidden="1">выравнивание3!$A$2:$J$2</definedName>
    <definedName name="Выплаты">[1]Филиалы!$H$2:$H$25</definedName>
    <definedName name="Специалист">[1]Филиалы!$J$1:$J$17</definedName>
  </definedNames>
  <calcPr calcId="144525"/>
</workbook>
</file>

<file path=xl/calcChain.xml><?xml version="1.0" encoding="utf-8"?>
<calcChain xmlns="http://schemas.openxmlformats.org/spreadsheetml/2006/main">
  <c r="L3" i="10" l="1"/>
  <c r="D5" i="9"/>
  <c r="D4" i="9"/>
  <c r="D3" i="9"/>
  <c r="C4" i="9"/>
  <c r="C5" i="9"/>
  <c r="C3" i="9"/>
  <c r="C3" i="4"/>
  <c r="L3" i="9"/>
  <c r="D5" i="10" l="1"/>
  <c r="B4" i="5"/>
  <c r="B5" i="5"/>
  <c r="B5" i="6" s="1"/>
  <c r="B5" i="7" s="1"/>
  <c r="B6" i="5"/>
  <c r="B7" i="5"/>
  <c r="B7" i="6" s="1"/>
  <c r="B7" i="7" s="1"/>
  <c r="B8" i="5"/>
  <c r="B9" i="5"/>
  <c r="B9" i="6" s="1"/>
  <c r="B9" i="7" s="1"/>
  <c r="B10" i="5"/>
  <c r="B11" i="5"/>
  <c r="B12" i="5"/>
  <c r="D4" i="10" l="1"/>
  <c r="E5" i="10"/>
  <c r="F5" i="10"/>
  <c r="D3" i="10"/>
  <c r="G5" i="10"/>
  <c r="B11" i="6"/>
  <c r="B11" i="7" s="1"/>
  <c r="B10" i="6"/>
  <c r="B10" i="7" s="1"/>
  <c r="B12" i="6"/>
  <c r="B8" i="6"/>
  <c r="B8" i="7" s="1"/>
  <c r="B6" i="6"/>
  <c r="B6" i="7" s="1"/>
  <c r="B4" i="6"/>
  <c r="B4" i="7" s="1"/>
  <c r="I5" i="10" l="1"/>
  <c r="H5" i="10"/>
  <c r="E3" i="10"/>
  <c r="G3" i="10" s="1"/>
  <c r="E4" i="10"/>
  <c r="G4" i="10" s="1"/>
  <c r="B12" i="7"/>
  <c r="L3" i="4"/>
  <c r="F3" i="10" l="1"/>
  <c r="H4" i="10"/>
  <c r="I4" i="10"/>
  <c r="F4" i="10"/>
  <c r="H3" i="10"/>
  <c r="I3" i="10"/>
  <c r="C3" i="5"/>
  <c r="B3" i="5"/>
  <c r="C5" i="4"/>
  <c r="C5" i="5" s="1"/>
  <c r="C6" i="4"/>
  <c r="C6" i="5" s="1"/>
  <c r="C8" i="4"/>
  <c r="C12" i="4"/>
  <c r="C12" i="5" s="1"/>
  <c r="C10" i="4"/>
  <c r="C10" i="5" s="1"/>
  <c r="C4" i="4"/>
  <c r="C4" i="5" s="1"/>
  <c r="C7" i="4"/>
  <c r="C7" i="5" s="1"/>
  <c r="C9" i="4"/>
  <c r="C9" i="5" s="1"/>
  <c r="C11" i="4"/>
  <c r="C11" i="5" s="1"/>
  <c r="D8" i="4" l="1"/>
  <c r="C8" i="5"/>
  <c r="D3" i="4"/>
  <c r="E3" i="4" s="1"/>
  <c r="G3" i="4" s="1"/>
  <c r="H3" i="4" s="1"/>
  <c r="B3" i="6"/>
  <c r="B3" i="7" s="1"/>
  <c r="D11" i="4"/>
  <c r="D7" i="4"/>
  <c r="D10" i="4"/>
  <c r="D12" i="4"/>
  <c r="D9" i="4"/>
  <c r="D4" i="4"/>
  <c r="D6" i="4"/>
  <c r="D5" i="4"/>
  <c r="F3" i="4" l="1"/>
  <c r="E5" i="4"/>
  <c r="F5" i="4" s="1"/>
  <c r="E9" i="4"/>
  <c r="G9" i="4" s="1"/>
  <c r="H9" i="4" s="1"/>
  <c r="E12" i="4"/>
  <c r="G12" i="4" s="1"/>
  <c r="H12" i="4" s="1"/>
  <c r="E10" i="4"/>
  <c r="F10" i="4" s="1"/>
  <c r="E11" i="4"/>
  <c r="F11" i="4" s="1"/>
  <c r="E6" i="4"/>
  <c r="G6" i="4" s="1"/>
  <c r="H6" i="4" s="1"/>
  <c r="E8" i="4"/>
  <c r="G8" i="4" s="1"/>
  <c r="H8" i="4" s="1"/>
  <c r="E4" i="4"/>
  <c r="G4" i="4" s="1"/>
  <c r="H4" i="4" s="1"/>
  <c r="E7" i="4"/>
  <c r="G7" i="4" s="1"/>
  <c r="H7" i="4" s="1"/>
  <c r="I6" i="4"/>
  <c r="D6" i="5" s="1"/>
  <c r="I3" i="4"/>
  <c r="D3" i="5" s="1"/>
  <c r="E6" i="5" l="1"/>
  <c r="F6" i="5" s="1"/>
  <c r="F9" i="4"/>
  <c r="G5" i="4"/>
  <c r="H5" i="4" s="1"/>
  <c r="F6" i="4"/>
  <c r="I7" i="4"/>
  <c r="D7" i="5" s="1"/>
  <c r="I12" i="4"/>
  <c r="D12" i="5" s="1"/>
  <c r="F7" i="4"/>
  <c r="F4" i="4"/>
  <c r="F8" i="4"/>
  <c r="G11" i="4"/>
  <c r="H11" i="4" s="1"/>
  <c r="G10" i="4"/>
  <c r="H10" i="4" s="1"/>
  <c r="F12" i="4"/>
  <c r="I9" i="4"/>
  <c r="D9" i="5" s="1"/>
  <c r="I8" i="4"/>
  <c r="D8" i="5" s="1"/>
  <c r="I4" i="4"/>
  <c r="D4" i="5" s="1"/>
  <c r="E3" i="5"/>
  <c r="G3" i="5" s="1"/>
  <c r="H3" i="5" s="1"/>
  <c r="E9" i="5" l="1"/>
  <c r="F9" i="5"/>
  <c r="G9" i="5"/>
  <c r="E7" i="5"/>
  <c r="F7" i="5" s="1"/>
  <c r="E8" i="5"/>
  <c r="F8" i="5" s="1"/>
  <c r="G8" i="5"/>
  <c r="G6" i="5"/>
  <c r="E4" i="5"/>
  <c r="F4" i="5" s="1"/>
  <c r="E12" i="5"/>
  <c r="G12" i="5" s="1"/>
  <c r="I10" i="4"/>
  <c r="D10" i="5" s="1"/>
  <c r="I5" i="4"/>
  <c r="D5" i="5" s="1"/>
  <c r="I11" i="4"/>
  <c r="D11" i="5" s="1"/>
  <c r="F3" i="5"/>
  <c r="E10" i="5" l="1"/>
  <c r="F10" i="5" s="1"/>
  <c r="G10" i="5"/>
  <c r="G4" i="5"/>
  <c r="G7" i="5"/>
  <c r="H9" i="5"/>
  <c r="I9" i="5"/>
  <c r="H8" i="5"/>
  <c r="I8" i="5"/>
  <c r="H6" i="5"/>
  <c r="I6" i="5"/>
  <c r="H4" i="5"/>
  <c r="I4" i="5"/>
  <c r="E5" i="5"/>
  <c r="F5" i="5" s="1"/>
  <c r="E11" i="5"/>
  <c r="F11" i="5" s="1"/>
  <c r="H12" i="5"/>
  <c r="I12" i="5"/>
  <c r="F12" i="5"/>
  <c r="I3" i="5"/>
  <c r="C3" i="6" s="1"/>
  <c r="D9" i="6" l="1"/>
  <c r="C9" i="6"/>
  <c r="H7" i="5"/>
  <c r="I7" i="5"/>
  <c r="H10" i="5"/>
  <c r="I10" i="5"/>
  <c r="G11" i="5"/>
  <c r="I11" i="5" s="1"/>
  <c r="C8" i="6"/>
  <c r="D8" i="6"/>
  <c r="D6" i="6"/>
  <c r="C6" i="6"/>
  <c r="G5" i="5"/>
  <c r="D4" i="6"/>
  <c r="C4" i="6"/>
  <c r="H11" i="5"/>
  <c r="D12" i="6"/>
  <c r="C12" i="6"/>
  <c r="D3" i="6"/>
  <c r="D3" i="7" s="1"/>
  <c r="D10" i="6" l="1"/>
  <c r="C10" i="6"/>
  <c r="D7" i="6"/>
  <c r="C7" i="6"/>
  <c r="G9" i="6"/>
  <c r="E9" i="6"/>
  <c r="F9" i="6" s="1"/>
  <c r="D9" i="7"/>
  <c r="E9" i="7" s="1"/>
  <c r="F9" i="7" s="1"/>
  <c r="D8" i="7"/>
  <c r="E8" i="6"/>
  <c r="F8" i="6" s="1"/>
  <c r="E6" i="6"/>
  <c r="F6" i="6" s="1"/>
  <c r="D6" i="7"/>
  <c r="E6" i="7" s="1"/>
  <c r="F6" i="7" s="1"/>
  <c r="E4" i="6"/>
  <c r="F4" i="6" s="1"/>
  <c r="D4" i="7"/>
  <c r="E4" i="7" s="1"/>
  <c r="F4" i="7" s="1"/>
  <c r="G4" i="6"/>
  <c r="H5" i="5"/>
  <c r="I5" i="5"/>
  <c r="C11" i="6"/>
  <c r="D11" i="6"/>
  <c r="E12" i="6"/>
  <c r="F12" i="6" s="1"/>
  <c r="D12" i="7"/>
  <c r="E12" i="7" s="1"/>
  <c r="F12" i="7" s="1"/>
  <c r="G12" i="6"/>
  <c r="E3" i="7"/>
  <c r="F3" i="7" s="1"/>
  <c r="E3" i="6"/>
  <c r="G3" i="6" s="1"/>
  <c r="G8" i="6" l="1"/>
  <c r="I9" i="6"/>
  <c r="C9" i="7" s="1"/>
  <c r="H9" i="6"/>
  <c r="E7" i="6"/>
  <c r="F7" i="6" s="1"/>
  <c r="D7" i="7"/>
  <c r="E7" i="7" s="1"/>
  <c r="F7" i="7" s="1"/>
  <c r="E10" i="6"/>
  <c r="F10" i="6" s="1"/>
  <c r="D10" i="7"/>
  <c r="E10" i="7" s="1"/>
  <c r="F10" i="7" s="1"/>
  <c r="H8" i="6"/>
  <c r="I8" i="6"/>
  <c r="C8" i="7" s="1"/>
  <c r="E8" i="7"/>
  <c r="F8" i="7" s="1"/>
  <c r="G6" i="6"/>
  <c r="D5" i="6"/>
  <c r="C5" i="6"/>
  <c r="H4" i="6"/>
  <c r="I4" i="6"/>
  <c r="C4" i="7" s="1"/>
  <c r="D11" i="7"/>
  <c r="E11" i="7" s="1"/>
  <c r="F11" i="7" s="1"/>
  <c r="E11" i="6"/>
  <c r="F11" i="6" s="1"/>
  <c r="I12" i="6"/>
  <c r="C12" i="7" s="1"/>
  <c r="H12" i="6"/>
  <c r="F3" i="6"/>
  <c r="I3" i="6"/>
  <c r="H3" i="6"/>
  <c r="G9" i="7" l="1"/>
  <c r="G7" i="6"/>
  <c r="G10" i="6"/>
  <c r="G12" i="7"/>
  <c r="I12" i="7" s="1"/>
  <c r="G8" i="7"/>
  <c r="H6" i="6"/>
  <c r="I6" i="6"/>
  <c r="C6" i="7" s="1"/>
  <c r="G4" i="7"/>
  <c r="E5" i="6"/>
  <c r="F5" i="6" s="1"/>
  <c r="D5" i="7"/>
  <c r="E5" i="7" s="1"/>
  <c r="F5" i="7" s="1"/>
  <c r="G11" i="6"/>
  <c r="C3" i="7"/>
  <c r="I7" i="6" l="1"/>
  <c r="C7" i="7" s="1"/>
  <c r="H7" i="6"/>
  <c r="G5" i="6"/>
  <c r="H10" i="6"/>
  <c r="I10" i="6"/>
  <c r="C10" i="7" s="1"/>
  <c r="H9" i="7"/>
  <c r="I9" i="7"/>
  <c r="H12" i="7"/>
  <c r="I8" i="7"/>
  <c r="H8" i="7"/>
  <c r="G6" i="7"/>
  <c r="H5" i="6"/>
  <c r="I5" i="6"/>
  <c r="C5" i="7" s="1"/>
  <c r="I4" i="7"/>
  <c r="H4" i="7"/>
  <c r="I11" i="6"/>
  <c r="C11" i="7" s="1"/>
  <c r="H11" i="6"/>
  <c r="G3" i="7"/>
  <c r="G10" i="7" l="1"/>
  <c r="G7" i="7"/>
  <c r="H6" i="7"/>
  <c r="I6" i="7"/>
  <c r="G5" i="7"/>
  <c r="G11" i="7"/>
  <c r="H3" i="7"/>
  <c r="I3" i="7"/>
  <c r="I7" i="7" l="1"/>
  <c r="H7" i="7"/>
  <c r="I10" i="7"/>
  <c r="H10" i="7"/>
  <c r="E4" i="9"/>
  <c r="G4" i="9" s="1"/>
  <c r="I5" i="7"/>
  <c r="H5" i="7"/>
  <c r="I11" i="7"/>
  <c r="H11" i="7"/>
  <c r="F4" i="9" l="1"/>
  <c r="I4" i="9"/>
  <c r="H4" i="9"/>
  <c r="E3" i="9"/>
  <c r="F3" i="9" s="1"/>
  <c r="G3" i="9" l="1"/>
  <c r="H3" i="9" s="1"/>
  <c r="E5" i="9"/>
  <c r="G5" i="9" s="1"/>
  <c r="I3" i="9"/>
  <c r="F5" i="9" l="1"/>
  <c r="I5" i="9"/>
  <c r="H5" i="9"/>
</calcChain>
</file>

<file path=xl/comments1.xml><?xml version="1.0" encoding="utf-8"?>
<comments xmlns="http://schemas.openxmlformats.org/spreadsheetml/2006/main">
  <authors>
    <author>Сергей</author>
  </authors>
  <commentList>
    <comment ref="B2" authorId="0">
      <text>
        <r>
          <rPr>
            <sz val="9"/>
            <color indexed="81"/>
            <rFont val="Tahoma"/>
            <family val="2"/>
            <charset val="204"/>
          </rPr>
          <t>Сумма, к-рую компания должна господину N и к-рая будет перечислена через банк на почту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C2" authorId="0">
      <text>
        <r>
          <rPr>
            <sz val="9"/>
            <color indexed="81"/>
            <rFont val="Tahoma"/>
            <family val="2"/>
            <charset val="204"/>
          </rPr>
          <t>Сумма, к-рую получит господин N</t>
        </r>
      </text>
    </comment>
  </commentList>
</comments>
</file>

<file path=xl/sharedStrings.xml><?xml version="1.0" encoding="utf-8"?>
<sst xmlns="http://schemas.openxmlformats.org/spreadsheetml/2006/main" count="66" uniqueCount="18">
  <si>
    <t xml:space="preserve">Комиссия </t>
  </si>
  <si>
    <t>НДС</t>
  </si>
  <si>
    <t>Комиссия + НДС</t>
  </si>
  <si>
    <t>Сумма выплаты
(расчетная)</t>
  </si>
  <si>
    <t>КОЭФФИЦИЕНТ</t>
  </si>
  <si>
    <t>№ п/п</t>
  </si>
  <si>
    <t>Расхождение</t>
  </si>
  <si>
    <t>Сумма выплаты  = Сумма выплаты (расчетная)</t>
  </si>
  <si>
    <t>Увеличиваем сумму комиссии на 0,01</t>
  </si>
  <si>
    <t>Уменьшаем сумму на руки на 0,01</t>
  </si>
  <si>
    <t>Увеличиваем сумму на руки на 0,01</t>
  </si>
  <si>
    <t>Примечание</t>
  </si>
  <si>
    <t>Ожидаемый результат</t>
  </si>
  <si>
    <t>Расхождение покрывается за счет собственных средств компании</t>
  </si>
  <si>
    <t>Сумма выплаты (сумма обязательств компании перед контрагентом)</t>
  </si>
  <si>
    <t>Сумма в списке для почты (сумма на руки)</t>
  </si>
  <si>
    <t>Исходная таблица</t>
  </si>
  <si>
    <t>Основной расчет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</si>
</sst>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0.0000000"/>
  </numFmts>
  <fonts count="13" x14ac:knownFonts="1">
    <font>
      <sz val="11"/>
      <color theme="1"/>
      <name val="Calibri"/>
      <family val="2"/>
      <charset val="204"/>
      <scheme val="minor"/>
    </font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 Cyr"/>
      <charset val="204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2" fillId="2" borderId="1" applyNumberFormat="0" applyFon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4" fillId="0" borderId="2" xfId="2" applyFont="1" applyFill="1" applyBorder="1" applyAlignment="1">
      <alignment horizontal="center" vertical="center" wrapText="1"/>
    </xf>
    <xf numFmtId="0" fontId="4" fillId="0" borderId="2" xfId="2" applyFont="1" applyFill="1" applyBorder="1" applyAlignment="1">
      <alignment horizontal="center" vertical="center"/>
    </xf>
    <xf numFmtId="0" fontId="3" fillId="0" borderId="2" xfId="2" applyBorder="1" applyAlignment="1">
      <alignment horizontal="center" vertical="center" wrapText="1"/>
    </xf>
    <xf numFmtId="0" fontId="3" fillId="0" borderId="0" xfId="2"/>
    <xf numFmtId="0" fontId="7" fillId="0" borderId="0" xfId="2" applyFont="1" applyFill="1"/>
    <xf numFmtId="164" fontId="8" fillId="0" borderId="3" xfId="2" applyNumberFormat="1" applyFont="1" applyFill="1" applyBorder="1"/>
    <xf numFmtId="0" fontId="7" fillId="0" borderId="2" xfId="2" applyFont="1" applyFill="1" applyBorder="1" applyAlignment="1">
      <alignment horizontal="center"/>
    </xf>
    <xf numFmtId="4" fontId="7" fillId="0" borderId="2" xfId="2" applyNumberFormat="1" applyFont="1" applyFill="1" applyBorder="1"/>
    <xf numFmtId="0" fontId="3" fillId="0" borderId="2" xfId="2" applyBorder="1" applyAlignment="1">
      <alignment horizontal="center"/>
    </xf>
    <xf numFmtId="0" fontId="8" fillId="0" borderId="2" xfId="2" applyFont="1" applyFill="1" applyBorder="1" applyAlignment="1">
      <alignment horizontal="center"/>
    </xf>
    <xf numFmtId="4" fontId="8" fillId="0" borderId="2" xfId="3" applyNumberFormat="1" applyFont="1" applyFill="1" applyBorder="1" applyAlignment="1">
      <alignment vertical="top"/>
    </xf>
    <xf numFmtId="4" fontId="8" fillId="0" borderId="2" xfId="2" applyNumberFormat="1" applyFont="1" applyFill="1" applyBorder="1" applyAlignment="1"/>
    <xf numFmtId="0" fontId="7" fillId="0" borderId="2" xfId="2" applyFont="1" applyFill="1" applyBorder="1" applyAlignment="1">
      <alignment horizontal="center" vertical="center"/>
    </xf>
    <xf numFmtId="4" fontId="8" fillId="0" borderId="2" xfId="3" applyNumberFormat="1" applyFont="1" applyFill="1" applyBorder="1" applyAlignment="1">
      <alignment vertical="center"/>
    </xf>
    <xf numFmtId="4" fontId="8" fillId="3" borderId="2" xfId="2" applyNumberFormat="1" applyFont="1" applyFill="1" applyBorder="1" applyAlignment="1">
      <alignment vertical="center"/>
    </xf>
    <xf numFmtId="4" fontId="8" fillId="0" borderId="2" xfId="2" applyNumberFormat="1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4" fontId="7" fillId="0" borderId="2" xfId="2" applyNumberFormat="1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164" fontId="8" fillId="0" borderId="3" xfId="2" applyNumberFormat="1" applyFont="1" applyFill="1" applyBorder="1" applyAlignment="1">
      <alignment vertical="center"/>
    </xf>
    <xf numFmtId="0" fontId="12" fillId="0" borderId="2" xfId="2" applyFont="1" applyFill="1" applyBorder="1" applyAlignment="1">
      <alignment horizontal="center" vertical="center" wrapText="1"/>
    </xf>
    <xf numFmtId="0" fontId="3" fillId="0" borderId="0" xfId="2" applyAlignment="1">
      <alignment vertical="center"/>
    </xf>
    <xf numFmtId="0" fontId="9" fillId="0" borderId="4" xfId="2" applyFont="1" applyBorder="1" applyAlignment="1">
      <alignment horizontal="center"/>
    </xf>
  </cellXfs>
  <cellStyles count="7">
    <cellStyle name="Обычный" xfId="0" builtinId="0"/>
    <cellStyle name="Обычный 2" xfId="1"/>
    <cellStyle name="Обычный 3" xfId="2"/>
    <cellStyle name="Обычный_Расчет комиссии" xfId="3"/>
    <cellStyle name="Примечание 2" xfId="4"/>
    <cellStyle name="Финансовый 2" xfId="5"/>
    <cellStyle name="Финансовый 3" xfId="6"/>
  </cellStyles>
  <dxfs count="36"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m.adamova.CHER/&#1056;&#1072;&#1073;&#1086;&#1095;&#1080;&#1081;%20&#1089;&#1090;&#1086;&#1083;/&#1050;&#1086;&#1087;&#1080;&#1103;%20&#1056;&#1077;&#1077;&#1089;&#1090;&#1088;%20&#1089;%20&#1072;&#1074;&#1075;&#1091;&#1089;&#1090;&#1072;%202012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лиалы"/>
      <sheetName val="Сбер"/>
      <sheetName val="ВТБ"/>
      <sheetName val="Диапазон ПП"/>
      <sheetName val="Лист2"/>
    </sheetNames>
    <sheetDataSet>
      <sheetData sheetId="0">
        <row r="1">
          <cell r="A1" t="str">
            <v>№ филиала СБ</v>
          </cell>
          <cell r="J1" t="str">
            <v>Специалист</v>
          </cell>
        </row>
        <row r="2">
          <cell r="H2" t="str">
            <v>Выкупные суммы</v>
          </cell>
          <cell r="J2" t="str">
            <v>Минина Т.В.</v>
          </cell>
        </row>
        <row r="3">
          <cell r="H3" t="str">
            <v>Выплаты правопреемникам</v>
          </cell>
          <cell r="J3" t="str">
            <v>Адамова Т.М.</v>
          </cell>
        </row>
        <row r="4">
          <cell r="H4" t="str">
            <v>Доп.выплаты правопреемникам</v>
          </cell>
          <cell r="J4" t="str">
            <v>Морозова А.А.</v>
          </cell>
        </row>
        <row r="5">
          <cell r="H5" t="str">
            <v>Единовременные выплаты</v>
          </cell>
          <cell r="J5" t="str">
            <v>Павлова И.С.</v>
          </cell>
        </row>
        <row r="6">
          <cell r="H6" t="str">
            <v>Доплата к единовременной выплате</v>
          </cell>
          <cell r="J6" t="str">
            <v>Лужинская Г.М.</v>
          </cell>
        </row>
        <row r="7">
          <cell r="H7" t="str">
            <v>Ежемесячные выплаты</v>
          </cell>
          <cell r="J7" t="str">
            <v>Богачева И.В.</v>
          </cell>
        </row>
        <row r="8">
          <cell r="H8" t="str">
            <v>Ежеквартальные выплаты</v>
          </cell>
          <cell r="J8" t="str">
            <v>Бережная И.Е.</v>
          </cell>
        </row>
        <row r="9">
          <cell r="H9" t="str">
            <v>Наследуемые суммы</v>
          </cell>
          <cell r="J9" t="str">
            <v>Кузнецова О.Н.</v>
          </cell>
        </row>
        <row r="10">
          <cell r="H10" t="str">
            <v>Срочные пенсии по ОПС</v>
          </cell>
          <cell r="J10" t="str">
            <v>Виноградова А.А.</v>
          </cell>
        </row>
        <row r="11">
          <cell r="H11" t="str">
            <v>Пожизненные пенсии по ОПС</v>
          </cell>
        </row>
        <row r="12">
          <cell r="H12" t="str">
            <v>НДФЛ с пенсии</v>
          </cell>
        </row>
        <row r="13">
          <cell r="H13" t="str">
            <v>НДФЛ с выкупных сумм</v>
          </cell>
        </row>
        <row r="14">
          <cell r="H14" t="str">
            <v>НДФЛ с наследуемых сумм</v>
          </cell>
        </row>
        <row r="15">
          <cell r="H15" t="str">
            <v>Назначение платежа</v>
          </cell>
        </row>
        <row r="16">
          <cell r="H16" t="str">
            <v>Прочие поступления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2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1" width="9.140625" style="4"/>
    <col min="12" max="12" width="15.42578125" style="4" customWidth="1"/>
    <col min="13" max="16384" width="9.140625" style="4"/>
  </cols>
  <sheetData>
    <row r="1" spans="1:12" x14ac:dyDescent="0.25">
      <c r="A1" s="23" t="s">
        <v>17</v>
      </c>
      <c r="B1" s="23"/>
      <c r="C1" s="23"/>
      <c r="D1" s="23"/>
      <c r="E1" s="23"/>
      <c r="F1" s="23"/>
      <c r="G1" s="23"/>
      <c r="H1" s="23"/>
      <c r="I1" s="23"/>
    </row>
    <row r="2" spans="1:12" ht="79.5" thickBot="1" x14ac:dyDescent="0.3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  <c r="L2" s="4" t="s">
        <v>4</v>
      </c>
    </row>
    <row r="3" spans="1:12" s="5" customFormat="1" ht="16.5" thickBot="1" x14ac:dyDescent="0.3">
      <c r="A3" s="7">
        <v>1</v>
      </c>
      <c r="B3" s="11">
        <v>60.52</v>
      </c>
      <c r="C3" s="12">
        <f>ROUND(B3/$L$3,2)</f>
        <v>57.79</v>
      </c>
      <c r="D3" s="12">
        <f>IF(ROUND(C3*4%,2)&gt;7,ROUND(C3*4%,2),7)</f>
        <v>7</v>
      </c>
      <c r="E3" s="12">
        <f>ROUND(D3*18%,2)</f>
        <v>1.26</v>
      </c>
      <c r="F3" s="12">
        <f>SUM(D3:E3)</f>
        <v>8.26</v>
      </c>
      <c r="G3" s="12">
        <f>SUM(C3:E3)</f>
        <v>66.05</v>
      </c>
      <c r="H3" s="10" t="str">
        <f>IF(B3=G3,"Да","Нет")</f>
        <v>Нет</v>
      </c>
      <c r="I3" s="8">
        <f>IFERROR(ROUND(IFERROR(G3-B3,""),2),"")</f>
        <v>5.53</v>
      </c>
      <c r="L3" s="6">
        <f>1+0.04+0.04*0.18</f>
        <v>1.0472000000000001</v>
      </c>
    </row>
    <row r="4" spans="1:12" ht="15.75" x14ac:dyDescent="0.25">
      <c r="A4" s="7">
        <v>2</v>
      </c>
      <c r="B4" s="11">
        <v>8.01</v>
      </c>
      <c r="C4" s="12">
        <f t="shared" ref="C4:C12" si="0">ROUND(B4/$L$3,2)</f>
        <v>7.65</v>
      </c>
      <c r="D4" s="12">
        <f t="shared" ref="D4:D12" si="1">IF(ROUND(C4*4%,2)&gt;7,ROUND(C4*4%,2),7)</f>
        <v>7</v>
      </c>
      <c r="E4" s="12">
        <f t="shared" ref="E4:E12" si="2">ROUND(D4*18%,2)</f>
        <v>1.26</v>
      </c>
      <c r="F4" s="12">
        <f t="shared" ref="F4:F12" si="3">SUM(D4:E4)</f>
        <v>8.26</v>
      </c>
      <c r="G4" s="12">
        <f t="shared" ref="G4:G12" si="4">SUM(C4:E4)</f>
        <v>15.91</v>
      </c>
      <c r="H4" s="10" t="str">
        <f t="shared" ref="H4:H12" si="5">IF(B4=G4,"Да","Нет")</f>
        <v>Нет</v>
      </c>
      <c r="I4" s="8">
        <f t="shared" ref="I4:I12" si="6">IFERROR(ROUND(IFERROR(G4-B4,""),2),"")</f>
        <v>7.9</v>
      </c>
    </row>
    <row r="5" spans="1:12" ht="15.75" x14ac:dyDescent="0.25">
      <c r="A5" s="7">
        <v>3</v>
      </c>
      <c r="B5" s="11">
        <v>14.75</v>
      </c>
      <c r="C5" s="12">
        <f t="shared" si="0"/>
        <v>14.09</v>
      </c>
      <c r="D5" s="12">
        <f t="shared" si="1"/>
        <v>7</v>
      </c>
      <c r="E5" s="12">
        <f t="shared" si="2"/>
        <v>1.26</v>
      </c>
      <c r="F5" s="12">
        <f t="shared" si="3"/>
        <v>8.26</v>
      </c>
      <c r="G5" s="12">
        <f t="shared" si="4"/>
        <v>22.35</v>
      </c>
      <c r="H5" s="10" t="str">
        <f t="shared" si="5"/>
        <v>Нет</v>
      </c>
      <c r="I5" s="8">
        <f t="shared" si="6"/>
        <v>7.6</v>
      </c>
    </row>
    <row r="6" spans="1:12" ht="15.75" x14ac:dyDescent="0.25">
      <c r="A6" s="7">
        <v>4</v>
      </c>
      <c r="B6" s="11">
        <v>1000</v>
      </c>
      <c r="C6" s="12">
        <f t="shared" si="0"/>
        <v>954.93</v>
      </c>
      <c r="D6" s="12">
        <f t="shared" si="1"/>
        <v>38.200000000000003</v>
      </c>
      <c r="E6" s="12">
        <f t="shared" si="2"/>
        <v>6.88</v>
      </c>
      <c r="F6" s="12">
        <f t="shared" si="3"/>
        <v>45.080000000000005</v>
      </c>
      <c r="G6" s="12">
        <f t="shared" si="4"/>
        <v>1000.01</v>
      </c>
      <c r="H6" s="10" t="str">
        <f t="shared" si="5"/>
        <v>Нет</v>
      </c>
      <c r="I6" s="8">
        <f t="shared" si="6"/>
        <v>0.01</v>
      </c>
    </row>
    <row r="7" spans="1:12" ht="15.75" x14ac:dyDescent="0.25">
      <c r="A7" s="7">
        <v>5</v>
      </c>
      <c r="B7" s="11">
        <v>1921.78</v>
      </c>
      <c r="C7" s="12">
        <f t="shared" si="0"/>
        <v>1835.16</v>
      </c>
      <c r="D7" s="12">
        <f t="shared" si="1"/>
        <v>73.41</v>
      </c>
      <c r="E7" s="12">
        <f t="shared" si="2"/>
        <v>13.21</v>
      </c>
      <c r="F7" s="12">
        <f t="shared" si="3"/>
        <v>86.62</v>
      </c>
      <c r="G7" s="12">
        <f t="shared" si="4"/>
        <v>1921.7800000000002</v>
      </c>
      <c r="H7" s="10" t="str">
        <f t="shared" si="5"/>
        <v>Да</v>
      </c>
      <c r="I7" s="8">
        <f t="shared" si="6"/>
        <v>0</v>
      </c>
    </row>
    <row r="8" spans="1:12" ht="15.75" x14ac:dyDescent="0.25">
      <c r="A8" s="7">
        <v>6</v>
      </c>
      <c r="B8" s="11">
        <v>1257.28</v>
      </c>
      <c r="C8" s="12">
        <f t="shared" si="0"/>
        <v>1200.6099999999999</v>
      </c>
      <c r="D8" s="12">
        <f>IF(ROUND(C8*4%,2)&gt;7,ROUND(C8*4%,2),7)</f>
        <v>48.02</v>
      </c>
      <c r="E8" s="12">
        <f t="shared" si="2"/>
        <v>8.64</v>
      </c>
      <c r="F8" s="12">
        <f t="shared" si="3"/>
        <v>56.660000000000004</v>
      </c>
      <c r="G8" s="12">
        <f t="shared" si="4"/>
        <v>1257.27</v>
      </c>
      <c r="H8" s="10" t="str">
        <f t="shared" si="5"/>
        <v>Нет</v>
      </c>
      <c r="I8" s="8">
        <f t="shared" si="6"/>
        <v>-0.01</v>
      </c>
    </row>
    <row r="9" spans="1:12" ht="15.75" x14ac:dyDescent="0.25">
      <c r="A9" s="7">
        <v>7</v>
      </c>
      <c r="B9" s="11">
        <v>2061.13</v>
      </c>
      <c r="C9" s="12">
        <f t="shared" si="0"/>
        <v>1968.23</v>
      </c>
      <c r="D9" s="12">
        <f t="shared" si="1"/>
        <v>78.73</v>
      </c>
      <c r="E9" s="12">
        <f t="shared" si="2"/>
        <v>14.17</v>
      </c>
      <c r="F9" s="12">
        <f t="shared" si="3"/>
        <v>92.9</v>
      </c>
      <c r="G9" s="12">
        <f t="shared" si="4"/>
        <v>2061.13</v>
      </c>
      <c r="H9" s="10" t="str">
        <f t="shared" si="5"/>
        <v>Да</v>
      </c>
      <c r="I9" s="8">
        <f t="shared" si="6"/>
        <v>0</v>
      </c>
    </row>
    <row r="10" spans="1:12" ht="15.75" x14ac:dyDescent="0.25">
      <c r="A10" s="7">
        <v>8</v>
      </c>
      <c r="B10" s="11">
        <v>17540</v>
      </c>
      <c r="C10" s="12">
        <f t="shared" si="0"/>
        <v>16749.43</v>
      </c>
      <c r="D10" s="12">
        <f t="shared" si="1"/>
        <v>669.98</v>
      </c>
      <c r="E10" s="12">
        <f t="shared" si="2"/>
        <v>120.6</v>
      </c>
      <c r="F10" s="12">
        <f t="shared" si="3"/>
        <v>790.58</v>
      </c>
      <c r="G10" s="12">
        <f t="shared" si="4"/>
        <v>17540.009999999998</v>
      </c>
      <c r="H10" s="10" t="str">
        <f t="shared" si="5"/>
        <v>Нет</v>
      </c>
      <c r="I10" s="8">
        <f t="shared" si="6"/>
        <v>0.01</v>
      </c>
    </row>
    <row r="11" spans="1:12" ht="15.75" x14ac:dyDescent="0.25">
      <c r="A11" s="7">
        <v>9</v>
      </c>
      <c r="B11" s="11">
        <v>589.42999999999995</v>
      </c>
      <c r="C11" s="12">
        <f t="shared" si="0"/>
        <v>562.86</v>
      </c>
      <c r="D11" s="12">
        <f t="shared" si="1"/>
        <v>22.51</v>
      </c>
      <c r="E11" s="12">
        <f t="shared" si="2"/>
        <v>4.05</v>
      </c>
      <c r="F11" s="12">
        <f t="shared" si="3"/>
        <v>26.560000000000002</v>
      </c>
      <c r="G11" s="12">
        <f t="shared" si="4"/>
        <v>589.41999999999996</v>
      </c>
      <c r="H11" s="10" t="str">
        <f t="shared" si="5"/>
        <v>Нет</v>
      </c>
      <c r="I11" s="8">
        <f t="shared" si="6"/>
        <v>-0.01</v>
      </c>
    </row>
    <row r="12" spans="1:12" ht="15.75" x14ac:dyDescent="0.25">
      <c r="A12" s="7">
        <v>10</v>
      </c>
      <c r="B12" s="11">
        <v>1998.89</v>
      </c>
      <c r="C12" s="12">
        <f t="shared" si="0"/>
        <v>1908.79</v>
      </c>
      <c r="D12" s="12">
        <f t="shared" si="1"/>
        <v>76.349999999999994</v>
      </c>
      <c r="E12" s="12">
        <f t="shared" si="2"/>
        <v>13.74</v>
      </c>
      <c r="F12" s="12">
        <f t="shared" si="3"/>
        <v>90.089999999999989</v>
      </c>
      <c r="G12" s="12">
        <f t="shared" si="4"/>
        <v>1998.8799999999999</v>
      </c>
      <c r="H12" s="10" t="str">
        <f t="shared" si="5"/>
        <v>Нет</v>
      </c>
      <c r="I12" s="8">
        <f t="shared" si="6"/>
        <v>-0.01</v>
      </c>
    </row>
  </sheetData>
  <mergeCells count="1">
    <mergeCell ref="A1:I1"/>
  </mergeCells>
  <conditionalFormatting sqref="I3:I12">
    <cfRule type="expression" dxfId="35" priority="1" stopIfTrue="1">
      <formula>I3=""</formula>
    </cfRule>
    <cfRule type="cellIs" dxfId="34" priority="5" operator="greaterThan">
      <formula>0.01</formula>
    </cfRule>
    <cfRule type="cellIs" dxfId="33" priority="6" operator="lessThan">
      <formula>-0.01</formula>
    </cfRule>
    <cfRule type="cellIs" dxfId="32" priority="7" operator="equal">
      <formula>0.01</formula>
    </cfRule>
    <cfRule type="cellIs" dxfId="31" priority="8" operator="equal">
      <formula>-0.01</formula>
    </cfRule>
    <cfRule type="cellIs" dxfId="30" priority="9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6384" width="9.140625" style="4"/>
  </cols>
  <sheetData>
    <row r="1" spans="1:9" x14ac:dyDescent="0.25">
      <c r="A1" s="23" t="s">
        <v>8</v>
      </c>
      <c r="B1" s="23"/>
      <c r="C1" s="23"/>
      <c r="D1" s="23"/>
      <c r="E1" s="23"/>
      <c r="F1" s="23"/>
      <c r="G1" s="23"/>
      <c r="H1" s="23"/>
      <c r="I1" s="23"/>
    </row>
    <row r="2" spans="1:9" ht="78.75" x14ac:dyDescent="0.25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</row>
    <row r="3" spans="1:9" s="5" customFormat="1" ht="15.75" x14ac:dyDescent="0.25">
      <c r="A3" s="7">
        <v>1</v>
      </c>
      <c r="B3" s="11">
        <f>'Основной расчет'!B3</f>
        <v>60.52</v>
      </c>
      <c r="C3" s="12">
        <f>'Основной расчет'!C3</f>
        <v>57.79</v>
      </c>
      <c r="D3" s="12">
        <f>IF(AND('Основной расчет'!I3&lt;&gt;0,'Основной расчет'!D3&gt;7),'Основной расчет'!D3+0.01,'Основной расчет'!D3)</f>
        <v>7</v>
      </c>
      <c r="E3" s="12">
        <f>ROUND(D3*18%,2)</f>
        <v>1.26</v>
      </c>
      <c r="F3" s="12">
        <f>SUM(D3:E3)</f>
        <v>8.26</v>
      </c>
      <c r="G3" s="12">
        <f>SUM(C3:E3)</f>
        <v>66.05</v>
      </c>
      <c r="H3" s="10" t="str">
        <f>IF(B3=G3,"Да","Нет")</f>
        <v>Нет</v>
      </c>
      <c r="I3" s="8">
        <f>IFERROR(ROUND(IFERROR(G3-B3,""),2),"")</f>
        <v>5.53</v>
      </c>
    </row>
    <row r="4" spans="1:9" ht="15.75" x14ac:dyDescent="0.25">
      <c r="A4" s="9">
        <v>2</v>
      </c>
      <c r="B4" s="11">
        <f>'Основной расчет'!B4</f>
        <v>8.01</v>
      </c>
      <c r="C4" s="12">
        <f>'Основной расчет'!C4</f>
        <v>7.65</v>
      </c>
      <c r="D4" s="12">
        <f>IF(AND('Основной расчет'!I4&lt;&gt;0,'Основной расчет'!D4&gt;7),'Основной расчет'!D4+0.01,'Основной расчет'!D4)</f>
        <v>7</v>
      </c>
      <c r="E4" s="12">
        <f t="shared" ref="E4:E12" si="0">ROUND(D4*18%,2)</f>
        <v>1.26</v>
      </c>
      <c r="F4" s="12">
        <f t="shared" ref="F4:F12" si="1">SUM(D4:E4)</f>
        <v>8.26</v>
      </c>
      <c r="G4" s="12">
        <f t="shared" ref="G4:G12" si="2">SUM(C4:E4)</f>
        <v>15.91</v>
      </c>
      <c r="H4" s="10" t="str">
        <f t="shared" ref="H4:H12" si="3">IF(B4=G4,"Да","Нет")</f>
        <v>Нет</v>
      </c>
      <c r="I4" s="8">
        <f t="shared" ref="I4:I12" si="4">IFERROR(ROUND(IFERROR(G4-B4,""),2),"")</f>
        <v>7.9</v>
      </c>
    </row>
    <row r="5" spans="1:9" ht="15.75" x14ac:dyDescent="0.25">
      <c r="A5" s="9">
        <v>3</v>
      </c>
      <c r="B5" s="11">
        <f>'Основной расчет'!B5</f>
        <v>14.75</v>
      </c>
      <c r="C5" s="12">
        <f>'Основной расчет'!C5</f>
        <v>14.09</v>
      </c>
      <c r="D5" s="12">
        <f>IF(AND('Основной расчет'!I5&lt;&gt;0,'Основной расчет'!D5&gt;7),'Основной расчет'!D5+0.01,'Основной расчет'!D5)</f>
        <v>7</v>
      </c>
      <c r="E5" s="12">
        <f t="shared" si="0"/>
        <v>1.26</v>
      </c>
      <c r="F5" s="12">
        <f t="shared" si="1"/>
        <v>8.26</v>
      </c>
      <c r="G5" s="12">
        <f t="shared" si="2"/>
        <v>22.35</v>
      </c>
      <c r="H5" s="10" t="str">
        <f t="shared" si="3"/>
        <v>Нет</v>
      </c>
      <c r="I5" s="8">
        <f t="shared" si="4"/>
        <v>7.6</v>
      </c>
    </row>
    <row r="6" spans="1:9" ht="15.75" x14ac:dyDescent="0.25">
      <c r="A6" s="9">
        <v>4</v>
      </c>
      <c r="B6" s="11">
        <f>'Основной расчет'!B6</f>
        <v>1000</v>
      </c>
      <c r="C6" s="12">
        <f>'Основной расчет'!C6</f>
        <v>954.93</v>
      </c>
      <c r="D6" s="12">
        <f>IF(AND('Основной расчет'!I6&lt;&gt;0,'Основной расчет'!D6&gt;7),'Основной расчет'!D6+0.01,'Основной расчет'!D6)</f>
        <v>38.21</v>
      </c>
      <c r="E6" s="12">
        <f t="shared" si="0"/>
        <v>6.88</v>
      </c>
      <c r="F6" s="12">
        <f t="shared" si="1"/>
        <v>45.09</v>
      </c>
      <c r="G6" s="12">
        <f t="shared" si="2"/>
        <v>1000.02</v>
      </c>
      <c r="H6" s="10" t="str">
        <f t="shared" si="3"/>
        <v>Нет</v>
      </c>
      <c r="I6" s="8">
        <f t="shared" si="4"/>
        <v>0.02</v>
      </c>
    </row>
    <row r="7" spans="1:9" ht="15.75" x14ac:dyDescent="0.25">
      <c r="A7" s="9">
        <v>5</v>
      </c>
      <c r="B7" s="11">
        <f>'Основной расчет'!B7</f>
        <v>1921.78</v>
      </c>
      <c r="C7" s="12">
        <f>'Основной расчет'!C7</f>
        <v>1835.16</v>
      </c>
      <c r="D7" s="12">
        <f>IF(AND('Основной расчет'!I7&lt;&gt;0,'Основной расчет'!D7&gt;7),'Основной расчет'!D7+0.01,'Основной расчет'!D7)</f>
        <v>73.41</v>
      </c>
      <c r="E7" s="12">
        <f t="shared" si="0"/>
        <v>13.21</v>
      </c>
      <c r="F7" s="12">
        <f t="shared" si="1"/>
        <v>86.62</v>
      </c>
      <c r="G7" s="12">
        <f t="shared" si="2"/>
        <v>1921.7800000000002</v>
      </c>
      <c r="H7" s="10" t="str">
        <f t="shared" si="3"/>
        <v>Да</v>
      </c>
      <c r="I7" s="8">
        <f t="shared" si="4"/>
        <v>0</v>
      </c>
    </row>
    <row r="8" spans="1:9" ht="15.75" x14ac:dyDescent="0.25">
      <c r="A8" s="9">
        <v>6</v>
      </c>
      <c r="B8" s="11">
        <f>'Основной расчет'!B8</f>
        <v>1257.28</v>
      </c>
      <c r="C8" s="12">
        <f>'Основной расчет'!C8</f>
        <v>1200.6099999999999</v>
      </c>
      <c r="D8" s="12">
        <f>IF(AND('Основной расчет'!I8&lt;&gt;0,'Основной расчет'!D8&gt;7),'Основной расчет'!D8+0.01,'Основной расчет'!D8)</f>
        <v>48.03</v>
      </c>
      <c r="E8" s="12">
        <f t="shared" si="0"/>
        <v>8.65</v>
      </c>
      <c r="F8" s="12">
        <f t="shared" si="1"/>
        <v>56.68</v>
      </c>
      <c r="G8" s="12">
        <f t="shared" si="2"/>
        <v>1257.29</v>
      </c>
      <c r="H8" s="10" t="str">
        <f t="shared" si="3"/>
        <v>Нет</v>
      </c>
      <c r="I8" s="8">
        <f t="shared" si="4"/>
        <v>0.01</v>
      </c>
    </row>
    <row r="9" spans="1:9" ht="15.75" x14ac:dyDescent="0.25">
      <c r="A9" s="9">
        <v>7</v>
      </c>
      <c r="B9" s="11">
        <f>'Основной расчет'!B9</f>
        <v>2061.13</v>
      </c>
      <c r="C9" s="12">
        <f>'Основной расчет'!C9</f>
        <v>1968.23</v>
      </c>
      <c r="D9" s="12">
        <f>IF(AND('Основной расчет'!I9&lt;&gt;0,'Основной расчет'!D9&gt;7),'Основной расчет'!D9+0.01,'Основной расчет'!D9)</f>
        <v>78.73</v>
      </c>
      <c r="E9" s="12">
        <f t="shared" si="0"/>
        <v>14.17</v>
      </c>
      <c r="F9" s="12">
        <f t="shared" si="1"/>
        <v>92.9</v>
      </c>
      <c r="G9" s="12">
        <f t="shared" si="2"/>
        <v>2061.13</v>
      </c>
      <c r="H9" s="10" t="str">
        <f t="shared" si="3"/>
        <v>Да</v>
      </c>
      <c r="I9" s="8">
        <f t="shared" si="4"/>
        <v>0</v>
      </c>
    </row>
    <row r="10" spans="1:9" ht="15.75" x14ac:dyDescent="0.25">
      <c r="A10" s="9">
        <v>8</v>
      </c>
      <c r="B10" s="11">
        <f>'Основной расчет'!B10</f>
        <v>17540</v>
      </c>
      <c r="C10" s="12">
        <f>'Основной расчет'!C10</f>
        <v>16749.43</v>
      </c>
      <c r="D10" s="12">
        <f>IF(AND('Основной расчет'!I10&lt;&gt;0,'Основной расчет'!D10&gt;7),'Основной расчет'!D10+0.01,'Основной расчет'!D10)</f>
        <v>669.99</v>
      </c>
      <c r="E10" s="12">
        <f t="shared" si="0"/>
        <v>120.6</v>
      </c>
      <c r="F10" s="12">
        <f t="shared" si="1"/>
        <v>790.59</v>
      </c>
      <c r="G10" s="12">
        <f t="shared" si="2"/>
        <v>17540.02</v>
      </c>
      <c r="H10" s="10" t="str">
        <f t="shared" si="3"/>
        <v>Нет</v>
      </c>
      <c r="I10" s="8">
        <f t="shared" si="4"/>
        <v>0.02</v>
      </c>
    </row>
    <row r="11" spans="1:9" ht="15.75" x14ac:dyDescent="0.25">
      <c r="A11" s="9">
        <v>9</v>
      </c>
      <c r="B11" s="11">
        <f>'Основной расчет'!B11</f>
        <v>589.42999999999995</v>
      </c>
      <c r="C11" s="12">
        <f>'Основной расчет'!C11</f>
        <v>562.86</v>
      </c>
      <c r="D11" s="12">
        <f>IF(AND('Основной расчет'!I11&lt;&gt;0,'Основной расчет'!D11&gt;7),'Основной расчет'!D11+0.01,'Основной расчет'!D11)</f>
        <v>22.520000000000003</v>
      </c>
      <c r="E11" s="12">
        <f t="shared" si="0"/>
        <v>4.05</v>
      </c>
      <c r="F11" s="12">
        <f t="shared" si="1"/>
        <v>26.570000000000004</v>
      </c>
      <c r="G11" s="12">
        <f t="shared" si="2"/>
        <v>589.42999999999995</v>
      </c>
      <c r="H11" s="10" t="str">
        <f t="shared" si="3"/>
        <v>Да</v>
      </c>
      <c r="I11" s="8">
        <f t="shared" si="4"/>
        <v>0</v>
      </c>
    </row>
    <row r="12" spans="1:9" ht="15.75" x14ac:dyDescent="0.25">
      <c r="A12" s="9">
        <v>10</v>
      </c>
      <c r="B12" s="11">
        <f>'Основной расчет'!B12</f>
        <v>1998.89</v>
      </c>
      <c r="C12" s="12">
        <f>'Основной расчет'!C12</f>
        <v>1908.79</v>
      </c>
      <c r="D12" s="12">
        <f>IF(AND('Основной расчет'!I12&lt;&gt;0,'Основной расчет'!D12&gt;7),'Основной расчет'!D12+0.01,'Основной расчет'!D12)</f>
        <v>76.36</v>
      </c>
      <c r="E12" s="12">
        <f t="shared" si="0"/>
        <v>13.74</v>
      </c>
      <c r="F12" s="12">
        <f t="shared" si="1"/>
        <v>90.1</v>
      </c>
      <c r="G12" s="12">
        <f t="shared" si="2"/>
        <v>1998.8899999999999</v>
      </c>
      <c r="H12" s="10" t="str">
        <f t="shared" si="3"/>
        <v>Да</v>
      </c>
      <c r="I12" s="8">
        <f t="shared" si="4"/>
        <v>0</v>
      </c>
    </row>
  </sheetData>
  <mergeCells count="1">
    <mergeCell ref="A1:I1"/>
  </mergeCells>
  <conditionalFormatting sqref="I3:I12">
    <cfRule type="expression" dxfId="29" priority="1" stopIfTrue="1">
      <formula>I3=""</formula>
    </cfRule>
    <cfRule type="cellIs" dxfId="28" priority="2" operator="greaterThan">
      <formula>0.01</formula>
    </cfRule>
    <cfRule type="cellIs" dxfId="27" priority="3" operator="lessThan">
      <formula>-0.01</formula>
    </cfRule>
    <cfRule type="cellIs" dxfId="26" priority="4" operator="equal">
      <formula>0.01</formula>
    </cfRule>
    <cfRule type="cellIs" dxfId="25" priority="5" operator="equal">
      <formula>-0.01</formula>
    </cfRule>
    <cfRule type="cellIs" dxfId="24" priority="6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6384" width="9.140625" style="4"/>
  </cols>
  <sheetData>
    <row r="1" spans="1:9" x14ac:dyDescent="0.25">
      <c r="A1" s="23" t="s">
        <v>9</v>
      </c>
      <c r="B1" s="23"/>
      <c r="C1" s="23"/>
      <c r="D1" s="23"/>
      <c r="E1" s="23"/>
      <c r="F1" s="23"/>
      <c r="G1" s="23"/>
      <c r="H1" s="23"/>
      <c r="I1" s="23"/>
    </row>
    <row r="2" spans="1:9" ht="78.75" x14ac:dyDescent="0.25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</row>
    <row r="3" spans="1:9" s="5" customFormat="1" ht="15.75" x14ac:dyDescent="0.25">
      <c r="A3" s="7">
        <v>1</v>
      </c>
      <c r="B3" s="11">
        <f>выравнивание1!B3</f>
        <v>60.52</v>
      </c>
      <c r="C3" s="12">
        <f>IF(AND(выравнивание1!I3&lt;&gt;0,'Основной расчет'!D3&gt;7),'Основной расчет'!C3-0.01,'Основной расчет'!C3)</f>
        <v>57.79</v>
      </c>
      <c r="D3" s="12">
        <f>IF(выравнивание1!I3=0,выравнивание1!D3,'Основной расчет'!D3)</f>
        <v>7</v>
      </c>
      <c r="E3" s="12">
        <f>ROUND(D3*18%,2)</f>
        <v>1.26</v>
      </c>
      <c r="F3" s="12">
        <f>SUM(D3:E3)</f>
        <v>8.26</v>
      </c>
      <c r="G3" s="12">
        <f>SUM(C3:E3)</f>
        <v>66.05</v>
      </c>
      <c r="H3" s="10" t="str">
        <f>IF(B3&lt;&gt;"",IF(B3=G3,"Да","Нет"),"")</f>
        <v>Нет</v>
      </c>
      <c r="I3" s="8">
        <f>IFERROR(ROUND(IFERROR(G3-B3,""),2),"")</f>
        <v>5.53</v>
      </c>
    </row>
    <row r="4" spans="1:9" ht="15.75" x14ac:dyDescent="0.25">
      <c r="A4" s="9">
        <v>2</v>
      </c>
      <c r="B4" s="11">
        <f>выравнивание1!B4</f>
        <v>8.01</v>
      </c>
      <c r="C4" s="12">
        <f>IF(AND(выравнивание1!I4&lt;&gt;0,'Основной расчет'!D4&gt;7),'Основной расчет'!C4-0.01,'Основной расчет'!C4)</f>
        <v>7.65</v>
      </c>
      <c r="D4" s="12">
        <f>IF(выравнивание1!I4=0,выравнивание1!D4,'Основной расчет'!D4)</f>
        <v>7</v>
      </c>
      <c r="E4" s="12">
        <f t="shared" ref="E4:E12" si="0">ROUND(D4*18%,2)</f>
        <v>1.26</v>
      </c>
      <c r="F4" s="12">
        <f t="shared" ref="F4:F12" si="1">SUM(D4:E4)</f>
        <v>8.26</v>
      </c>
      <c r="G4" s="12">
        <f t="shared" ref="G4:G12" si="2">SUM(C4:E4)</f>
        <v>15.91</v>
      </c>
      <c r="H4" s="10" t="str">
        <f t="shared" ref="H4:H12" si="3">IF(B4&lt;&gt;"",IF(B4=G4,"Да","Нет"),"")</f>
        <v>Нет</v>
      </c>
      <c r="I4" s="8">
        <f t="shared" ref="I4:I12" si="4">IFERROR(ROUND(IFERROR(G4-B4,""),2),"")</f>
        <v>7.9</v>
      </c>
    </row>
    <row r="5" spans="1:9" ht="15.75" x14ac:dyDescent="0.25">
      <c r="A5" s="9">
        <v>3</v>
      </c>
      <c r="B5" s="11">
        <f>выравнивание1!B5</f>
        <v>14.75</v>
      </c>
      <c r="C5" s="12">
        <f>IF(AND(выравнивание1!I5&lt;&gt;0,'Основной расчет'!D5&gt;7),'Основной расчет'!C5-0.01,'Основной расчет'!C5)</f>
        <v>14.09</v>
      </c>
      <c r="D5" s="12">
        <f>IF(выравнивание1!I5=0,выравнивание1!D5,'Основной расчет'!D5)</f>
        <v>7</v>
      </c>
      <c r="E5" s="12">
        <f t="shared" si="0"/>
        <v>1.26</v>
      </c>
      <c r="F5" s="12">
        <f t="shared" si="1"/>
        <v>8.26</v>
      </c>
      <c r="G5" s="12">
        <f t="shared" si="2"/>
        <v>22.35</v>
      </c>
      <c r="H5" s="10" t="str">
        <f t="shared" si="3"/>
        <v>Нет</v>
      </c>
      <c r="I5" s="8">
        <f t="shared" si="4"/>
        <v>7.6</v>
      </c>
    </row>
    <row r="6" spans="1:9" ht="15.75" x14ac:dyDescent="0.25">
      <c r="A6" s="9">
        <v>4</v>
      </c>
      <c r="B6" s="11">
        <f>выравнивание1!B6</f>
        <v>1000</v>
      </c>
      <c r="C6" s="12">
        <f>IF(AND(выравнивание1!I6&lt;&gt;0,'Основной расчет'!D6&gt;7),'Основной расчет'!C6-0.01,'Основной расчет'!C6)</f>
        <v>954.92</v>
      </c>
      <c r="D6" s="12">
        <f>IF(выравнивание1!I6=0,выравнивание1!D6,'Основной расчет'!D6)</f>
        <v>38.200000000000003</v>
      </c>
      <c r="E6" s="12">
        <f t="shared" si="0"/>
        <v>6.88</v>
      </c>
      <c r="F6" s="12">
        <f t="shared" si="1"/>
        <v>45.080000000000005</v>
      </c>
      <c r="G6" s="12">
        <f t="shared" si="2"/>
        <v>1000</v>
      </c>
      <c r="H6" s="10" t="str">
        <f t="shared" si="3"/>
        <v>Да</v>
      </c>
      <c r="I6" s="8">
        <f t="shared" si="4"/>
        <v>0</v>
      </c>
    </row>
    <row r="7" spans="1:9" ht="15.75" x14ac:dyDescent="0.25">
      <c r="A7" s="9">
        <v>5</v>
      </c>
      <c r="B7" s="11">
        <f>выравнивание1!B7</f>
        <v>1921.78</v>
      </c>
      <c r="C7" s="12">
        <f>IF(AND(выравнивание1!I7&lt;&gt;0,'Основной расчет'!D7&gt;7),'Основной расчет'!C7-0.01,'Основной расчет'!C7)</f>
        <v>1835.16</v>
      </c>
      <c r="D7" s="12">
        <f>IF(выравнивание1!I7=0,выравнивание1!D7,'Основной расчет'!D7)</f>
        <v>73.41</v>
      </c>
      <c r="E7" s="12">
        <f t="shared" si="0"/>
        <v>13.21</v>
      </c>
      <c r="F7" s="12">
        <f t="shared" si="1"/>
        <v>86.62</v>
      </c>
      <c r="G7" s="12">
        <f t="shared" si="2"/>
        <v>1921.7800000000002</v>
      </c>
      <c r="H7" s="10" t="str">
        <f t="shared" si="3"/>
        <v>Да</v>
      </c>
      <c r="I7" s="8">
        <f t="shared" si="4"/>
        <v>0</v>
      </c>
    </row>
    <row r="8" spans="1:9" ht="15.75" x14ac:dyDescent="0.25">
      <c r="A8" s="9">
        <v>6</v>
      </c>
      <c r="B8" s="11">
        <f>выравнивание1!B8</f>
        <v>1257.28</v>
      </c>
      <c r="C8" s="12">
        <f>IF(AND(выравнивание1!I8&lt;&gt;0,'Основной расчет'!D8&gt;7),'Основной расчет'!C8-0.01,'Основной расчет'!C8)</f>
        <v>1200.5999999999999</v>
      </c>
      <c r="D8" s="12">
        <f>IF(выравнивание1!I8=0,выравнивание1!D8,'Основной расчет'!D8)</f>
        <v>48.02</v>
      </c>
      <c r="E8" s="12">
        <f t="shared" si="0"/>
        <v>8.64</v>
      </c>
      <c r="F8" s="12">
        <f t="shared" si="1"/>
        <v>56.660000000000004</v>
      </c>
      <c r="G8" s="12">
        <f t="shared" si="2"/>
        <v>1257.26</v>
      </c>
      <c r="H8" s="10" t="str">
        <f t="shared" si="3"/>
        <v>Нет</v>
      </c>
      <c r="I8" s="8">
        <f t="shared" si="4"/>
        <v>-0.02</v>
      </c>
    </row>
    <row r="9" spans="1:9" ht="15.75" x14ac:dyDescent="0.25">
      <c r="A9" s="9">
        <v>7</v>
      </c>
      <c r="B9" s="11">
        <f>выравнивание1!B9</f>
        <v>2061.13</v>
      </c>
      <c r="C9" s="12">
        <f>IF(AND(выравнивание1!I9&lt;&gt;0,'Основной расчет'!D9&gt;7),'Основной расчет'!C9-0.01,'Основной расчет'!C9)</f>
        <v>1968.23</v>
      </c>
      <c r="D9" s="12">
        <f>IF(выравнивание1!I9=0,выравнивание1!D9,'Основной расчет'!D9)</f>
        <v>78.73</v>
      </c>
      <c r="E9" s="12">
        <f t="shared" si="0"/>
        <v>14.17</v>
      </c>
      <c r="F9" s="12">
        <f t="shared" si="1"/>
        <v>92.9</v>
      </c>
      <c r="G9" s="12">
        <f t="shared" si="2"/>
        <v>2061.13</v>
      </c>
      <c r="H9" s="10" t="str">
        <f t="shared" si="3"/>
        <v>Да</v>
      </c>
      <c r="I9" s="8">
        <f t="shared" si="4"/>
        <v>0</v>
      </c>
    </row>
    <row r="10" spans="1:9" ht="15.75" x14ac:dyDescent="0.25">
      <c r="A10" s="9">
        <v>8</v>
      </c>
      <c r="B10" s="11">
        <f>выравнивание1!B10</f>
        <v>17540</v>
      </c>
      <c r="C10" s="12">
        <f>IF(AND(выравнивание1!I10&lt;&gt;0,'Основной расчет'!D10&gt;7),'Основной расчет'!C10-0.01,'Основной расчет'!C10)</f>
        <v>16749.420000000002</v>
      </c>
      <c r="D10" s="12">
        <f>IF(выравнивание1!I10=0,выравнивание1!D10,'Основной расчет'!D10)</f>
        <v>669.98</v>
      </c>
      <c r="E10" s="12">
        <f t="shared" si="0"/>
        <v>120.6</v>
      </c>
      <c r="F10" s="12">
        <f t="shared" si="1"/>
        <v>790.58</v>
      </c>
      <c r="G10" s="12">
        <f t="shared" si="2"/>
        <v>17540</v>
      </c>
      <c r="H10" s="10" t="str">
        <f t="shared" si="3"/>
        <v>Да</v>
      </c>
      <c r="I10" s="8">
        <f t="shared" si="4"/>
        <v>0</v>
      </c>
    </row>
    <row r="11" spans="1:9" ht="15.75" x14ac:dyDescent="0.25">
      <c r="A11" s="9">
        <v>9</v>
      </c>
      <c r="B11" s="11">
        <f>выравнивание1!B11</f>
        <v>589.42999999999995</v>
      </c>
      <c r="C11" s="12">
        <f>IF(AND(выравнивание1!I11&lt;&gt;0,'Основной расчет'!D11&gt;7),'Основной расчет'!C11-0.01,'Основной расчет'!C11)</f>
        <v>562.86</v>
      </c>
      <c r="D11" s="12">
        <f>IF(выравнивание1!I11=0,выравнивание1!D11,'Основной расчет'!D11)</f>
        <v>22.520000000000003</v>
      </c>
      <c r="E11" s="12">
        <f t="shared" si="0"/>
        <v>4.05</v>
      </c>
      <c r="F11" s="12">
        <f t="shared" si="1"/>
        <v>26.570000000000004</v>
      </c>
      <c r="G11" s="12">
        <f t="shared" si="2"/>
        <v>589.42999999999995</v>
      </c>
      <c r="H11" s="10" t="str">
        <f t="shared" si="3"/>
        <v>Да</v>
      </c>
      <c r="I11" s="8">
        <f t="shared" si="4"/>
        <v>0</v>
      </c>
    </row>
    <row r="12" spans="1:9" ht="15.75" x14ac:dyDescent="0.25">
      <c r="A12" s="9">
        <v>10</v>
      </c>
      <c r="B12" s="11">
        <f>выравнивание1!B12</f>
        <v>1998.89</v>
      </c>
      <c r="C12" s="12">
        <f>IF(AND(выравнивание1!I12&lt;&gt;0,'Основной расчет'!D12&gt;7),'Основной расчет'!C12-0.01,'Основной расчет'!C12)</f>
        <v>1908.79</v>
      </c>
      <c r="D12" s="12">
        <f>IF(выравнивание1!I12=0,выравнивание1!D12,'Основной расчет'!D12)</f>
        <v>76.36</v>
      </c>
      <c r="E12" s="12">
        <f t="shared" si="0"/>
        <v>13.74</v>
      </c>
      <c r="F12" s="12">
        <f t="shared" si="1"/>
        <v>90.1</v>
      </c>
      <c r="G12" s="12">
        <f t="shared" si="2"/>
        <v>1998.8899999999999</v>
      </c>
      <c r="H12" s="10" t="str">
        <f t="shared" si="3"/>
        <v>Да</v>
      </c>
      <c r="I12" s="8">
        <f t="shared" si="4"/>
        <v>0</v>
      </c>
    </row>
  </sheetData>
  <mergeCells count="1">
    <mergeCell ref="A1:I1"/>
  </mergeCells>
  <conditionalFormatting sqref="I3:I12">
    <cfRule type="expression" dxfId="23" priority="1" stopIfTrue="1">
      <formula>I3=""</formula>
    </cfRule>
    <cfRule type="cellIs" dxfId="22" priority="2" operator="greaterThan">
      <formula>0.01</formula>
    </cfRule>
    <cfRule type="cellIs" dxfId="21" priority="3" operator="lessThan">
      <formula>-0.01</formula>
    </cfRule>
    <cfRule type="cellIs" dxfId="20" priority="4" operator="equal">
      <formula>0.01</formula>
    </cfRule>
    <cfRule type="cellIs" dxfId="19" priority="5" operator="equal">
      <formula>-0.01</formula>
    </cfRule>
    <cfRule type="cellIs" dxfId="18" priority="6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6384" width="9.140625" style="4"/>
  </cols>
  <sheetData>
    <row r="1" spans="1:9" x14ac:dyDescent="0.25">
      <c r="A1" s="23" t="s">
        <v>10</v>
      </c>
      <c r="B1" s="23"/>
      <c r="C1" s="23"/>
      <c r="D1" s="23"/>
      <c r="E1" s="23"/>
      <c r="F1" s="23"/>
      <c r="G1" s="23"/>
      <c r="H1" s="23"/>
      <c r="I1" s="23"/>
    </row>
    <row r="2" spans="1:9" ht="78.75" x14ac:dyDescent="0.25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</row>
    <row r="3" spans="1:9" s="5" customFormat="1" ht="15.75" x14ac:dyDescent="0.25">
      <c r="A3" s="7">
        <v>1</v>
      </c>
      <c r="B3" s="11">
        <f>выравнивание2!B3</f>
        <v>60.52</v>
      </c>
      <c r="C3" s="12">
        <f>IFERROR(IF(AND(выравнивание2!I3&lt;&gt;0,'Основной расчет'!D3&gt;7),'Основной расчет'!C3+0.01,выравнивание2!C3),"")</f>
        <v>57.79</v>
      </c>
      <c r="D3" s="12">
        <f>IFERROR(выравнивание2!D3,"")</f>
        <v>7</v>
      </c>
      <c r="E3" s="12">
        <f>IFERROR(ROUND(D3*18%,2),"")</f>
        <v>1.26</v>
      </c>
      <c r="F3" s="12">
        <f>IF(SUM(D3:E3)&lt;&gt;0,SUM(D3:E3),"")</f>
        <v>8.26</v>
      </c>
      <c r="G3" s="12">
        <f>IF(SUM(C3:E3)&lt;&gt;0,SUM(C3:E3),"")</f>
        <v>66.05</v>
      </c>
      <c r="H3" s="10" t="str">
        <f>IF(B3&lt;&gt;"",IF(B3=G3,"Да","Нет"),"")</f>
        <v>Нет</v>
      </c>
      <c r="I3" s="8">
        <f>IFERROR(ROUND(IFERROR(G3-B3,""),2),"")</f>
        <v>5.53</v>
      </c>
    </row>
    <row r="4" spans="1:9" ht="15.75" x14ac:dyDescent="0.25">
      <c r="A4" s="9">
        <v>2</v>
      </c>
      <c r="B4" s="11">
        <f>выравнивание2!B4</f>
        <v>8.01</v>
      </c>
      <c r="C4" s="12">
        <f>IFERROR(IF(AND(выравнивание2!I4&lt;&gt;0,'Основной расчет'!D4&gt;7),'Основной расчет'!C4+0.01,выравнивание2!C4),"")</f>
        <v>7.65</v>
      </c>
      <c r="D4" s="12">
        <f>IFERROR(выравнивание2!D4,"")</f>
        <v>7</v>
      </c>
      <c r="E4" s="12">
        <f t="shared" ref="E4:E12" si="0">IFERROR(ROUND(D4*18%,2),"")</f>
        <v>1.26</v>
      </c>
      <c r="F4" s="12">
        <f t="shared" ref="F4:F12" si="1">IF(SUM(D4:E4)&lt;&gt;0,SUM(D4:E4),"")</f>
        <v>8.26</v>
      </c>
      <c r="G4" s="12">
        <f t="shared" ref="G4:G12" si="2">IF(SUM(C4:E4)&lt;&gt;0,SUM(C4:E4),"")</f>
        <v>15.91</v>
      </c>
      <c r="H4" s="10" t="str">
        <f t="shared" ref="H4:H12" si="3">IF(B4&lt;&gt;"",IF(B4=G4,"Да","Нет"),"")</f>
        <v>Нет</v>
      </c>
      <c r="I4" s="8">
        <f t="shared" ref="I4:I11" si="4">IFERROR(ROUND(IFERROR(G4-B4,""),2),"")</f>
        <v>7.9</v>
      </c>
    </row>
    <row r="5" spans="1:9" ht="15.75" x14ac:dyDescent="0.25">
      <c r="A5" s="9">
        <v>3</v>
      </c>
      <c r="B5" s="11">
        <f>выравнивание2!B5</f>
        <v>14.75</v>
      </c>
      <c r="C5" s="12">
        <f>IFERROR(IF(AND(выравнивание2!I5&lt;&gt;0,'Основной расчет'!D5&gt;7),'Основной расчет'!C5+0.01,выравнивание2!C5),"")</f>
        <v>14.09</v>
      </c>
      <c r="D5" s="12">
        <f>IFERROR(выравнивание2!D5,"")</f>
        <v>7</v>
      </c>
      <c r="E5" s="12">
        <f t="shared" si="0"/>
        <v>1.26</v>
      </c>
      <c r="F5" s="12">
        <f t="shared" si="1"/>
        <v>8.26</v>
      </c>
      <c r="G5" s="12">
        <f t="shared" si="2"/>
        <v>22.35</v>
      </c>
      <c r="H5" s="10" t="str">
        <f t="shared" si="3"/>
        <v>Нет</v>
      </c>
      <c r="I5" s="8">
        <f t="shared" si="4"/>
        <v>7.6</v>
      </c>
    </row>
    <row r="6" spans="1:9" ht="15.75" x14ac:dyDescent="0.25">
      <c r="A6" s="9">
        <v>4</v>
      </c>
      <c r="B6" s="11">
        <f>выравнивание2!B6</f>
        <v>1000</v>
      </c>
      <c r="C6" s="12">
        <f>IFERROR(IF(AND(выравнивание2!I6&lt;&gt;0,'Основной расчет'!D6&gt;7),'Основной расчет'!C6+0.01,выравнивание2!C6),"")</f>
        <v>954.92</v>
      </c>
      <c r="D6" s="12">
        <f>IFERROR(выравнивание2!D6,"")</f>
        <v>38.200000000000003</v>
      </c>
      <c r="E6" s="12">
        <f t="shared" si="0"/>
        <v>6.88</v>
      </c>
      <c r="F6" s="12">
        <f t="shared" si="1"/>
        <v>45.080000000000005</v>
      </c>
      <c r="G6" s="12">
        <f t="shared" si="2"/>
        <v>1000</v>
      </c>
      <c r="H6" s="10" t="str">
        <f t="shared" si="3"/>
        <v>Да</v>
      </c>
      <c r="I6" s="8">
        <f t="shared" si="4"/>
        <v>0</v>
      </c>
    </row>
    <row r="7" spans="1:9" ht="15.75" x14ac:dyDescent="0.25">
      <c r="A7" s="9">
        <v>5</v>
      </c>
      <c r="B7" s="11">
        <f>выравнивание2!B7</f>
        <v>1921.78</v>
      </c>
      <c r="C7" s="12">
        <f>IFERROR(IF(AND(выравнивание2!I7&lt;&gt;0,'Основной расчет'!D7&gt;7),'Основной расчет'!C7+0.01,выравнивание2!C7),"")</f>
        <v>1835.16</v>
      </c>
      <c r="D7" s="12">
        <f>IFERROR(выравнивание2!D7,"")</f>
        <v>73.41</v>
      </c>
      <c r="E7" s="12">
        <f t="shared" si="0"/>
        <v>13.21</v>
      </c>
      <c r="F7" s="12">
        <f t="shared" si="1"/>
        <v>86.62</v>
      </c>
      <c r="G7" s="12">
        <f t="shared" si="2"/>
        <v>1921.7800000000002</v>
      </c>
      <c r="H7" s="10" t="str">
        <f t="shared" si="3"/>
        <v>Да</v>
      </c>
      <c r="I7" s="8">
        <f t="shared" si="4"/>
        <v>0</v>
      </c>
    </row>
    <row r="8" spans="1:9" ht="15.75" x14ac:dyDescent="0.25">
      <c r="A8" s="9">
        <v>6</v>
      </c>
      <c r="B8" s="11">
        <f>выравнивание2!B8</f>
        <v>1257.28</v>
      </c>
      <c r="C8" s="12">
        <f>IFERROR(IF(AND(выравнивание2!I8&lt;&gt;0,'Основной расчет'!D8&gt;7),'Основной расчет'!C8+0.01,выравнивание2!C8),"")</f>
        <v>1200.6199999999999</v>
      </c>
      <c r="D8" s="12">
        <f>IFERROR(выравнивание2!D8,"")</f>
        <v>48.02</v>
      </c>
      <c r="E8" s="12">
        <f t="shared" si="0"/>
        <v>8.64</v>
      </c>
      <c r="F8" s="12">
        <f t="shared" si="1"/>
        <v>56.660000000000004</v>
      </c>
      <c r="G8" s="12">
        <f>IF(SUM(C8:E8)&lt;&gt;0,SUM(C8:E8),"")</f>
        <v>1257.28</v>
      </c>
      <c r="H8" s="10" t="str">
        <f t="shared" si="3"/>
        <v>Да</v>
      </c>
      <c r="I8" s="8">
        <f>IFERROR(ROUND(IFERROR(G8-B8,""),2),"")</f>
        <v>0</v>
      </c>
    </row>
    <row r="9" spans="1:9" ht="15.75" x14ac:dyDescent="0.25">
      <c r="A9" s="9">
        <v>7</v>
      </c>
      <c r="B9" s="11">
        <f>выравнивание2!B9</f>
        <v>2061.13</v>
      </c>
      <c r="C9" s="12">
        <f>IFERROR(IF(AND(выравнивание2!I9&lt;&gt;0,'Основной расчет'!D9&gt;7),'Основной расчет'!C9+0.01,выравнивание2!C9),"")</f>
        <v>1968.23</v>
      </c>
      <c r="D9" s="12">
        <f>IFERROR(выравнивание2!D9,"")</f>
        <v>78.73</v>
      </c>
      <c r="E9" s="12">
        <f t="shared" si="0"/>
        <v>14.17</v>
      </c>
      <c r="F9" s="12">
        <f t="shared" si="1"/>
        <v>92.9</v>
      </c>
      <c r="G9" s="12">
        <f t="shared" si="2"/>
        <v>2061.13</v>
      </c>
      <c r="H9" s="10" t="str">
        <f t="shared" si="3"/>
        <v>Да</v>
      </c>
      <c r="I9" s="8">
        <f t="shared" si="4"/>
        <v>0</v>
      </c>
    </row>
    <row r="10" spans="1:9" ht="15.75" x14ac:dyDescent="0.25">
      <c r="A10" s="9">
        <v>8</v>
      </c>
      <c r="B10" s="11">
        <f>выравнивание2!B10</f>
        <v>17540</v>
      </c>
      <c r="C10" s="12">
        <f>IFERROR(IF(AND(выравнивание2!I10&lt;&gt;0,'Основной расчет'!D10&gt;7),'Основной расчет'!C10+0.01,выравнивание2!C10),"")</f>
        <v>16749.420000000002</v>
      </c>
      <c r="D10" s="12">
        <f>IFERROR(выравнивание2!D10,"")</f>
        <v>669.98</v>
      </c>
      <c r="E10" s="12">
        <f t="shared" si="0"/>
        <v>120.6</v>
      </c>
      <c r="F10" s="12">
        <f t="shared" si="1"/>
        <v>790.58</v>
      </c>
      <c r="G10" s="12">
        <f t="shared" si="2"/>
        <v>17540</v>
      </c>
      <c r="H10" s="10" t="str">
        <f t="shared" si="3"/>
        <v>Да</v>
      </c>
      <c r="I10" s="8">
        <f t="shared" si="4"/>
        <v>0</v>
      </c>
    </row>
    <row r="11" spans="1:9" ht="15.75" x14ac:dyDescent="0.25">
      <c r="A11" s="9">
        <v>9</v>
      </c>
      <c r="B11" s="11">
        <f>выравнивание2!B11</f>
        <v>589.42999999999995</v>
      </c>
      <c r="C11" s="12">
        <f>IFERROR(IF(AND(выравнивание2!I11&lt;&gt;0,'Основной расчет'!D11&gt;7),'Основной расчет'!C11+0.01,выравнивание2!C11),"")</f>
        <v>562.86</v>
      </c>
      <c r="D11" s="12">
        <f>IFERROR(выравнивание2!D11,"")</f>
        <v>22.520000000000003</v>
      </c>
      <c r="E11" s="12">
        <f t="shared" si="0"/>
        <v>4.05</v>
      </c>
      <c r="F11" s="12">
        <f t="shared" si="1"/>
        <v>26.570000000000004</v>
      </c>
      <c r="G11" s="12">
        <f t="shared" si="2"/>
        <v>589.42999999999995</v>
      </c>
      <c r="H11" s="10" t="str">
        <f t="shared" si="3"/>
        <v>Да</v>
      </c>
      <c r="I11" s="8">
        <f t="shared" si="4"/>
        <v>0</v>
      </c>
    </row>
    <row r="12" spans="1:9" ht="15.75" x14ac:dyDescent="0.25">
      <c r="A12" s="9">
        <v>10</v>
      </c>
      <c r="B12" s="11">
        <f>выравнивание2!B12</f>
        <v>1998.89</v>
      </c>
      <c r="C12" s="12">
        <f>IFERROR(IF(AND(выравнивание2!I12&lt;&gt;0,'Основной расчет'!D12&gt;7),'Основной расчет'!C12+0.01,выравнивание2!C12),"")</f>
        <v>1908.79</v>
      </c>
      <c r="D12" s="12">
        <f>IFERROR(выравнивание2!D12,"")</f>
        <v>76.36</v>
      </c>
      <c r="E12" s="12">
        <f t="shared" si="0"/>
        <v>13.74</v>
      </c>
      <c r="F12" s="12">
        <f t="shared" si="1"/>
        <v>90.1</v>
      </c>
      <c r="G12" s="12">
        <f t="shared" si="2"/>
        <v>1998.8899999999999</v>
      </c>
      <c r="H12" s="10" t="str">
        <f t="shared" si="3"/>
        <v>Да</v>
      </c>
      <c r="I12" s="8">
        <f>IFERROR(ROUND(IFERROR(G12-B12,""),2),"")</f>
        <v>0</v>
      </c>
    </row>
  </sheetData>
  <mergeCells count="1">
    <mergeCell ref="A1:I1"/>
  </mergeCells>
  <conditionalFormatting sqref="I3:I12">
    <cfRule type="expression" dxfId="17" priority="1" stopIfTrue="1">
      <formula>I3=""</formula>
    </cfRule>
    <cfRule type="cellIs" dxfId="16" priority="2" operator="greaterThan">
      <formula>0.01</formula>
    </cfRule>
    <cfRule type="cellIs" dxfId="15" priority="3" operator="lessThan">
      <formula>-0.01</formula>
    </cfRule>
    <cfRule type="cellIs" dxfId="14" priority="4" operator="equal">
      <formula>0.01</formula>
    </cfRule>
    <cfRule type="cellIs" dxfId="13" priority="5" operator="equal">
      <formula>-0.01</formula>
    </cfRule>
    <cfRule type="cellIs" dxfId="12" priority="6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1" width="9.140625" style="4"/>
    <col min="12" max="12" width="15.42578125" style="4" customWidth="1"/>
    <col min="13" max="16384" width="9.140625" style="4"/>
  </cols>
  <sheetData>
    <row r="1" spans="1:12" x14ac:dyDescent="0.25">
      <c r="A1" s="23" t="s">
        <v>16</v>
      </c>
      <c r="B1" s="23"/>
      <c r="C1" s="23"/>
      <c r="D1" s="23"/>
      <c r="E1" s="23"/>
      <c r="F1" s="23"/>
      <c r="G1" s="23"/>
      <c r="H1" s="23"/>
      <c r="I1" s="23"/>
    </row>
    <row r="2" spans="1:12" ht="79.5" thickBot="1" x14ac:dyDescent="0.3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  <c r="L2" s="4" t="s">
        <v>4</v>
      </c>
    </row>
    <row r="3" spans="1:12" s="5" customFormat="1" ht="16.5" thickBot="1" x14ac:dyDescent="0.3">
      <c r="A3" s="7">
        <v>1</v>
      </c>
      <c r="B3" s="11">
        <v>60.52</v>
      </c>
      <c r="C3" s="12">
        <f>ROUND(B3/$L$3,2)</f>
        <v>57.79</v>
      </c>
      <c r="D3" s="12">
        <f>IF(ROUND(C3*4%,2)&gt;7,ROUND(C3*4%,2),7)</f>
        <v>7</v>
      </c>
      <c r="E3" s="12">
        <f>ROUND(D3*18%,2)</f>
        <v>1.26</v>
      </c>
      <c r="F3" s="12">
        <f>SUM(D3:E3)</f>
        <v>8.26</v>
      </c>
      <c r="G3" s="12">
        <f>SUM(C3:E3)</f>
        <v>66.05</v>
      </c>
      <c r="H3" s="10" t="str">
        <f>IF(B3=G3,"Да","Нет")</f>
        <v>Нет</v>
      </c>
      <c r="I3" s="8">
        <f>IFERROR(ROUND(IFERROR(G3-B3,""),2),"")</f>
        <v>5.53</v>
      </c>
      <c r="L3" s="6">
        <f>1+0.04+0.04*0.18</f>
        <v>1.0472000000000001</v>
      </c>
    </row>
    <row r="4" spans="1:12" ht="15.75" x14ac:dyDescent="0.25">
      <c r="A4" s="7">
        <v>2</v>
      </c>
      <c r="B4" s="11">
        <v>8.01</v>
      </c>
      <c r="C4" s="12">
        <f t="shared" ref="C4:C5" si="0">ROUND(B4/$L$3,2)</f>
        <v>7.65</v>
      </c>
      <c r="D4" s="12">
        <f t="shared" ref="D4:D5" si="1">IF(ROUND(C4*4%,2)&gt;7,ROUND(C4*4%,2),7)</f>
        <v>7</v>
      </c>
      <c r="E4" s="12">
        <f t="shared" ref="E4:E5" si="2">ROUND(D4*18%,2)</f>
        <v>1.26</v>
      </c>
      <c r="F4" s="12">
        <f t="shared" ref="F4:F5" si="3">SUM(D4:E4)</f>
        <v>8.26</v>
      </c>
      <c r="G4" s="12">
        <f t="shared" ref="G4:G5" si="4">SUM(C4:E4)</f>
        <v>15.91</v>
      </c>
      <c r="H4" s="10" t="str">
        <f t="shared" ref="H4:H5" si="5">IF(B4=G4,"Да","Нет")</f>
        <v>Нет</v>
      </c>
      <c r="I4" s="8">
        <f t="shared" ref="I4:I5" si="6">IFERROR(ROUND(IFERROR(G4-B4,""),2),"")</f>
        <v>7.9</v>
      </c>
    </row>
    <row r="5" spans="1:12" ht="15.75" x14ac:dyDescent="0.25">
      <c r="A5" s="7">
        <v>3</v>
      </c>
      <c r="B5" s="11">
        <v>14.75</v>
      </c>
      <c r="C5" s="12">
        <f t="shared" si="0"/>
        <v>14.09</v>
      </c>
      <c r="D5" s="12">
        <f t="shared" si="1"/>
        <v>7</v>
      </c>
      <c r="E5" s="12">
        <f t="shared" si="2"/>
        <v>1.26</v>
      </c>
      <c r="F5" s="12">
        <f t="shared" si="3"/>
        <v>8.26</v>
      </c>
      <c r="G5" s="12">
        <f t="shared" si="4"/>
        <v>22.35</v>
      </c>
      <c r="H5" s="10" t="str">
        <f t="shared" si="5"/>
        <v>Нет</v>
      </c>
      <c r="I5" s="8">
        <f t="shared" si="6"/>
        <v>7.6</v>
      </c>
    </row>
  </sheetData>
  <mergeCells count="1">
    <mergeCell ref="A1:I1"/>
  </mergeCells>
  <conditionalFormatting sqref="I3:I5">
    <cfRule type="expression" dxfId="11" priority="7" stopIfTrue="1">
      <formula>I3=""</formula>
    </cfRule>
    <cfRule type="cellIs" dxfId="10" priority="8" operator="greaterThan">
      <formula>0.01</formula>
    </cfRule>
    <cfRule type="cellIs" dxfId="9" priority="9" operator="lessThan">
      <formula>-0.01</formula>
    </cfRule>
    <cfRule type="cellIs" dxfId="8" priority="10" operator="equal">
      <formula>0.01</formula>
    </cfRule>
    <cfRule type="cellIs" dxfId="7" priority="11" operator="equal">
      <formula>-0.01</formula>
    </cfRule>
    <cfRule type="cellIs" dxfId="6" priority="12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A2" sqref="A2"/>
    </sheetView>
  </sheetViews>
  <sheetFormatPr defaultRowHeight="15" x14ac:dyDescent="0.25"/>
  <cols>
    <col min="1" max="1" width="9.140625" style="4"/>
    <col min="2" max="2" width="20.28515625" style="4" bestFit="1" customWidth="1"/>
    <col min="3" max="3" width="19.28515625" style="4" bestFit="1" customWidth="1"/>
    <col min="4" max="4" width="10.7109375" style="4" bestFit="1" customWidth="1"/>
    <col min="5" max="5" width="8" style="4" bestFit="1" customWidth="1"/>
    <col min="6" max="6" width="16.5703125" style="4" bestFit="1" customWidth="1"/>
    <col min="7" max="7" width="20.7109375" style="4" bestFit="1" customWidth="1"/>
    <col min="8" max="8" width="17.7109375" style="4" customWidth="1"/>
    <col min="9" max="9" width="14.7109375" style="4" customWidth="1"/>
    <col min="10" max="10" width="22.42578125" style="4" customWidth="1"/>
    <col min="11" max="11" width="9.140625" style="4"/>
    <col min="12" max="12" width="15.42578125" style="4" customWidth="1"/>
    <col min="13" max="16384" width="9.140625" style="4"/>
  </cols>
  <sheetData>
    <row r="1" spans="1:12" x14ac:dyDescent="0.25">
      <c r="A1" s="23" t="s">
        <v>12</v>
      </c>
      <c r="B1" s="23"/>
      <c r="C1" s="23"/>
      <c r="D1" s="23"/>
      <c r="E1" s="23"/>
      <c r="F1" s="23"/>
      <c r="G1" s="23"/>
      <c r="H1" s="23"/>
      <c r="I1" s="23"/>
    </row>
    <row r="2" spans="1:12" ht="79.5" thickBot="1" x14ac:dyDescent="0.3">
      <c r="A2" s="1" t="s">
        <v>5</v>
      </c>
      <c r="B2" s="1" t="s">
        <v>14</v>
      </c>
      <c r="C2" s="1" t="s">
        <v>15</v>
      </c>
      <c r="D2" s="2" t="s">
        <v>0</v>
      </c>
      <c r="E2" s="2" t="s">
        <v>1</v>
      </c>
      <c r="F2" s="2" t="s">
        <v>2</v>
      </c>
      <c r="G2" s="1" t="s">
        <v>3</v>
      </c>
      <c r="H2" s="3" t="s">
        <v>7</v>
      </c>
      <c r="I2" s="3" t="s">
        <v>6</v>
      </c>
      <c r="J2" s="3" t="s">
        <v>11</v>
      </c>
      <c r="L2" s="4" t="s">
        <v>4</v>
      </c>
    </row>
    <row r="3" spans="1:12" s="19" customFormat="1" ht="51" customHeight="1" thickBot="1" x14ac:dyDescent="0.3">
      <c r="A3" s="13">
        <v>1</v>
      </c>
      <c r="B3" s="14">
        <v>60.52</v>
      </c>
      <c r="C3" s="15">
        <v>52.26</v>
      </c>
      <c r="D3" s="16">
        <f>IF(ROUND(C3*4%,2)&gt;7,ROUND(C3*4%,2),7)</f>
        <v>7</v>
      </c>
      <c r="E3" s="16">
        <f>ROUND(D3*18%,2)</f>
        <v>1.26</v>
      </c>
      <c r="F3" s="16">
        <f>SUM(D3:E3)</f>
        <v>8.26</v>
      </c>
      <c r="G3" s="16">
        <f>SUM(C3:E3)</f>
        <v>60.519999999999996</v>
      </c>
      <c r="H3" s="17" t="str">
        <f>IF(B3=G3,"Да","Нет")</f>
        <v>Да</v>
      </c>
      <c r="I3" s="18">
        <f>IFERROR(ROUND(IFERROR(G3-B3,""),2),"")</f>
        <v>0</v>
      </c>
      <c r="J3" s="17"/>
      <c r="L3" s="20">
        <f>1+0.04+0.04*0.18</f>
        <v>1.0472000000000001</v>
      </c>
    </row>
    <row r="4" spans="1:12" s="22" customFormat="1" ht="51" x14ac:dyDescent="0.25">
      <c r="A4" s="13">
        <v>2</v>
      </c>
      <c r="B4" s="14">
        <v>8.01</v>
      </c>
      <c r="C4" s="15">
        <v>8.01</v>
      </c>
      <c r="D4" s="16">
        <f t="shared" ref="D4:D5" si="0">IF(ROUND(C4*4%,2)&gt;7,ROUND(C4*4%,2),7)</f>
        <v>7</v>
      </c>
      <c r="E4" s="16">
        <f t="shared" ref="E4:E5" si="1">ROUND(D4*18%,2)</f>
        <v>1.26</v>
      </c>
      <c r="F4" s="16">
        <f t="shared" ref="F4:F5" si="2">SUM(D4:E4)</f>
        <v>8.26</v>
      </c>
      <c r="G4" s="16">
        <f t="shared" ref="G4:G5" si="3">SUM(C4:E4)</f>
        <v>16.27</v>
      </c>
      <c r="H4" s="17" t="str">
        <f t="shared" ref="H4:H5" si="4">IF(B4=G4,"Да","Нет")</f>
        <v>Нет</v>
      </c>
      <c r="I4" s="18">
        <f t="shared" ref="I4:I5" si="5">IFERROR(ROUND(IFERROR(G4-B4,""),2),"")</f>
        <v>8.26</v>
      </c>
      <c r="J4" s="21" t="s">
        <v>13</v>
      </c>
    </row>
    <row r="5" spans="1:12" s="22" customFormat="1" ht="51" x14ac:dyDescent="0.25">
      <c r="A5" s="13">
        <v>3</v>
      </c>
      <c r="B5" s="14">
        <v>14.75</v>
      </c>
      <c r="C5" s="15">
        <v>10</v>
      </c>
      <c r="D5" s="16">
        <f t="shared" si="0"/>
        <v>7</v>
      </c>
      <c r="E5" s="16">
        <f t="shared" si="1"/>
        <v>1.26</v>
      </c>
      <c r="F5" s="16">
        <f t="shared" si="2"/>
        <v>8.26</v>
      </c>
      <c r="G5" s="16">
        <f t="shared" si="3"/>
        <v>18.260000000000002</v>
      </c>
      <c r="H5" s="17" t="str">
        <f t="shared" si="4"/>
        <v>Нет</v>
      </c>
      <c r="I5" s="18">
        <f t="shared" si="5"/>
        <v>3.51</v>
      </c>
      <c r="J5" s="21" t="s">
        <v>13</v>
      </c>
    </row>
  </sheetData>
  <mergeCells count="1">
    <mergeCell ref="A1:I1"/>
  </mergeCells>
  <conditionalFormatting sqref="I3:I5">
    <cfRule type="expression" dxfId="5" priority="1" stopIfTrue="1">
      <formula>I3=""</formula>
    </cfRule>
    <cfRule type="cellIs" dxfId="4" priority="2" operator="greaterThan">
      <formula>0.01</formula>
    </cfRule>
    <cfRule type="cellIs" dxfId="3" priority="3" operator="lessThan">
      <formula>-0.01</formula>
    </cfRule>
    <cfRule type="cellIs" dxfId="2" priority="4" operator="equal">
      <formula>0.01</formula>
    </cfRule>
    <cfRule type="cellIs" dxfId="1" priority="5" operator="equal">
      <formula>-0.01</formula>
    </cfRule>
    <cfRule type="cellIs" dxfId="0" priority="6" operator="equal">
      <formula>0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Основной расчет</vt:lpstr>
      <vt:lpstr>выравнивание1</vt:lpstr>
      <vt:lpstr>выравнивание2</vt:lpstr>
      <vt:lpstr>выравнивание3</vt:lpstr>
      <vt:lpstr>Исходная таблица</vt:lpstr>
      <vt:lpstr>Ожидаемый результат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Сергей</cp:lastModifiedBy>
  <dcterms:created xsi:type="dcterms:W3CDTF">2016-04-14T17:28:09Z</dcterms:created>
  <dcterms:modified xsi:type="dcterms:W3CDTF">2016-04-16T17:50:30Z</dcterms:modified>
</cp:coreProperties>
</file>