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 checkCompatibility="1"/>
  <mc:AlternateContent xmlns:mc="http://schemas.openxmlformats.org/markup-compatibility/2006">
    <mc:Choice Requires="x15">
      <x15ac:absPath xmlns:x15ac="http://schemas.microsoft.com/office/spreadsheetml/2010/11/ac" url="/Users/Alexander/OneDrive/Рабочие документы/Спецавиасервис/Входящие и исходящие/Исходящие/2016/28-01.05.16 Финансовый анализ САС/Файл для проверки/"/>
    </mc:Choice>
  </mc:AlternateContent>
  <bookViews>
    <workbookView xWindow="0" yWindow="460" windowWidth="25600" windowHeight="14440" tabRatio="500"/>
  </bookViews>
  <sheets>
    <sheet name="Версия 1" sheetId="1" r:id="rId1"/>
    <sheet name="Версия 2" sheetId="3" r:id="rId2"/>
  </sheets>
  <definedNames>
    <definedName name="_xlnm._FilterDatabase" localSheetId="0" hidden="1">'Версия 1'!$A$1:$B$8</definedName>
    <definedName name="_xlnm._FilterDatabase" localSheetId="1" hidden="1">'Версия 2'!$A$8:$B$13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1" i="3" l="1"/>
  <c r="A162" i="3"/>
  <c r="A163" i="3"/>
  <c r="A160" i="3"/>
  <c r="A156" i="3"/>
  <c r="A157" i="3"/>
  <c r="A158" i="3"/>
  <c r="A155" i="3"/>
  <c r="A151" i="3"/>
  <c r="A152" i="3"/>
  <c r="A153" i="3"/>
  <c r="A150" i="3"/>
  <c r="A146" i="3"/>
  <c r="A147" i="3"/>
  <c r="A148" i="3"/>
  <c r="A145" i="3"/>
  <c r="A141" i="3"/>
  <c r="A142" i="3"/>
  <c r="A143" i="3"/>
  <c r="A140" i="3"/>
  <c r="A136" i="3"/>
  <c r="A137" i="3"/>
  <c r="A138" i="3"/>
  <c r="A135" i="3"/>
  <c r="A131" i="3"/>
  <c r="A132" i="3"/>
  <c r="A133" i="3"/>
  <c r="A130" i="3"/>
  <c r="A125" i="3"/>
  <c r="A126" i="3"/>
  <c r="A127" i="3"/>
  <c r="A124" i="3"/>
  <c r="A120" i="3"/>
  <c r="A121" i="3"/>
  <c r="A122" i="3"/>
  <c r="A119" i="3"/>
  <c r="A99" i="3"/>
  <c r="A100" i="3"/>
  <c r="A101" i="3"/>
  <c r="A98" i="3"/>
  <c r="A115" i="3"/>
  <c r="A116" i="3"/>
  <c r="A117" i="3"/>
  <c r="A114" i="3"/>
  <c r="A110" i="3"/>
  <c r="A111" i="3"/>
  <c r="A112" i="3"/>
  <c r="A109" i="3"/>
  <c r="A105" i="3"/>
  <c r="A106" i="3"/>
  <c r="A107" i="3"/>
  <c r="A104" i="3"/>
  <c r="A103" i="3"/>
  <c r="E82" i="3"/>
  <c r="D82" i="3"/>
  <c r="C82" i="3"/>
  <c r="B82" i="3"/>
  <c r="L26" i="3"/>
  <c r="B104" i="3"/>
  <c r="AF26" i="3"/>
  <c r="P27" i="3"/>
  <c r="B110" i="3"/>
  <c r="X28" i="3"/>
  <c r="B121" i="3"/>
  <c r="AN27" i="3"/>
  <c r="T28" i="3"/>
  <c r="B116" i="3"/>
  <c r="B95" i="3"/>
  <c r="AE31" i="3"/>
  <c r="AM31" i="3"/>
  <c r="B34" i="3"/>
  <c r="B45" i="3"/>
  <c r="B46" i="3"/>
  <c r="B47" i="3"/>
  <c r="B48" i="3"/>
  <c r="B49" i="3"/>
  <c r="B50" i="3"/>
  <c r="B51" i="3"/>
  <c r="B52" i="3"/>
  <c r="B54" i="3"/>
  <c r="D84" i="3"/>
  <c r="B58" i="3"/>
  <c r="B59" i="3"/>
  <c r="B60" i="3"/>
  <c r="B61" i="3"/>
  <c r="B62" i="3"/>
  <c r="B63" i="3"/>
  <c r="B65" i="3"/>
  <c r="B69" i="3"/>
  <c r="B71" i="3"/>
  <c r="D85" i="3"/>
  <c r="E87" i="3"/>
  <c r="B101" i="3"/>
  <c r="D87" i="3"/>
  <c r="B100" i="3"/>
  <c r="C84" i="3"/>
  <c r="C85" i="3"/>
  <c r="C87" i="3"/>
  <c r="B99" i="3"/>
  <c r="B84" i="3"/>
  <c r="B85" i="3"/>
  <c r="B87" i="3"/>
  <c r="B98" i="3"/>
  <c r="B130" i="3"/>
  <c r="B131" i="3"/>
  <c r="B132" i="3"/>
  <c r="B133" i="3"/>
  <c r="B135" i="3"/>
  <c r="B136" i="3"/>
  <c r="B137" i="3"/>
  <c r="B138" i="3"/>
  <c r="B140" i="3"/>
  <c r="B141" i="3"/>
  <c r="B142" i="3"/>
  <c r="B143" i="3"/>
  <c r="B145" i="3"/>
  <c r="B146" i="3"/>
  <c r="B147" i="3"/>
  <c r="B148" i="3"/>
  <c r="B150" i="3"/>
  <c r="B151" i="3"/>
  <c r="B152" i="3"/>
  <c r="B153" i="3"/>
  <c r="B155" i="3"/>
  <c r="B156" i="3"/>
  <c r="B157" i="3"/>
  <c r="B158" i="3"/>
  <c r="B160" i="3"/>
  <c r="B161" i="3"/>
  <c r="B162" i="3"/>
  <c r="B163" i="3"/>
  <c r="B167" i="3"/>
  <c r="E85" i="3"/>
  <c r="B93" i="3"/>
  <c r="B94" i="3"/>
  <c r="B96" i="3"/>
  <c r="AJ26" i="3"/>
  <c r="AN26" i="3"/>
  <c r="AR26" i="3"/>
  <c r="AV26" i="3"/>
  <c r="AZ26" i="3"/>
  <c r="BD26" i="3"/>
  <c r="AF27" i="3"/>
  <c r="AJ27" i="3"/>
  <c r="AR27" i="3"/>
  <c r="AV27" i="3"/>
  <c r="AZ27" i="3"/>
  <c r="BD27" i="3"/>
  <c r="AF28" i="3"/>
  <c r="AJ28" i="3"/>
  <c r="AN28" i="3"/>
  <c r="AR28" i="3"/>
  <c r="AV28" i="3"/>
  <c r="AZ28" i="3"/>
  <c r="BD28" i="3"/>
  <c r="AF29" i="3"/>
  <c r="AJ29" i="3"/>
  <c r="AN29" i="3"/>
  <c r="AR29" i="3"/>
  <c r="AV29" i="3"/>
  <c r="AZ29" i="3"/>
  <c r="BD29" i="3"/>
  <c r="L27" i="3"/>
  <c r="B105" i="3"/>
  <c r="L28" i="3"/>
  <c r="B106" i="3"/>
  <c r="L29" i="3"/>
  <c r="B107" i="3"/>
  <c r="P26" i="3"/>
  <c r="B109" i="3"/>
  <c r="P28" i="3"/>
  <c r="B111" i="3"/>
  <c r="P29" i="3"/>
  <c r="B112" i="3"/>
  <c r="T26" i="3"/>
  <c r="B114" i="3"/>
  <c r="T27" i="3"/>
  <c r="B115" i="3"/>
  <c r="T29" i="3"/>
  <c r="B117" i="3"/>
  <c r="X26" i="3"/>
  <c r="B119" i="3"/>
  <c r="X27" i="3"/>
  <c r="B120" i="3"/>
  <c r="X29" i="3"/>
  <c r="B122" i="3"/>
  <c r="AB26" i="3"/>
  <c r="B124" i="3"/>
  <c r="AB27" i="3"/>
  <c r="B125" i="3"/>
  <c r="AB28" i="3"/>
  <c r="B126" i="3"/>
  <c r="AB29" i="3"/>
  <c r="B127" i="3"/>
  <c r="E48" i="3"/>
  <c r="E54" i="3"/>
  <c r="B92" i="3"/>
  <c r="C58" i="3"/>
  <c r="B31" i="3"/>
  <c r="AI31" i="3"/>
  <c r="AQ31" i="3"/>
  <c r="AU31" i="3"/>
  <c r="AY31" i="3"/>
  <c r="BC31" i="3"/>
  <c r="D59" i="3"/>
  <c r="C59" i="3"/>
  <c r="D60" i="3"/>
  <c r="C60" i="3"/>
  <c r="C61" i="3"/>
  <c r="D62" i="3"/>
  <c r="C62" i="3"/>
  <c r="C63" i="3"/>
  <c r="B79" i="3"/>
  <c r="B165" i="3"/>
  <c r="E59" i="3"/>
  <c r="E60" i="3"/>
  <c r="E62" i="3"/>
  <c r="E61" i="3"/>
  <c r="E63" i="3"/>
  <c r="D93" i="3"/>
  <c r="H28" i="3"/>
  <c r="D106" i="3"/>
  <c r="H29" i="3"/>
  <c r="D107" i="3"/>
  <c r="H26" i="3"/>
  <c r="D104" i="3"/>
  <c r="H27" i="3"/>
  <c r="D105" i="3"/>
  <c r="D92" i="3"/>
  <c r="D94" i="3"/>
  <c r="D167" i="3"/>
  <c r="E53" i="1"/>
  <c r="D53" i="1"/>
  <c r="C26" i="3"/>
  <c r="C45" i="3"/>
  <c r="C46" i="3"/>
  <c r="C47" i="3"/>
  <c r="C48" i="3"/>
  <c r="C49" i="3"/>
  <c r="C50" i="3"/>
  <c r="C51" i="3"/>
  <c r="C52" i="3"/>
  <c r="E58" i="3"/>
  <c r="E65" i="3"/>
  <c r="C92" i="3"/>
  <c r="C104" i="3"/>
  <c r="C105" i="3"/>
  <c r="C106" i="3"/>
  <c r="C107" i="3"/>
  <c r="C167" i="3"/>
  <c r="K31" i="3"/>
  <c r="B39" i="3"/>
  <c r="O31" i="3"/>
  <c r="S31" i="3"/>
  <c r="W31" i="3"/>
  <c r="AA31" i="3"/>
  <c r="B36" i="3"/>
  <c r="B38" i="3"/>
  <c r="C27" i="3"/>
  <c r="C28" i="3"/>
  <c r="C29" i="3"/>
  <c r="C31" i="3"/>
  <c r="B37" i="3"/>
  <c r="B35" i="3"/>
  <c r="D29" i="3"/>
  <c r="D28" i="3"/>
  <c r="D27" i="3"/>
  <c r="D26" i="3"/>
  <c r="E84" i="3"/>
  <c r="C75" i="3"/>
  <c r="C76" i="3"/>
  <c r="C77" i="3"/>
  <c r="C79" i="3"/>
  <c r="A159" i="3"/>
  <c r="A154" i="3"/>
  <c r="A149" i="3"/>
  <c r="A144" i="3"/>
  <c r="A139" i="3"/>
  <c r="A134" i="3"/>
  <c r="A129" i="3"/>
  <c r="A113" i="3"/>
  <c r="A123" i="3"/>
  <c r="A118" i="3"/>
  <c r="A108" i="3"/>
  <c r="D69" i="3"/>
  <c r="E69" i="3"/>
  <c r="E71" i="3"/>
  <c r="D71" i="3"/>
  <c r="C71" i="3"/>
  <c r="D75" i="3"/>
  <c r="D76" i="3"/>
  <c r="D77" i="3"/>
  <c r="D79" i="3"/>
  <c r="E75" i="3"/>
  <c r="E76" i="3"/>
  <c r="E77" i="3"/>
  <c r="E79" i="3"/>
  <c r="D65" i="3"/>
  <c r="C65" i="3"/>
  <c r="D49" i="3"/>
  <c r="D45" i="3"/>
  <c r="D46" i="3"/>
  <c r="D47" i="3"/>
  <c r="D48" i="3"/>
  <c r="D50" i="3"/>
  <c r="D51" i="3"/>
  <c r="D52" i="3"/>
  <c r="D54" i="3"/>
  <c r="B40" i="3"/>
  <c r="D32" i="1"/>
  <c r="C54" i="3"/>
  <c r="D22" i="1"/>
  <c r="D33" i="1"/>
  <c r="C32" i="1"/>
  <c r="C33" i="1"/>
  <c r="C35" i="1"/>
  <c r="D38" i="1"/>
  <c r="C38" i="1"/>
  <c r="C39" i="1"/>
  <c r="C31" i="1"/>
  <c r="C34" i="1"/>
  <c r="C36" i="1"/>
  <c r="C37" i="1"/>
  <c r="C40" i="1"/>
  <c r="B53" i="1"/>
  <c r="D27" i="1"/>
  <c r="C21" i="1"/>
  <c r="C19" i="1"/>
  <c r="C20" i="1"/>
  <c r="C22" i="1"/>
  <c r="C23" i="1"/>
  <c r="C24" i="1"/>
  <c r="C25" i="1"/>
  <c r="C26" i="1"/>
  <c r="B31" i="1"/>
  <c r="B32" i="1"/>
  <c r="B33" i="1"/>
  <c r="B34" i="1"/>
  <c r="B35" i="1"/>
  <c r="B36" i="1"/>
  <c r="B37" i="1"/>
  <c r="B38" i="1"/>
  <c r="B39" i="1"/>
  <c r="B40" i="1"/>
  <c r="B41" i="1"/>
  <c r="B19" i="1"/>
  <c r="B20" i="1"/>
  <c r="B21" i="1"/>
  <c r="B22" i="1"/>
  <c r="B23" i="1"/>
  <c r="B24" i="1"/>
  <c r="B25" i="1"/>
  <c r="B26" i="1"/>
  <c r="B27" i="1"/>
  <c r="B15" i="1"/>
  <c r="C15" i="1"/>
  <c r="B14" i="1"/>
  <c r="C14" i="1"/>
  <c r="C12" i="1"/>
  <c r="D55" i="1"/>
  <c r="D56" i="1"/>
  <c r="E54" i="1"/>
  <c r="E55" i="1"/>
  <c r="E56" i="1"/>
  <c r="C54" i="1"/>
  <c r="B54" i="1"/>
  <c r="B55" i="1"/>
  <c r="B56" i="1"/>
  <c r="B48" i="1"/>
  <c r="C48" i="1"/>
  <c r="B47" i="1"/>
  <c r="C47" i="1"/>
  <c r="C49" i="1"/>
  <c r="B49" i="1"/>
  <c r="D15" i="1"/>
  <c r="D14" i="1"/>
</calcChain>
</file>

<file path=xl/sharedStrings.xml><?xml version="1.0" encoding="utf-8"?>
<sst xmlns="http://schemas.openxmlformats.org/spreadsheetml/2006/main" count="241" uniqueCount="140">
  <si>
    <t>Итого</t>
  </si>
  <si>
    <t>ГСМ</t>
  </si>
  <si>
    <t>Кобра</t>
  </si>
  <si>
    <t>Страховка</t>
  </si>
  <si>
    <t>В месяц</t>
  </si>
  <si>
    <t>В день</t>
  </si>
  <si>
    <t>Дней в месяце</t>
  </si>
  <si>
    <t>Количество собственных машин</t>
  </si>
  <si>
    <t>Исходные данные</t>
  </si>
  <si>
    <t>Поездки</t>
  </si>
  <si>
    <t>Собственных (в день)</t>
  </si>
  <si>
    <t xml:space="preserve">   из них</t>
  </si>
  <si>
    <t>Платная дорога</t>
  </si>
  <si>
    <t>Медосмотр</t>
  </si>
  <si>
    <t>В год</t>
  </si>
  <si>
    <t>Количество</t>
  </si>
  <si>
    <t>Процент от общего количества поездок в день</t>
  </si>
  <si>
    <t>Наименование</t>
  </si>
  <si>
    <t>За поездку</t>
  </si>
  <si>
    <t>В день на машину</t>
  </si>
  <si>
    <t>В месяц на все машины</t>
  </si>
  <si>
    <t>Себестоимость одной поездки</t>
  </si>
  <si>
    <t>Постоянные расходы</t>
  </si>
  <si>
    <t>Переменные расходы</t>
  </si>
  <si>
    <t>Прибыли и убытки</t>
  </si>
  <si>
    <t>Выручка</t>
  </si>
  <si>
    <t>В месяц на все машины(у)</t>
  </si>
  <si>
    <t>Постоянные расходы на собственный автомобиль</t>
  </si>
  <si>
    <t>Переменные расходы на  собственный автомобиль</t>
  </si>
  <si>
    <t>В год на машину</t>
  </si>
  <si>
    <t>Прибыль/убыток</t>
  </si>
  <si>
    <t>Наша стоимость для клиента</t>
  </si>
  <si>
    <t>Число и стоимости поездок</t>
  </si>
  <si>
    <t>Себестоимость у подрядчика (Караван)</t>
  </si>
  <si>
    <t>Зарплата водителя</t>
  </si>
  <si>
    <t>Передача всех поездок подрядчикам без расходов на машины и з/п водителей</t>
  </si>
  <si>
    <t>Передача всех поездок подрядчикам только с остановкой машин</t>
  </si>
  <si>
    <t>Водителей на машину</t>
  </si>
  <si>
    <t>Коэффициент налога на ФОТ</t>
  </si>
  <si>
    <t>В месяц на машину</t>
  </si>
  <si>
    <t>Жирный синий цвет</t>
  </si>
  <si>
    <t>Жирный церный цвет</t>
  </si>
  <si>
    <t>Обычный черный шрифт</t>
  </si>
  <si>
    <t>Эти данные (показатели) расчитываются автоматически</t>
  </si>
  <si>
    <t>Эти данные (показатели) расчитываются автоматически и являются ключевыми</t>
  </si>
  <si>
    <t>Легенда</t>
  </si>
  <si>
    <t xml:space="preserve">В день </t>
  </si>
  <si>
    <t>Наша конечная стоимость для клиента</t>
  </si>
  <si>
    <t>В месяц на всех наших машинах</t>
  </si>
  <si>
    <t>Расходы</t>
  </si>
  <si>
    <t>Переменные на собственный автомобиль в месяц</t>
  </si>
  <si>
    <t>Переменные на собственный автомобиль за поездку</t>
  </si>
  <si>
    <t>Число и стоимость поездок</t>
  </si>
  <si>
    <t>Базовые</t>
  </si>
  <si>
    <t>Водителей на машине</t>
  </si>
  <si>
    <t>Ремонта</t>
  </si>
  <si>
    <t>Связи (Wi-Fi)</t>
  </si>
  <si>
    <t>Парковки</t>
  </si>
  <si>
    <t>Мойки</t>
  </si>
  <si>
    <t>Собственные</t>
  </si>
  <si>
    <t>Подрядчики</t>
  </si>
  <si>
    <t>Себестоимость</t>
  </si>
  <si>
    <t>в месяц (собственных)</t>
  </si>
  <si>
    <t>в месяц (с прямыми клиентами и подрядчиками)</t>
  </si>
  <si>
    <t>Прямые клиенты</t>
  </si>
  <si>
    <t>Постоянные на собственные автомобили в месяц</t>
  </si>
  <si>
    <t>В день на одну нашу машину (собственные и прямые клиенты)</t>
  </si>
  <si>
    <t>в день на все наши машины (с подрядчиками и прямыми клиентами)</t>
  </si>
  <si>
    <t>Себестоимость одной нашей поездки</t>
  </si>
  <si>
    <t xml:space="preserve">   постоянные</t>
  </si>
  <si>
    <t xml:space="preserve">   переменные</t>
  </si>
  <si>
    <t>в месяц (собственных с подрядчиками)</t>
  </si>
  <si>
    <t>в месяц (собственных с прямыми клиентами)</t>
  </si>
  <si>
    <t>в день на все наши машины</t>
  </si>
  <si>
    <t>Поправочные коэффициенты</t>
  </si>
  <si>
    <t>Конечная стоимость для клиента</t>
  </si>
  <si>
    <t>от прямых клиентов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</si>
  <si>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</si>
  <si>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</si>
  <si>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</si>
  <si>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</si>
  <si>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</si>
  <si>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</si>
  <si>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</si>
  <si>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Прибыль/убыток до НО</t>
  </si>
  <si>
    <t>Всего</t>
  </si>
  <si>
    <t>Поездок в день</t>
  </si>
  <si>
    <t>Поездок в месяц</t>
  </si>
  <si>
    <t>Передача всех поездок подрядчику без собственных машин и водителей</t>
  </si>
  <si>
    <t>Переменные на собственный автомобиль в день при осуществлении поездок</t>
  </si>
  <si>
    <t xml:space="preserve">   всего</t>
  </si>
  <si>
    <t>Расходы (собственные)</t>
  </si>
  <si>
    <t>Альтернативный расчет прибыль/убыток до НО</t>
  </si>
  <si>
    <t>(Основные клиенты)</t>
  </si>
  <si>
    <t>Подрядчик 1</t>
  </si>
  <si>
    <t>Подрядчик 3</t>
  </si>
  <si>
    <t>Подрядчик 2</t>
  </si>
  <si>
    <t>Подрядчик 4</t>
  </si>
  <si>
    <t>Подрядчик 5</t>
  </si>
  <si>
    <t>Трансфер А</t>
  </si>
  <si>
    <t>Трансфер Б</t>
  </si>
  <si>
    <t>Трансфер В</t>
  </si>
  <si>
    <t>Трансфер Г</t>
  </si>
  <si>
    <t>от подрядчиков</t>
  </si>
  <si>
    <t>Единый подрядчик для передачи всех заказов</t>
  </si>
  <si>
    <t>Передача всех поездок единому подрядчику с остановкой наших машин, но сохранением водителей</t>
  </si>
  <si>
    <t>Базовый расчет</t>
  </si>
  <si>
    <t>от основных клиентов</t>
  </si>
  <si>
    <t>Эти данные (показатели) являются базовыми для анализа и вводятся пользователем</t>
  </si>
  <si>
    <t>Эти данные (показатели) являются названиями услуг или расходами и вводятся пользователем</t>
  </si>
  <si>
    <t>Отношение поездок "Трансфер Б" и "Трансфер А" к общему числу поездок</t>
  </si>
  <si>
    <t>Постоянный расход 1</t>
  </si>
  <si>
    <t>Постоянный расход 2</t>
  </si>
  <si>
    <t>Постоянный расход 3</t>
  </si>
  <si>
    <t>Постоянный расход 4</t>
  </si>
  <si>
    <t>Постоянный расход 5</t>
  </si>
  <si>
    <t>Постоянный расход 6</t>
  </si>
  <si>
    <t>Постоянный расход 7</t>
  </si>
  <si>
    <t>Постоянный расход 8</t>
  </si>
  <si>
    <t>Переменный расход в мес. 1</t>
  </si>
  <si>
    <t>Переменный расход в мес. 2</t>
  </si>
  <si>
    <t>Переменный расход в мес. 3</t>
  </si>
  <si>
    <t>Переменный расход в мес. 4</t>
  </si>
  <si>
    <t>Переменный расход в мес. 5</t>
  </si>
  <si>
    <t>Переменный расход в мес. 6</t>
  </si>
  <si>
    <t>Переменный расход в день 1</t>
  </si>
  <si>
    <t>Переменный расход за поездку 1</t>
  </si>
  <si>
    <t>Переменный расход за поездку 2</t>
  </si>
  <si>
    <t>Переменный расход за поездку 3</t>
  </si>
  <si>
    <t>Обычный красный шрифт или ячейки с заливкой</t>
  </si>
  <si>
    <t>Переменный расход 1</t>
  </si>
  <si>
    <t>Переменный расход 2</t>
  </si>
  <si>
    <t>Переменный расход 3</t>
  </si>
  <si>
    <t>Переменный расход 4</t>
  </si>
  <si>
    <t>Переменный расход 5</t>
  </si>
  <si>
    <t>Переменный расход 6</t>
  </si>
  <si>
    <t>Переменный расход 7</t>
  </si>
  <si>
    <t>Переменный расход 8</t>
  </si>
  <si>
    <t>Переменный расход 9</t>
  </si>
  <si>
    <t>Переменный расход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</si>
</sst>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i/>
      <sz val="12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D9D9D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scheme val="minor"/>
    </font>
    <font>
      <b/>
      <sz val="12"/>
      <color rgb="FF00B0F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4"/>
      <color theme="1"/>
      <name val="Calibri"/>
      <scheme val="minor"/>
    </font>
    <font>
      <b/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3" xfId="0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8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164" fontId="10" fillId="0" borderId="6" xfId="0" applyNumberFormat="1" applyFont="1" applyBorder="1" applyAlignment="1">
      <alignment wrapText="1"/>
    </xf>
    <xf numFmtId="0" fontId="10" fillId="0" borderId="7" xfId="0" applyFont="1" applyBorder="1" applyAlignment="1">
      <alignment wrapText="1"/>
    </xf>
    <xf numFmtId="164" fontId="9" fillId="0" borderId="8" xfId="0" applyNumberFormat="1" applyFont="1" applyBorder="1" applyAlignment="1">
      <alignment wrapText="1"/>
    </xf>
    <xf numFmtId="164" fontId="11" fillId="0" borderId="8" xfId="0" applyNumberFormat="1" applyFont="1" applyBorder="1" applyAlignment="1">
      <alignment wrapText="1"/>
    </xf>
    <xf numFmtId="164" fontId="10" fillId="0" borderId="9" xfId="0" applyNumberFormat="1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64" fontId="0" fillId="0" borderId="8" xfId="0" applyNumberForma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0" fillId="0" borderId="8" xfId="0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1" fontId="0" fillId="0" borderId="8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12" fillId="0" borderId="8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11" xfId="0" applyFont="1" applyBorder="1" applyAlignment="1">
      <alignment wrapText="1"/>
    </xf>
    <xf numFmtId="164" fontId="0" fillId="0" borderId="8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9" xfId="0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14" fillId="0" borderId="9" xfId="0" applyFont="1" applyBorder="1" applyAlignment="1">
      <alignment wrapText="1"/>
    </xf>
    <xf numFmtId="1" fontId="14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wrapText="1"/>
    </xf>
    <xf numFmtId="164" fontId="11" fillId="0" borderId="0" xfId="0" applyNumberFormat="1" applyFont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10" fillId="0" borderId="10" xfId="0" applyFont="1" applyBorder="1" applyAlignment="1">
      <alignment wrapText="1"/>
    </xf>
    <xf numFmtId="164" fontId="12" fillId="0" borderId="12" xfId="0" applyNumberFormat="1" applyFont="1" applyBorder="1" applyAlignment="1">
      <alignment wrapText="1"/>
    </xf>
    <xf numFmtId="164" fontId="13" fillId="0" borderId="12" xfId="0" applyNumberFormat="1" applyFont="1" applyBorder="1" applyAlignment="1">
      <alignment wrapText="1"/>
    </xf>
    <xf numFmtId="164" fontId="10" fillId="0" borderId="11" xfId="0" applyNumberFormat="1" applyFont="1" applyBorder="1" applyAlignment="1">
      <alignment wrapText="1"/>
    </xf>
    <xf numFmtId="164" fontId="0" fillId="0" borderId="12" xfId="0" applyNumberFormat="1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164" fontId="0" fillId="0" borderId="11" xfId="0" applyNumberForma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164" fontId="10" fillId="0" borderId="3" xfId="0" applyNumberFormat="1" applyFont="1" applyBorder="1" applyAlignment="1">
      <alignment wrapText="1"/>
    </xf>
    <xf numFmtId="164" fontId="12" fillId="0" borderId="3" xfId="0" applyNumberFormat="1" applyFont="1" applyBorder="1" applyAlignment="1">
      <alignment wrapText="1"/>
    </xf>
    <xf numFmtId="164" fontId="10" fillId="0" borderId="4" xfId="0" applyNumberFormat="1" applyFont="1" applyBorder="1" applyAlignment="1">
      <alignment wrapText="1"/>
    </xf>
    <xf numFmtId="164" fontId="12" fillId="0" borderId="14" xfId="0" applyNumberFormat="1" applyFont="1" applyBorder="1" applyAlignment="1">
      <alignment wrapText="1"/>
    </xf>
    <xf numFmtId="164" fontId="13" fillId="0" borderId="15" xfId="0" applyNumberFormat="1" applyFon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9" fillId="0" borderId="12" xfId="0" applyNumberFormat="1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3" xfId="0" applyFont="1" applyBorder="1" applyAlignment="1">
      <alignment wrapText="1"/>
    </xf>
    <xf numFmtId="9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0" fontId="14" fillId="0" borderId="1" xfId="0" applyNumberFormat="1" applyFont="1" applyBorder="1" applyAlignment="1">
      <alignment wrapText="1"/>
    </xf>
    <xf numFmtId="0" fontId="0" fillId="0" borderId="8" xfId="0" applyNumberFormat="1" applyFont="1" applyBorder="1" applyAlignment="1">
      <alignment wrapText="1"/>
    </xf>
    <xf numFmtId="0" fontId="12" fillId="0" borderId="4" xfId="0" applyNumberFormat="1" applyFont="1" applyBorder="1" applyAlignment="1">
      <alignment wrapText="1"/>
    </xf>
    <xf numFmtId="0" fontId="12" fillId="0" borderId="18" xfId="0" applyNumberFormat="1" applyFont="1" applyBorder="1" applyAlignment="1">
      <alignment wrapText="1"/>
    </xf>
    <xf numFmtId="0" fontId="12" fillId="0" borderId="6" xfId="0" applyNumberFormat="1" applyFont="1" applyBorder="1" applyAlignment="1">
      <alignment wrapText="1"/>
    </xf>
    <xf numFmtId="0" fontId="12" fillId="0" borderId="9" xfId="0" applyNumberFormat="1" applyFont="1" applyBorder="1" applyAlignment="1">
      <alignment wrapText="1"/>
    </xf>
    <xf numFmtId="0" fontId="14" fillId="0" borderId="5" xfId="0" applyNumberFormat="1" applyFont="1" applyBorder="1" applyAlignment="1">
      <alignment wrapText="1"/>
    </xf>
    <xf numFmtId="0" fontId="14" fillId="0" borderId="6" xfId="0" applyNumberFormat="1" applyFont="1" applyBorder="1" applyAlignment="1">
      <alignment wrapText="1"/>
    </xf>
    <xf numFmtId="0" fontId="14" fillId="0" borderId="9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9" fontId="0" fillId="0" borderId="8" xfId="0" applyNumberFormat="1" applyFont="1" applyBorder="1" applyAlignment="1">
      <alignment wrapText="1"/>
    </xf>
    <xf numFmtId="0" fontId="14" fillId="0" borderId="0" xfId="0" applyNumberFormat="1" applyFont="1" applyBorder="1" applyAlignment="1">
      <alignment wrapText="1"/>
    </xf>
    <xf numFmtId="0" fontId="12" fillId="0" borderId="8" xfId="0" applyNumberFormat="1" applyFont="1" applyBorder="1" applyAlignment="1">
      <alignment wrapText="1"/>
    </xf>
    <xf numFmtId="164" fontId="12" fillId="0" borderId="9" xfId="0" applyNumberFormat="1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0" fillId="0" borderId="19" xfId="0" applyBorder="1" applyAlignment="1">
      <alignment wrapText="1"/>
    </xf>
    <xf numFmtId="0" fontId="2" fillId="0" borderId="19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0" fillId="0" borderId="20" xfId="0" applyFont="1" applyBorder="1" applyAlignment="1">
      <alignment wrapText="1"/>
    </xf>
    <xf numFmtId="0" fontId="12" fillId="0" borderId="8" xfId="0" applyNumberFormat="1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2" fillId="0" borderId="7" xfId="0" applyNumberFormat="1" applyFont="1" applyFill="1" applyBorder="1" applyAlignment="1">
      <alignment wrapText="1"/>
    </xf>
    <xf numFmtId="0" fontId="12" fillId="0" borderId="9" xfId="0" applyNumberFormat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3" fillId="0" borderId="0" xfId="0" applyFont="1" applyBorder="1" applyAlignment="1">
      <alignment wrapText="1"/>
    </xf>
    <xf numFmtId="164" fontId="12" fillId="0" borderId="16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21" xfId="0" applyBorder="1" applyAlignment="1">
      <alignment wrapText="1"/>
    </xf>
    <xf numFmtId="164" fontId="15" fillId="0" borderId="22" xfId="0" applyNumberFormat="1" applyFont="1" applyBorder="1" applyAlignment="1">
      <alignment wrapText="1"/>
    </xf>
    <xf numFmtId="164" fontId="15" fillId="0" borderId="23" xfId="0" applyNumberFormat="1" applyFont="1" applyBorder="1" applyAlignment="1">
      <alignment wrapText="1"/>
    </xf>
    <xf numFmtId="164" fontId="10" fillId="0" borderId="14" xfId="0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7" fillId="0" borderId="0" xfId="0" applyFont="1" applyAlignment="1">
      <alignment wrapText="1"/>
    </xf>
  </cellXfs>
  <cellStyles count="31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1" builtinId="8" hidden="1"/>
    <cellStyle name="Гиперссылка" xfId="263" builtinId="8" hidden="1"/>
    <cellStyle name="Гиперссылка" xfId="265" builtinId="8" hidden="1"/>
    <cellStyle name="Гиперссылка" xfId="267" builtinId="8" hidden="1"/>
    <cellStyle name="Гиперссылка" xfId="269" builtinId="8" hidden="1"/>
    <cellStyle name="Гиперссылка" xfId="271" builtinId="8" hidden="1"/>
    <cellStyle name="Гиперссылка" xfId="273" builtinId="8" hidden="1"/>
    <cellStyle name="Гиперссылка" xfId="275" builtinId="8" hidden="1"/>
    <cellStyle name="Гиперссылка" xfId="277" builtinId="8" hidden="1"/>
    <cellStyle name="Гиперссылка" xfId="279" builtinId="8" hidden="1"/>
    <cellStyle name="Гиперссылка" xfId="281" builtinId="8" hidden="1"/>
    <cellStyle name="Гиперссылка" xfId="283" builtinId="8" hidden="1"/>
    <cellStyle name="Гиперссылка" xfId="285" builtinId="8" hidden="1"/>
    <cellStyle name="Гиперссылка" xfId="287" builtinId="8" hidden="1"/>
    <cellStyle name="Гиперссылка" xfId="289" builtinId="8" hidden="1"/>
    <cellStyle name="Гиперссылка" xfId="291" builtinId="8" hidden="1"/>
    <cellStyle name="Гиперссылка" xfId="293" builtinId="8" hidden="1"/>
    <cellStyle name="Гиперссылка" xfId="295" builtinId="8" hidden="1"/>
    <cellStyle name="Гиперссылка" xfId="297" builtinId="8" hidden="1"/>
    <cellStyle name="Гиперссылка" xfId="299" builtinId="8" hidden="1"/>
    <cellStyle name="Гиперссылка" xfId="301" builtinId="8" hidden="1"/>
    <cellStyle name="Гиперссылка" xfId="303" builtinId="8" hidden="1"/>
    <cellStyle name="Гиперссылка" xfId="305" builtinId="8" hidden="1"/>
    <cellStyle name="Гиперссылка" xfId="307" builtinId="8" hidden="1"/>
    <cellStyle name="Гиперссылка" xfId="309" builtinId="8" hidden="1"/>
    <cellStyle name="Гиперссылка" xfId="311" builtinId="8" hidden="1"/>
    <cellStyle name="Гиперссылка" xfId="31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  <cellStyle name="Открывавшаяся гиперссылка" xfId="244" builtinId="9" hidden="1"/>
    <cellStyle name="Открывавшаяся гиперссылка" xfId="246" builtinId="9" hidden="1"/>
    <cellStyle name="Открывавшаяся гиперссылка" xfId="248" builtinId="9" hidden="1"/>
    <cellStyle name="Открывавшаяся гиперссылка" xfId="250" builtinId="9" hidden="1"/>
    <cellStyle name="Открывавшаяся гиперссылка" xfId="252" builtinId="9" hidden="1"/>
    <cellStyle name="Открывавшаяся гиперссылка" xfId="254" builtinId="9" hidden="1"/>
    <cellStyle name="Открывавшаяся гиперссылка" xfId="256" builtinId="9" hidden="1"/>
    <cellStyle name="Открывавшаяся гиперссылка" xfId="258" builtinId="9" hidden="1"/>
    <cellStyle name="Открывавшаяся гиперссылка" xfId="260" builtinId="9" hidden="1"/>
    <cellStyle name="Открывавшаяся гиперссылка" xfId="262" builtinId="9" hidden="1"/>
    <cellStyle name="Открывавшаяся гиперссылка" xfId="264" builtinId="9" hidden="1"/>
    <cellStyle name="Открывавшаяся гиперссылка" xfId="266" builtinId="9" hidden="1"/>
    <cellStyle name="Открывавшаяся гиперссылка" xfId="268" builtinId="9" hidden="1"/>
    <cellStyle name="Открывавшаяся гиперссылка" xfId="270" builtinId="9" hidden="1"/>
    <cellStyle name="Открывавшаяся гиперссылка" xfId="272" builtinId="9" hidden="1"/>
    <cellStyle name="Открывавшаяся гиперссылка" xfId="274" builtinId="9" hidden="1"/>
    <cellStyle name="Открывавшаяся гиперссылка" xfId="276" builtinId="9" hidden="1"/>
    <cellStyle name="Открывавшаяся гиперссылка" xfId="278" builtinId="9" hidden="1"/>
    <cellStyle name="Открывавшаяся гиперссылка" xfId="280" builtinId="9" hidden="1"/>
    <cellStyle name="Открывавшаяся гиперссылка" xfId="282" builtinId="9" hidden="1"/>
    <cellStyle name="Открывавшаяся гиперссылка" xfId="284" builtinId="9" hidden="1"/>
    <cellStyle name="Открывавшаяся гиперссылка" xfId="286" builtinId="9" hidden="1"/>
    <cellStyle name="Открывавшаяся гиперссылка" xfId="288" builtinId="9" hidden="1"/>
    <cellStyle name="Открывавшаяся гиперссылка" xfId="290" builtinId="9" hidden="1"/>
    <cellStyle name="Открывавшаяся гиперссылка" xfId="292" builtinId="9" hidden="1"/>
    <cellStyle name="Открывавшаяся гиперссылка" xfId="294" builtinId="9" hidden="1"/>
    <cellStyle name="Открывавшаяся гиперссылка" xfId="296" builtinId="9" hidden="1"/>
    <cellStyle name="Открывавшаяся гиперссылка" xfId="298" builtinId="9" hidden="1"/>
    <cellStyle name="Открывавшаяся гиперссылка" xfId="300" builtinId="9" hidden="1"/>
    <cellStyle name="Открывавшаяся гиперссылка" xfId="302" builtinId="9" hidden="1"/>
    <cellStyle name="Открывавшаяся гиперссылка" xfId="304" builtinId="9" hidden="1"/>
    <cellStyle name="Открывавшаяся гиперссылка" xfId="306" builtinId="9" hidden="1"/>
    <cellStyle name="Открывавшаяся гиперссылка" xfId="308" builtinId="9" hidden="1"/>
    <cellStyle name="Открывавшаяся гиперссылка" xfId="310" builtinId="9" hidden="1"/>
    <cellStyle name="Открывавшаяся гиперссылка" xfId="312" builtinId="9" hidden="1"/>
    <cellStyle name="Открывавшаяся гиперссылка" xfId="31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6"/>
  <sheetViews>
    <sheetView tabSelected="1" topLeftCell="A34" zoomScale="90" zoomScaleNormal="90" zoomScalePageLayoutView="90" workbookViewId="0">
      <selection activeCell="A41" sqref="A41"/>
    </sheetView>
  </sheetViews>
  <sheetFormatPr baseColWidth="10" defaultRowHeight="16" x14ac:dyDescent="0.2"/>
  <cols>
    <col min="1" max="1" width="24.83203125" style="2" customWidth="1"/>
    <col min="2" max="7" width="22.1640625" style="2" customWidth="1"/>
    <col min="8" max="16384" width="10.83203125" style="2"/>
  </cols>
  <sheetData>
    <row r="1" spans="1:6" ht="17" thickBot="1" x14ac:dyDescent="0.25">
      <c r="A1" s="1" t="s">
        <v>8</v>
      </c>
    </row>
    <row r="2" spans="1:6" x14ac:dyDescent="0.2">
      <c r="A2" s="24" t="s">
        <v>17</v>
      </c>
      <c r="B2" s="10" t="s">
        <v>15</v>
      </c>
    </row>
    <row r="3" spans="1:6" x14ac:dyDescent="0.2">
      <c r="A3" s="12" t="s">
        <v>6</v>
      </c>
      <c r="B3" s="18">
        <v>31</v>
      </c>
    </row>
    <row r="4" spans="1:6" x14ac:dyDescent="0.2">
      <c r="A4" s="12" t="s">
        <v>37</v>
      </c>
      <c r="B4" s="18">
        <v>4</v>
      </c>
    </row>
    <row r="5" spans="1:6" x14ac:dyDescent="0.2">
      <c r="A5" s="12" t="s">
        <v>34</v>
      </c>
      <c r="B5" s="18">
        <v>36800</v>
      </c>
    </row>
    <row r="6" spans="1:6" ht="32" x14ac:dyDescent="0.2">
      <c r="A6" s="12" t="s">
        <v>7</v>
      </c>
      <c r="B6" s="18">
        <v>5</v>
      </c>
    </row>
    <row r="7" spans="1:6" ht="32" x14ac:dyDescent="0.2">
      <c r="A7" s="60" t="s">
        <v>38</v>
      </c>
      <c r="B7" s="61">
        <v>0.1</v>
      </c>
    </row>
    <row r="8" spans="1:6" ht="49" thickBot="1" x14ac:dyDescent="0.25">
      <c r="A8" s="13" t="s">
        <v>110</v>
      </c>
      <c r="B8" s="22">
        <v>0.2</v>
      </c>
    </row>
    <row r="9" spans="1:6" x14ac:dyDescent="0.2">
      <c r="A9" s="23"/>
      <c r="B9" s="23"/>
    </row>
    <row r="10" spans="1:6" ht="33" thickBot="1" x14ac:dyDescent="0.25">
      <c r="A10" s="1" t="s">
        <v>32</v>
      </c>
    </row>
    <row r="11" spans="1:6" ht="48" x14ac:dyDescent="0.2">
      <c r="A11" s="24" t="s">
        <v>9</v>
      </c>
      <c r="B11" s="17" t="s">
        <v>5</v>
      </c>
      <c r="C11" s="17" t="s">
        <v>4</v>
      </c>
      <c r="D11" s="9" t="s">
        <v>16</v>
      </c>
      <c r="E11" s="9" t="s">
        <v>31</v>
      </c>
      <c r="F11" s="10" t="s">
        <v>33</v>
      </c>
    </row>
    <row r="12" spans="1:6" x14ac:dyDescent="0.2">
      <c r="A12" s="12" t="s">
        <v>10</v>
      </c>
      <c r="B12" s="7">
        <v>5</v>
      </c>
      <c r="C12" s="53">
        <f>B12*B3*B6</f>
        <v>775</v>
      </c>
      <c r="D12" s="15"/>
      <c r="E12" s="6"/>
      <c r="F12" s="11"/>
    </row>
    <row r="13" spans="1:6" x14ac:dyDescent="0.2">
      <c r="A13" s="19" t="s">
        <v>11</v>
      </c>
      <c r="B13" s="6"/>
      <c r="C13" s="53"/>
      <c r="D13" s="15"/>
      <c r="E13" s="6"/>
      <c r="F13" s="11"/>
    </row>
    <row r="14" spans="1:6" x14ac:dyDescent="0.2">
      <c r="A14" s="20" t="s">
        <v>99</v>
      </c>
      <c r="B14" s="53">
        <f>B12-(B12*B8)</f>
        <v>4</v>
      </c>
      <c r="C14" s="53">
        <f>B14*B3*B6</f>
        <v>620</v>
      </c>
      <c r="D14" s="15">
        <f>B14/B12</f>
        <v>0.8</v>
      </c>
      <c r="E14" s="7">
        <v>3100</v>
      </c>
      <c r="F14" s="18">
        <v>2000</v>
      </c>
    </row>
    <row r="15" spans="1:6" ht="17" thickBot="1" x14ac:dyDescent="0.25">
      <c r="A15" s="21" t="s">
        <v>100</v>
      </c>
      <c r="B15" s="54">
        <f>B12*B8</f>
        <v>1</v>
      </c>
      <c r="C15" s="54">
        <f>B15*B3*B6</f>
        <v>155</v>
      </c>
      <c r="D15" s="52">
        <f>B15/B12</f>
        <v>0.2</v>
      </c>
      <c r="E15" s="14">
        <v>4500</v>
      </c>
      <c r="F15" s="22">
        <v>2500</v>
      </c>
    </row>
    <row r="16" spans="1:6" x14ac:dyDescent="0.2">
      <c r="A16" s="4"/>
      <c r="B16" s="5"/>
      <c r="C16" s="3"/>
    </row>
    <row r="17" spans="1:7" ht="33" thickBot="1" x14ac:dyDescent="0.25">
      <c r="A17" s="1" t="s">
        <v>27</v>
      </c>
      <c r="B17" s="5"/>
      <c r="C17" s="3"/>
    </row>
    <row r="18" spans="1:7" x14ac:dyDescent="0.2">
      <c r="A18" s="8" t="s">
        <v>17</v>
      </c>
      <c r="B18" s="9" t="s">
        <v>18</v>
      </c>
      <c r="C18" s="9" t="s">
        <v>19</v>
      </c>
      <c r="D18" s="9" t="s">
        <v>20</v>
      </c>
      <c r="E18" s="10" t="s">
        <v>14</v>
      </c>
    </row>
    <row r="19" spans="1:7" x14ac:dyDescent="0.2">
      <c r="A19" s="20" t="s">
        <v>111</v>
      </c>
      <c r="B19" s="51">
        <f>C19/B6/B12</f>
        <v>97.795716129032243</v>
      </c>
      <c r="C19" s="51">
        <f>D19/B3</f>
        <v>2444.8929032258061</v>
      </c>
      <c r="D19" s="25">
        <v>75791.679999999993</v>
      </c>
      <c r="E19" s="27"/>
    </row>
    <row r="20" spans="1:7" x14ac:dyDescent="0.2">
      <c r="A20" s="20" t="s">
        <v>112</v>
      </c>
      <c r="B20" s="51">
        <f>C20/B6/B12</f>
        <v>27.530322580645162</v>
      </c>
      <c r="C20" s="51">
        <f>D20/B3</f>
        <v>688.25806451612902</v>
      </c>
      <c r="D20" s="25">
        <v>21336</v>
      </c>
      <c r="E20" s="27"/>
    </row>
    <row r="21" spans="1:7" x14ac:dyDescent="0.2">
      <c r="A21" s="20" t="s">
        <v>113</v>
      </c>
      <c r="B21" s="51">
        <f>C21/B6/B12</f>
        <v>598.45161290322585</v>
      </c>
      <c r="C21" s="51">
        <f>D21/B3</f>
        <v>14961.290322580646</v>
      </c>
      <c r="D21" s="25">
        <v>463800</v>
      </c>
      <c r="E21" s="27"/>
    </row>
    <row r="22" spans="1:7" x14ac:dyDescent="0.2">
      <c r="A22" s="20" t="s">
        <v>114</v>
      </c>
      <c r="B22" s="51">
        <f>C22/B6/B12</f>
        <v>59.845161290322586</v>
      </c>
      <c r="C22" s="51">
        <f>D22/B3</f>
        <v>1496.1290322580646</v>
      </c>
      <c r="D22" s="51">
        <f>D21*B7</f>
        <v>46380</v>
      </c>
      <c r="E22" s="27"/>
    </row>
    <row r="23" spans="1:7" x14ac:dyDescent="0.2">
      <c r="A23" s="20" t="s">
        <v>115</v>
      </c>
      <c r="B23" s="51">
        <f>C23/B6/B12</f>
        <v>655.48387096774195</v>
      </c>
      <c r="C23" s="51">
        <f>D23/B3</f>
        <v>16387.096774193549</v>
      </c>
      <c r="D23" s="25">
        <v>508000</v>
      </c>
      <c r="E23" s="27"/>
    </row>
    <row r="24" spans="1:7" x14ac:dyDescent="0.2">
      <c r="A24" s="20" t="s">
        <v>116</v>
      </c>
      <c r="B24" s="51">
        <f>C24/B6/B12</f>
        <v>27.750774193548388</v>
      </c>
      <c r="C24" s="51">
        <f>D24/B3</f>
        <v>693.76935483870966</v>
      </c>
      <c r="D24" s="25">
        <v>21506.85</v>
      </c>
      <c r="E24" s="27"/>
    </row>
    <row r="25" spans="1:7" x14ac:dyDescent="0.2">
      <c r="A25" s="20" t="s">
        <v>117</v>
      </c>
      <c r="B25" s="51">
        <f>C25/B6/B12</f>
        <v>12.103225806451613</v>
      </c>
      <c r="C25" s="51">
        <f>D25/B3</f>
        <v>302.58064516129031</v>
      </c>
      <c r="D25" s="25">
        <v>9380</v>
      </c>
      <c r="E25" s="27"/>
    </row>
    <row r="26" spans="1:7" x14ac:dyDescent="0.2">
      <c r="A26" s="20" t="s">
        <v>118</v>
      </c>
      <c r="B26" s="51">
        <f>C26/B6/B12</f>
        <v>64.103690322580647</v>
      </c>
      <c r="C26" s="51">
        <f>D26/B3</f>
        <v>1602.592258064516</v>
      </c>
      <c r="D26" s="25">
        <v>49680.36</v>
      </c>
      <c r="E26" s="27"/>
    </row>
    <row r="27" spans="1:7" ht="17" thickBot="1" x14ac:dyDescent="0.25">
      <c r="A27" s="13" t="s">
        <v>0</v>
      </c>
      <c r="B27" s="50">
        <f>SUM(B19:B26)</f>
        <v>1543.0643741935482</v>
      </c>
      <c r="C27" s="28"/>
      <c r="D27" s="56">
        <f>SUM(D19:D26)</f>
        <v>1195874.8900000001</v>
      </c>
      <c r="E27" s="29"/>
    </row>
    <row r="28" spans="1:7" x14ac:dyDescent="0.2">
      <c r="A28" s="23"/>
      <c r="B28" s="30"/>
      <c r="C28" s="31"/>
      <c r="D28" s="32"/>
    </row>
    <row r="29" spans="1:7" ht="33" thickBot="1" x14ac:dyDescent="0.25">
      <c r="A29" s="33" t="s">
        <v>28</v>
      </c>
      <c r="B29" s="34"/>
      <c r="C29" s="35"/>
      <c r="D29" s="36"/>
      <c r="E29" s="36"/>
      <c r="F29" s="36"/>
      <c r="G29" s="36"/>
    </row>
    <row r="30" spans="1:7" ht="32" x14ac:dyDescent="0.2">
      <c r="A30" s="37" t="s">
        <v>17</v>
      </c>
      <c r="B30" s="9" t="s">
        <v>18</v>
      </c>
      <c r="C30" s="40" t="s">
        <v>19</v>
      </c>
      <c r="D30" s="40" t="s">
        <v>26</v>
      </c>
      <c r="E30" s="41" t="s">
        <v>29</v>
      </c>
      <c r="F30" s="36"/>
      <c r="G30" s="36"/>
    </row>
    <row r="31" spans="1:7" x14ac:dyDescent="0.2">
      <c r="A31" s="42" t="s">
        <v>130</v>
      </c>
      <c r="B31" s="51">
        <f>C31/B12</f>
        <v>443.00907096774188</v>
      </c>
      <c r="C31" s="48">
        <f>D31/B3/B6</f>
        <v>2215.0453548387095</v>
      </c>
      <c r="D31" s="49">
        <v>343332.03</v>
      </c>
      <c r="E31" s="43"/>
      <c r="F31" s="36"/>
      <c r="G31" s="36"/>
    </row>
    <row r="32" spans="1:7" x14ac:dyDescent="0.2">
      <c r="A32" s="42" t="s">
        <v>131</v>
      </c>
      <c r="B32" s="51">
        <f>C32/B12</f>
        <v>949.67741935483866</v>
      </c>
      <c r="C32" s="48">
        <f>D32/B3/B6</f>
        <v>4748.3870967741932</v>
      </c>
      <c r="D32" s="49">
        <f>B5*B4*B6</f>
        <v>736000</v>
      </c>
      <c r="E32" s="43"/>
      <c r="F32" s="36"/>
      <c r="G32" s="36"/>
    </row>
    <row r="33" spans="1:7" x14ac:dyDescent="0.2">
      <c r="A33" s="42" t="s">
        <v>132</v>
      </c>
      <c r="B33" s="51">
        <f>C33/B12</f>
        <v>94.967741935483872</v>
      </c>
      <c r="C33" s="48">
        <f>D33/B3/B6</f>
        <v>474.83870967741933</v>
      </c>
      <c r="D33" s="48">
        <f>D32*B7</f>
        <v>73600</v>
      </c>
      <c r="E33" s="43"/>
      <c r="F33" s="36"/>
      <c r="G33" s="36"/>
    </row>
    <row r="34" spans="1:7" x14ac:dyDescent="0.2">
      <c r="A34" s="42" t="s">
        <v>133</v>
      </c>
      <c r="B34" s="51">
        <f>C34/B12</f>
        <v>80.754838709677415</v>
      </c>
      <c r="C34" s="48">
        <f>D34/B3/B6</f>
        <v>403.77419354838707</v>
      </c>
      <c r="D34" s="49">
        <v>62585</v>
      </c>
      <c r="E34" s="43"/>
      <c r="F34" s="36"/>
      <c r="G34" s="36"/>
    </row>
    <row r="35" spans="1:7" x14ac:dyDescent="0.2">
      <c r="A35" s="42" t="s">
        <v>134</v>
      </c>
      <c r="B35" s="51">
        <f>C35/B12</f>
        <v>1.2797419354838708</v>
      </c>
      <c r="C35" s="38">
        <f>D35/B3/B6</f>
        <v>6.3987096774193546</v>
      </c>
      <c r="D35" s="39">
        <v>991.8</v>
      </c>
      <c r="E35" s="43"/>
      <c r="F35" s="36"/>
      <c r="G35" s="36"/>
    </row>
    <row r="36" spans="1:7" x14ac:dyDescent="0.2">
      <c r="A36" s="42" t="s">
        <v>135</v>
      </c>
      <c r="B36" s="51">
        <f>C36/B12</f>
        <v>23.132903225806452</v>
      </c>
      <c r="C36" s="48">
        <f>D36/B3/B6</f>
        <v>115.66451612903226</v>
      </c>
      <c r="D36" s="49">
        <v>17928</v>
      </c>
      <c r="E36" s="43"/>
      <c r="F36" s="36"/>
      <c r="G36" s="36"/>
    </row>
    <row r="37" spans="1:7" x14ac:dyDescent="0.2">
      <c r="A37" s="42" t="s">
        <v>136</v>
      </c>
      <c r="B37" s="48">
        <f>C37/B12</f>
        <v>13.865161290322581</v>
      </c>
      <c r="C37" s="48">
        <f>D37/B3/B6</f>
        <v>69.325806451612905</v>
      </c>
      <c r="D37" s="49">
        <v>10745.5</v>
      </c>
      <c r="E37" s="43"/>
      <c r="F37" s="36"/>
      <c r="G37" s="36"/>
    </row>
    <row r="38" spans="1:7" x14ac:dyDescent="0.2">
      <c r="A38" s="42" t="s">
        <v>137</v>
      </c>
      <c r="B38" s="48">
        <f>C38/B12</f>
        <v>5.333333333333333</v>
      </c>
      <c r="C38" s="48">
        <f>D38/B3</f>
        <v>26.666666666666664</v>
      </c>
      <c r="D38" s="48">
        <f>E38/12</f>
        <v>826.66666666666663</v>
      </c>
      <c r="E38" s="55">
        <v>9920</v>
      </c>
      <c r="F38" s="36"/>
      <c r="G38" s="36"/>
    </row>
    <row r="39" spans="1:7" x14ac:dyDescent="0.2">
      <c r="A39" s="42" t="s">
        <v>138</v>
      </c>
      <c r="B39" s="48">
        <f>C39/B12</f>
        <v>3.1987096774193549</v>
      </c>
      <c r="C39" s="48">
        <f>D39/B3</f>
        <v>15.993548387096775</v>
      </c>
      <c r="D39" s="49">
        <v>495.8</v>
      </c>
      <c r="E39" s="43"/>
      <c r="F39" s="36"/>
      <c r="G39" s="36"/>
    </row>
    <row r="40" spans="1:7" x14ac:dyDescent="0.2">
      <c r="A40" s="42" t="s">
        <v>139</v>
      </c>
      <c r="B40" s="48">
        <f>C40/B12</f>
        <v>8.8387096774193559</v>
      </c>
      <c r="C40" s="48">
        <f>D40/B3/B6</f>
        <v>44.193548387096776</v>
      </c>
      <c r="D40" s="49">
        <v>6850</v>
      </c>
      <c r="E40" s="43"/>
      <c r="F40" s="36"/>
      <c r="G40" s="36"/>
    </row>
    <row r="41" spans="1:7" ht="17" thickBot="1" x14ac:dyDescent="0.25">
      <c r="A41" s="44" t="s">
        <v>0</v>
      </c>
      <c r="B41" s="50">
        <f>SUM(B31:B40)</f>
        <v>1624.0576301075266</v>
      </c>
      <c r="C41" s="45"/>
      <c r="D41" s="46"/>
      <c r="E41" s="47"/>
      <c r="F41" s="36"/>
      <c r="G41" s="36"/>
    </row>
    <row r="44" spans="1:7" ht="33" thickBot="1" x14ac:dyDescent="0.25">
      <c r="A44" s="1" t="s">
        <v>21</v>
      </c>
    </row>
    <row r="45" spans="1:7" x14ac:dyDescent="0.2">
      <c r="A45" s="8"/>
      <c r="B45" s="9" t="s">
        <v>100</v>
      </c>
      <c r="C45" s="10" t="s">
        <v>99</v>
      </c>
    </row>
    <row r="46" spans="1:7" x14ac:dyDescent="0.2">
      <c r="A46" s="12" t="s">
        <v>1</v>
      </c>
      <c r="B46" s="25">
        <v>400</v>
      </c>
      <c r="C46" s="55">
        <v>200</v>
      </c>
    </row>
    <row r="47" spans="1:7" x14ac:dyDescent="0.2">
      <c r="A47" s="12" t="s">
        <v>22</v>
      </c>
      <c r="B47" s="26">
        <f>SUM(B19:B26)</f>
        <v>1543.0643741935482</v>
      </c>
      <c r="C47" s="27">
        <f>B47</f>
        <v>1543.0643741935482</v>
      </c>
    </row>
    <row r="48" spans="1:7" x14ac:dyDescent="0.2">
      <c r="A48" s="12" t="s">
        <v>23</v>
      </c>
      <c r="B48" s="26">
        <f>SUM(B31:B40)</f>
        <v>1624.0576301075266</v>
      </c>
      <c r="C48" s="27">
        <f>B48</f>
        <v>1624.0576301075266</v>
      </c>
    </row>
    <row r="49" spans="1:5" ht="17" thickBot="1" x14ac:dyDescent="0.25">
      <c r="A49" s="13" t="s">
        <v>0</v>
      </c>
      <c r="B49" s="58">
        <f>SUM(B46:B48)</f>
        <v>3567.1220043010749</v>
      </c>
      <c r="C49" s="59">
        <f>SUM(C46:C48)</f>
        <v>3367.1220043010749</v>
      </c>
    </row>
    <row r="51" spans="1:5" ht="17" thickBot="1" x14ac:dyDescent="0.25">
      <c r="A51" s="1" t="s">
        <v>24</v>
      </c>
    </row>
    <row r="52" spans="1:5" ht="64" x14ac:dyDescent="0.2">
      <c r="A52" s="16"/>
      <c r="B52" s="9" t="s">
        <v>4</v>
      </c>
      <c r="C52" s="9" t="s">
        <v>18</v>
      </c>
      <c r="D52" s="9" t="s">
        <v>35</v>
      </c>
      <c r="E52" s="10" t="s">
        <v>36</v>
      </c>
    </row>
    <row r="53" spans="1:5" x14ac:dyDescent="0.2">
      <c r="A53" s="12" t="s">
        <v>22</v>
      </c>
      <c r="B53" s="51">
        <f>SUM(D19:D26)</f>
        <v>1195874.8900000001</v>
      </c>
      <c r="C53" s="26"/>
      <c r="D53" s="6">
        <f>F14*B12*B6*B3</f>
        <v>1550000</v>
      </c>
      <c r="E53" s="27">
        <f>D27</f>
        <v>1195874.8900000001</v>
      </c>
    </row>
    <row r="54" spans="1:5" x14ac:dyDescent="0.2">
      <c r="A54" s="12" t="s">
        <v>23</v>
      </c>
      <c r="B54" s="26">
        <f>C54*B12*B6*B3</f>
        <v>1258644.6633333333</v>
      </c>
      <c r="C54" s="26">
        <f>SUM(B31:B40)</f>
        <v>1624.0576301075266</v>
      </c>
      <c r="D54" s="6"/>
      <c r="E54" s="27">
        <f>(SUM(B32,B33,B35,B38,B39)*B12*B6*B3)</f>
        <v>817204.13333333307</v>
      </c>
    </row>
    <row r="55" spans="1:5" x14ac:dyDescent="0.2">
      <c r="A55" s="12" t="s">
        <v>25</v>
      </c>
      <c r="B55" s="26">
        <f>E14*B12*B6*B3</f>
        <v>2402500</v>
      </c>
      <c r="C55" s="26"/>
      <c r="D55" s="6">
        <f>E14*B12*B6*B3</f>
        <v>2402500</v>
      </c>
      <c r="E55" s="11">
        <f>D55</f>
        <v>2402500</v>
      </c>
    </row>
    <row r="56" spans="1:5" ht="17" thickBot="1" x14ac:dyDescent="0.25">
      <c r="A56" s="13" t="s">
        <v>30</v>
      </c>
      <c r="B56" s="58">
        <f>B55-B54-B53</f>
        <v>-52019.553333333461</v>
      </c>
      <c r="C56" s="58"/>
      <c r="D56" s="57">
        <f>D55-D53-D54</f>
        <v>852500</v>
      </c>
      <c r="E56" s="59">
        <f>E55-E54-E53</f>
        <v>389420.9766666668</v>
      </c>
    </row>
  </sheetData>
  <phoneticPr fontId="6" type="noConversion"/>
  <pageMargins left="0.25" right="0.25" top="0.75" bottom="0.75" header="0.3" footer="0.3"/>
  <pageSetup paperSize="9" scale="63" orientation="portrait" horizontalDpi="0" verticalDpi="0"/>
  <ignoredErrors>
    <ignoredError sqref="E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E167"/>
  <sheetViews>
    <sheetView topLeftCell="A39" zoomScale="90" zoomScaleNormal="90" zoomScalePageLayoutView="90" workbookViewId="0">
      <selection activeCell="A58" sqref="A58"/>
    </sheetView>
  </sheetViews>
  <sheetFormatPr baseColWidth="10" defaultColWidth="10.6640625" defaultRowHeight="16" x14ac:dyDescent="0.2"/>
  <cols>
    <col min="1" max="1" width="26.5" style="2" customWidth="1"/>
    <col min="2" max="5" width="16.1640625" style="2" customWidth="1"/>
    <col min="6" max="6" width="9.1640625" style="2" customWidth="1"/>
    <col min="7" max="7" width="6" style="2" customWidth="1"/>
    <col min="8" max="9" width="12.6640625" style="2" customWidth="1"/>
    <col min="10" max="10" width="9.1640625" style="2" customWidth="1"/>
    <col min="11" max="11" width="5.6640625" style="2" customWidth="1"/>
    <col min="12" max="13" width="12.5" style="2" customWidth="1"/>
    <col min="14" max="14" width="2.5" style="2" customWidth="1"/>
    <col min="15" max="15" width="5.6640625" style="2" customWidth="1"/>
    <col min="16" max="17" width="12.6640625" style="2" customWidth="1"/>
    <col min="18" max="18" width="2.5" style="2" customWidth="1"/>
    <col min="19" max="19" width="5.6640625" style="2" customWidth="1"/>
    <col min="20" max="21" width="12.6640625" style="2" customWidth="1"/>
    <col min="22" max="22" width="2.5" style="2" customWidth="1"/>
    <col min="23" max="23" width="5.6640625" style="2" customWidth="1"/>
    <col min="24" max="25" width="12.6640625" style="2" customWidth="1"/>
    <col min="26" max="26" width="2.5" style="2" customWidth="1"/>
    <col min="27" max="27" width="5.6640625" style="2" customWidth="1"/>
    <col min="28" max="29" width="12.6640625" style="2" customWidth="1"/>
    <col min="30" max="30" width="2.5" style="2" customWidth="1"/>
    <col min="31" max="31" width="5.6640625" style="2" customWidth="1"/>
    <col min="32" max="33" width="12.6640625" style="2" customWidth="1"/>
    <col min="34" max="34" width="2.5" style="2" customWidth="1"/>
    <col min="35" max="35" width="5.6640625" style="2" customWidth="1"/>
    <col min="36" max="37" width="12.6640625" style="2" customWidth="1"/>
    <col min="38" max="38" width="2.5" style="2" customWidth="1"/>
    <col min="39" max="39" width="5.6640625" style="2" customWidth="1"/>
    <col min="40" max="41" width="12.6640625" style="2" customWidth="1"/>
    <col min="42" max="42" width="2.5" style="2" customWidth="1"/>
    <col min="43" max="43" width="5.6640625" style="2" customWidth="1"/>
    <col min="44" max="45" width="12.6640625" style="2" customWidth="1"/>
    <col min="46" max="46" width="2.5" style="2" customWidth="1"/>
    <col min="47" max="47" width="5.6640625" style="2" customWidth="1"/>
    <col min="48" max="49" width="12.6640625" style="2" customWidth="1"/>
    <col min="50" max="50" width="2.5" style="2" customWidth="1"/>
    <col min="51" max="51" width="5.6640625" style="2" customWidth="1"/>
    <col min="52" max="53" width="12.6640625" style="2" customWidth="1"/>
    <col min="54" max="54" width="2.5" style="2" customWidth="1"/>
    <col min="55" max="55" width="5.6640625" style="2" customWidth="1"/>
    <col min="56" max="57" width="12.6640625" style="2" customWidth="1"/>
    <col min="58" max="16384" width="10.6640625" style="2"/>
  </cols>
  <sheetData>
    <row r="1" spans="1:57" ht="20" thickBot="1" x14ac:dyDescent="0.3">
      <c r="A1" s="144" t="s">
        <v>45</v>
      </c>
      <c r="AE1" s="36"/>
      <c r="AF1" s="36"/>
      <c r="AG1" s="36"/>
      <c r="AH1" s="36"/>
      <c r="AJ1" s="36"/>
      <c r="AK1" s="36"/>
      <c r="AL1" s="36"/>
      <c r="AN1" s="36"/>
      <c r="AO1" s="36"/>
      <c r="AP1" s="36"/>
      <c r="AR1" s="36"/>
      <c r="AS1" s="36"/>
      <c r="AT1" s="36"/>
      <c r="AV1" s="36"/>
      <c r="AW1" s="36"/>
      <c r="AZ1" s="36"/>
      <c r="BA1" s="36"/>
      <c r="BD1" s="36"/>
      <c r="BE1" s="36"/>
    </row>
    <row r="2" spans="1:57" ht="112" x14ac:dyDescent="0.2">
      <c r="A2" s="69" t="s">
        <v>40</v>
      </c>
      <c r="B2" s="70" t="s">
        <v>108</v>
      </c>
      <c r="D2" s="138"/>
      <c r="AE2" s="36"/>
      <c r="AF2" s="36"/>
      <c r="AG2" s="36"/>
      <c r="AH2" s="36"/>
      <c r="AJ2" s="36"/>
      <c r="AK2" s="36"/>
      <c r="AL2" s="36"/>
      <c r="AN2" s="36"/>
      <c r="AO2" s="36"/>
      <c r="AP2" s="36"/>
      <c r="AR2" s="36"/>
      <c r="AS2" s="36"/>
      <c r="AT2" s="36"/>
      <c r="AV2" s="36"/>
      <c r="AW2" s="36"/>
      <c r="AZ2" s="36"/>
      <c r="BA2" s="36"/>
      <c r="BD2" s="36"/>
      <c r="BE2" s="36"/>
    </row>
    <row r="3" spans="1:57" ht="112" x14ac:dyDescent="0.2">
      <c r="A3" s="71" t="s">
        <v>41</v>
      </c>
      <c r="B3" s="72" t="s">
        <v>109</v>
      </c>
      <c r="D3" s="138"/>
      <c r="AE3" s="36"/>
      <c r="AF3" s="36"/>
      <c r="AG3" s="36"/>
      <c r="AH3" s="36"/>
      <c r="AJ3" s="36"/>
      <c r="AK3" s="36"/>
      <c r="AL3" s="36"/>
      <c r="AN3" s="36"/>
      <c r="AO3" s="36"/>
      <c r="AP3" s="36"/>
      <c r="AR3" s="36"/>
      <c r="AS3" s="36"/>
      <c r="AT3" s="36"/>
      <c r="AV3" s="36"/>
      <c r="AW3" s="36"/>
      <c r="AZ3" s="36"/>
      <c r="BA3" s="36"/>
      <c r="BD3" s="36"/>
      <c r="BE3" s="36"/>
    </row>
    <row r="4" spans="1:57" ht="64" x14ac:dyDescent="0.2">
      <c r="A4" s="20" t="s">
        <v>42</v>
      </c>
      <c r="B4" s="72" t="s">
        <v>43</v>
      </c>
      <c r="AE4" s="36"/>
      <c r="AF4" s="36"/>
      <c r="AG4" s="36"/>
      <c r="AH4" s="36"/>
      <c r="AJ4" s="36"/>
      <c r="AK4" s="36"/>
      <c r="AL4" s="36"/>
      <c r="AN4" s="36"/>
      <c r="AO4" s="36"/>
      <c r="AP4" s="36"/>
      <c r="AR4" s="36"/>
      <c r="AS4" s="36"/>
      <c r="AT4" s="36"/>
      <c r="AV4" s="36"/>
      <c r="AW4" s="36"/>
      <c r="AZ4" s="36"/>
      <c r="BA4" s="36"/>
      <c r="BD4" s="36"/>
      <c r="BE4" s="36"/>
    </row>
    <row r="5" spans="1:57" ht="97" thickBot="1" x14ac:dyDescent="0.25">
      <c r="A5" s="73" t="s">
        <v>129</v>
      </c>
      <c r="B5" s="74" t="s">
        <v>44</v>
      </c>
      <c r="AE5" s="36"/>
      <c r="AF5" s="36"/>
      <c r="AG5" s="36"/>
      <c r="AH5" s="36"/>
      <c r="AJ5" s="36"/>
      <c r="AK5" s="36"/>
      <c r="AL5" s="36"/>
      <c r="AN5" s="36"/>
      <c r="AO5" s="36"/>
      <c r="AP5" s="36"/>
      <c r="AR5" s="36"/>
      <c r="AS5" s="36"/>
      <c r="AT5" s="36"/>
      <c r="AV5" s="36"/>
      <c r="AW5" s="36"/>
      <c r="AZ5" s="36"/>
      <c r="BA5" s="36"/>
      <c r="BD5" s="36"/>
      <c r="BE5" s="36"/>
    </row>
    <row r="6" spans="1:57" ht="17" thickBot="1" x14ac:dyDescent="0.25">
      <c r="AE6" s="36"/>
      <c r="AF6" s="36"/>
      <c r="AG6" s="36"/>
      <c r="AH6" s="36"/>
      <c r="AJ6" s="36"/>
      <c r="AK6" s="36"/>
      <c r="AL6" s="36"/>
      <c r="AN6" s="36"/>
      <c r="AO6" s="36"/>
      <c r="AP6" s="36"/>
      <c r="AR6" s="36"/>
      <c r="AS6" s="36"/>
      <c r="AT6" s="36"/>
      <c r="AV6" s="36"/>
      <c r="AW6" s="36"/>
      <c r="AZ6" s="36"/>
      <c r="BA6" s="36"/>
      <c r="BD6" s="36"/>
      <c r="BE6" s="36"/>
    </row>
    <row r="7" spans="1:57" ht="17" thickTop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  <c r="AF7" s="125"/>
      <c r="AG7" s="125"/>
      <c r="AH7" s="125"/>
      <c r="AI7" s="124"/>
      <c r="AJ7" s="125"/>
      <c r="AK7" s="125"/>
      <c r="AL7" s="125"/>
      <c r="AM7" s="124"/>
      <c r="AN7" s="125"/>
      <c r="AO7" s="125"/>
      <c r="AP7" s="125"/>
      <c r="AQ7" s="124"/>
      <c r="AR7" s="125"/>
      <c r="AS7" s="125"/>
      <c r="AT7" s="125"/>
      <c r="AU7" s="124"/>
      <c r="AV7" s="125"/>
      <c r="AW7" s="125"/>
      <c r="AX7" s="124"/>
      <c r="AY7" s="124"/>
      <c r="AZ7" s="125"/>
      <c r="BA7" s="125"/>
      <c r="BB7" s="124"/>
      <c r="BC7" s="124"/>
      <c r="BD7" s="125"/>
      <c r="BE7" s="125"/>
    </row>
    <row r="8" spans="1:57" ht="19" x14ac:dyDescent="0.25">
      <c r="A8" s="144" t="s">
        <v>8</v>
      </c>
      <c r="AE8" s="36"/>
      <c r="AF8" s="36"/>
      <c r="AG8" s="36"/>
      <c r="AH8" s="36"/>
      <c r="AJ8" s="36"/>
      <c r="AK8" s="36"/>
      <c r="AL8" s="36"/>
      <c r="AN8" s="36"/>
      <c r="AO8" s="36"/>
      <c r="AP8" s="36"/>
      <c r="AR8" s="36"/>
      <c r="AS8" s="36"/>
      <c r="AT8" s="36"/>
      <c r="AV8" s="36"/>
      <c r="AW8" s="36"/>
      <c r="AZ8" s="36"/>
      <c r="BA8" s="36"/>
      <c r="BD8" s="36"/>
      <c r="BE8" s="36"/>
    </row>
    <row r="9" spans="1:57" ht="33" thickBot="1" x14ac:dyDescent="0.25">
      <c r="A9" s="1" t="s">
        <v>53</v>
      </c>
      <c r="E9" s="1" t="s">
        <v>74</v>
      </c>
      <c r="F9" s="1"/>
      <c r="G9" s="1"/>
      <c r="H9" s="1"/>
      <c r="I9" s="1"/>
      <c r="AE9" s="36"/>
      <c r="AF9" s="36"/>
      <c r="AG9" s="36"/>
      <c r="AH9" s="36"/>
      <c r="AJ9" s="36"/>
      <c r="AK9" s="36"/>
      <c r="AL9" s="36"/>
      <c r="AN9" s="36"/>
      <c r="AO9" s="36"/>
      <c r="AP9" s="36"/>
      <c r="AR9" s="36"/>
      <c r="AS9" s="36"/>
      <c r="AT9" s="36"/>
      <c r="AV9" s="36"/>
      <c r="AW9" s="36"/>
      <c r="AZ9" s="36"/>
      <c r="BA9" s="36"/>
      <c r="BD9" s="36"/>
      <c r="BE9" s="36"/>
    </row>
    <row r="10" spans="1:57" ht="32" x14ac:dyDescent="0.2">
      <c r="A10" s="24" t="s">
        <v>17</v>
      </c>
      <c r="B10" s="10" t="s">
        <v>15</v>
      </c>
      <c r="D10" s="8" t="s">
        <v>38</v>
      </c>
      <c r="E10" s="119">
        <v>0.1</v>
      </c>
      <c r="F10" s="134"/>
      <c r="G10" s="134"/>
      <c r="H10" s="134"/>
      <c r="I10" s="134"/>
      <c r="AD10" s="36"/>
      <c r="AE10" s="36"/>
      <c r="AF10" s="36"/>
      <c r="AG10" s="36"/>
      <c r="AI10" s="36"/>
      <c r="AJ10" s="36"/>
      <c r="AK10" s="36"/>
      <c r="AM10" s="36"/>
      <c r="AN10" s="36"/>
      <c r="AO10" s="36"/>
      <c r="AQ10" s="36"/>
      <c r="AR10" s="36"/>
      <c r="AS10" s="36"/>
      <c r="AU10" s="36"/>
      <c r="AV10" s="36"/>
      <c r="AY10" s="36"/>
      <c r="AZ10" s="36"/>
      <c r="BC10" s="36"/>
      <c r="BD10" s="36"/>
    </row>
    <row r="11" spans="1:57" ht="32" x14ac:dyDescent="0.2">
      <c r="A11" s="12" t="s">
        <v>6</v>
      </c>
      <c r="B11" s="67">
        <v>30</v>
      </c>
      <c r="D11" s="12" t="s">
        <v>54</v>
      </c>
      <c r="E11" s="120">
        <v>4</v>
      </c>
      <c r="F11" s="134"/>
      <c r="G11" s="134"/>
      <c r="H11" s="134"/>
      <c r="I11" s="134"/>
      <c r="AD11" s="36"/>
      <c r="AE11" s="36"/>
      <c r="AF11" s="36"/>
      <c r="AG11" s="36"/>
      <c r="AI11" s="36"/>
      <c r="AJ11" s="36"/>
      <c r="AK11" s="36"/>
      <c r="AM11" s="36"/>
      <c r="AN11" s="36"/>
      <c r="AO11" s="36"/>
      <c r="AQ11" s="36"/>
      <c r="AR11" s="36"/>
      <c r="AS11" s="36"/>
      <c r="AU11" s="36"/>
      <c r="AV11" s="36"/>
      <c r="AY11" s="36"/>
      <c r="AZ11" s="36"/>
      <c r="BC11" s="36"/>
      <c r="BD11" s="36"/>
    </row>
    <row r="12" spans="1:57" x14ac:dyDescent="0.2">
      <c r="A12" s="12" t="s">
        <v>34</v>
      </c>
      <c r="B12" s="67">
        <v>36800</v>
      </c>
      <c r="D12" s="12" t="s">
        <v>55</v>
      </c>
      <c r="E12" s="11"/>
      <c r="F12" s="23"/>
      <c r="G12" s="23"/>
      <c r="H12" s="23"/>
      <c r="I12" s="23"/>
      <c r="AD12" s="36"/>
      <c r="AE12" s="36"/>
      <c r="AF12" s="36"/>
      <c r="AG12" s="36"/>
      <c r="AI12" s="36"/>
      <c r="AJ12" s="36"/>
      <c r="AK12" s="36"/>
      <c r="AM12" s="36"/>
      <c r="AN12" s="36"/>
      <c r="AO12" s="36"/>
      <c r="AQ12" s="36"/>
      <c r="AR12" s="36"/>
      <c r="AS12" s="36"/>
      <c r="AU12" s="36"/>
      <c r="AV12" s="36"/>
      <c r="AY12" s="36"/>
      <c r="AZ12" s="36"/>
      <c r="BC12" s="36"/>
      <c r="BD12" s="36"/>
    </row>
    <row r="13" spans="1:57" ht="33" thickBot="1" x14ac:dyDescent="0.25">
      <c r="A13" s="13" t="s">
        <v>7</v>
      </c>
      <c r="B13" s="75">
        <v>5</v>
      </c>
      <c r="D13" s="12" t="s">
        <v>56</v>
      </c>
      <c r="E13" s="11"/>
      <c r="F13" s="23"/>
      <c r="G13" s="23"/>
      <c r="H13" s="23"/>
      <c r="I13" s="23"/>
      <c r="AD13" s="36"/>
      <c r="AE13" s="36"/>
      <c r="AF13" s="36"/>
      <c r="AG13" s="36"/>
      <c r="AI13" s="36"/>
      <c r="AJ13" s="36"/>
      <c r="AK13" s="36"/>
      <c r="AM13" s="36"/>
      <c r="AN13" s="36"/>
      <c r="AO13" s="36"/>
      <c r="AQ13" s="36"/>
      <c r="AR13" s="36"/>
      <c r="AS13" s="36"/>
      <c r="AU13" s="36"/>
      <c r="AV13" s="36"/>
      <c r="AY13" s="36"/>
      <c r="AZ13" s="36"/>
      <c r="BC13" s="36"/>
      <c r="BD13" s="36"/>
    </row>
    <row r="14" spans="1:57" x14ac:dyDescent="0.2">
      <c r="A14" s="23"/>
      <c r="B14" s="64"/>
      <c r="D14" s="12" t="s">
        <v>2</v>
      </c>
      <c r="E14" s="11"/>
      <c r="F14" s="23"/>
      <c r="G14" s="23"/>
      <c r="H14" s="23"/>
      <c r="I14" s="23"/>
      <c r="AD14" s="36"/>
      <c r="AE14" s="36"/>
      <c r="AF14" s="36"/>
      <c r="AG14" s="36"/>
      <c r="AI14" s="36"/>
      <c r="AJ14" s="36"/>
      <c r="AK14" s="36"/>
      <c r="AM14" s="36"/>
      <c r="AN14" s="36"/>
      <c r="AO14" s="36"/>
      <c r="AQ14" s="36"/>
      <c r="AR14" s="36"/>
      <c r="AS14" s="36"/>
      <c r="AU14" s="36"/>
      <c r="AV14" s="36"/>
      <c r="AY14" s="36"/>
      <c r="AZ14" s="36"/>
      <c r="BC14" s="36"/>
      <c r="BD14" s="36"/>
    </row>
    <row r="15" spans="1:57" x14ac:dyDescent="0.2">
      <c r="A15" s="23"/>
      <c r="B15" s="64"/>
      <c r="D15" s="12" t="s">
        <v>13</v>
      </c>
      <c r="E15" s="11"/>
      <c r="F15" s="23"/>
      <c r="G15" s="23"/>
      <c r="H15" s="23"/>
      <c r="I15" s="23"/>
      <c r="AD15" s="36"/>
      <c r="AE15" s="36"/>
      <c r="AF15" s="36"/>
      <c r="AG15" s="36"/>
      <c r="AI15" s="36"/>
      <c r="AJ15" s="36"/>
      <c r="AK15" s="36"/>
      <c r="AM15" s="36"/>
      <c r="AN15" s="36"/>
      <c r="AO15" s="36"/>
      <c r="AQ15" s="36"/>
      <c r="AR15" s="36"/>
      <c r="AS15" s="36"/>
      <c r="AU15" s="36"/>
      <c r="AV15" s="36"/>
      <c r="AY15" s="36"/>
      <c r="AZ15" s="36"/>
      <c r="BC15" s="36"/>
      <c r="BD15" s="36"/>
    </row>
    <row r="16" spans="1:57" x14ac:dyDescent="0.2">
      <c r="A16" s="23"/>
      <c r="B16" s="64"/>
      <c r="D16" s="12" t="s">
        <v>3</v>
      </c>
      <c r="E16" s="11"/>
      <c r="F16" s="23"/>
      <c r="G16" s="23"/>
      <c r="H16" s="23"/>
      <c r="I16" s="23"/>
      <c r="AD16" s="36"/>
      <c r="AE16" s="36"/>
      <c r="AF16" s="36"/>
      <c r="AG16" s="36"/>
      <c r="AI16" s="36"/>
      <c r="AJ16" s="36"/>
      <c r="AK16" s="36"/>
      <c r="AM16" s="36"/>
      <c r="AN16" s="36"/>
      <c r="AO16" s="36"/>
      <c r="AQ16" s="36"/>
      <c r="AR16" s="36"/>
      <c r="AS16" s="36"/>
      <c r="AU16" s="36"/>
      <c r="AV16" s="36"/>
      <c r="AY16" s="36"/>
      <c r="AZ16" s="36"/>
      <c r="BC16" s="36"/>
      <c r="BD16" s="36"/>
    </row>
    <row r="17" spans="1:57" x14ac:dyDescent="0.2">
      <c r="A17" s="23"/>
      <c r="B17" s="64"/>
      <c r="D17" s="12" t="s">
        <v>12</v>
      </c>
      <c r="E17" s="11"/>
      <c r="F17" s="23"/>
      <c r="G17" s="23"/>
      <c r="H17" s="23"/>
      <c r="I17" s="23"/>
      <c r="AD17" s="36"/>
      <c r="AE17" s="36"/>
      <c r="AF17" s="36"/>
      <c r="AG17" s="36"/>
      <c r="AI17" s="36"/>
      <c r="AJ17" s="36"/>
      <c r="AK17" s="36"/>
      <c r="AM17" s="36"/>
      <c r="AN17" s="36"/>
      <c r="AO17" s="36"/>
      <c r="AQ17" s="36"/>
      <c r="AR17" s="36"/>
      <c r="AS17" s="36"/>
      <c r="AU17" s="36"/>
      <c r="AV17" s="36"/>
      <c r="AY17" s="36"/>
      <c r="AZ17" s="36"/>
      <c r="BC17" s="36"/>
      <c r="BD17" s="36"/>
    </row>
    <row r="18" spans="1:57" x14ac:dyDescent="0.2">
      <c r="A18" s="23"/>
      <c r="B18" s="64"/>
      <c r="D18" s="12" t="s">
        <v>57</v>
      </c>
      <c r="E18" s="11"/>
      <c r="F18" s="23"/>
      <c r="G18" s="23"/>
      <c r="H18" s="23"/>
      <c r="I18" s="23"/>
      <c r="AD18" s="36"/>
      <c r="AE18" s="36"/>
      <c r="AF18" s="36"/>
      <c r="AG18" s="36"/>
      <c r="AI18" s="36"/>
      <c r="AJ18" s="36"/>
      <c r="AK18" s="36"/>
      <c r="AM18" s="36"/>
      <c r="AN18" s="36"/>
      <c r="AO18" s="36"/>
      <c r="AQ18" s="36"/>
      <c r="AR18" s="36"/>
      <c r="AS18" s="36"/>
      <c r="AU18" s="36"/>
      <c r="AV18" s="36"/>
      <c r="AY18" s="36"/>
      <c r="AZ18" s="36"/>
      <c r="BC18" s="36"/>
      <c r="BD18" s="36"/>
    </row>
    <row r="19" spans="1:57" ht="17" thickBot="1" x14ac:dyDescent="0.25">
      <c r="A19" s="23"/>
      <c r="B19" s="64"/>
      <c r="D19" s="13" t="s">
        <v>58</v>
      </c>
      <c r="E19" s="66"/>
      <c r="F19" s="23"/>
      <c r="G19" s="23"/>
      <c r="H19" s="23"/>
      <c r="I19" s="23"/>
      <c r="AD19" s="36"/>
      <c r="AE19" s="36"/>
      <c r="AF19" s="36"/>
      <c r="AG19" s="36"/>
      <c r="AI19" s="36"/>
      <c r="AJ19" s="36"/>
      <c r="AK19" s="36"/>
      <c r="AM19" s="36"/>
      <c r="AN19" s="36"/>
      <c r="AO19" s="36"/>
      <c r="AQ19" s="36"/>
      <c r="AR19" s="36"/>
      <c r="AS19" s="36"/>
      <c r="AU19" s="36"/>
      <c r="AV19" s="36"/>
      <c r="AY19" s="36"/>
      <c r="AZ19" s="36"/>
      <c r="BC19" s="36"/>
      <c r="BD19" s="36"/>
    </row>
    <row r="20" spans="1:57" ht="17" thickBot="1" x14ac:dyDescent="0.25">
      <c r="A20" s="121"/>
      <c r="B20" s="122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3"/>
      <c r="AF20" s="123"/>
      <c r="AG20" s="123"/>
      <c r="AH20" s="123"/>
      <c r="AI20" s="121"/>
      <c r="AJ20" s="123"/>
      <c r="AK20" s="123"/>
      <c r="AL20" s="123"/>
      <c r="AM20" s="121"/>
      <c r="AN20" s="123"/>
      <c r="AO20" s="123"/>
      <c r="AP20" s="123"/>
      <c r="AQ20" s="121"/>
      <c r="AR20" s="123"/>
      <c r="AS20" s="123"/>
      <c r="AT20" s="123"/>
      <c r="AU20" s="121"/>
      <c r="AV20" s="123"/>
      <c r="AW20" s="123"/>
      <c r="AX20" s="121"/>
      <c r="AY20" s="121"/>
      <c r="AZ20" s="123"/>
      <c r="BA20" s="123"/>
      <c r="BB20" s="121"/>
      <c r="BC20" s="121"/>
      <c r="BD20" s="123"/>
      <c r="BE20" s="123"/>
    </row>
    <row r="21" spans="1:57" ht="17" thickTop="1" x14ac:dyDescent="0.2">
      <c r="A21" s="23"/>
      <c r="B21" s="64"/>
      <c r="AE21" s="36"/>
      <c r="AF21" s="36"/>
      <c r="AG21" s="36"/>
      <c r="AH21" s="36"/>
      <c r="AJ21" s="36"/>
      <c r="AK21" s="36"/>
      <c r="AL21" s="36"/>
      <c r="AN21" s="36"/>
      <c r="AO21" s="36"/>
      <c r="AP21" s="36"/>
      <c r="AR21" s="36"/>
      <c r="AS21" s="36"/>
      <c r="AT21" s="36"/>
      <c r="AV21" s="36"/>
      <c r="AW21" s="36"/>
      <c r="AZ21" s="36"/>
      <c r="BA21" s="36"/>
      <c r="BD21" s="36"/>
      <c r="BE21" s="36"/>
    </row>
    <row r="22" spans="1:57" ht="38" x14ac:dyDescent="0.25">
      <c r="A22" s="145" t="s">
        <v>52</v>
      </c>
      <c r="B22" s="64"/>
      <c r="AE22" s="36"/>
      <c r="AF22" s="36"/>
      <c r="AG22" s="36"/>
      <c r="AH22" s="36"/>
      <c r="AJ22" s="36"/>
      <c r="AK22" s="36"/>
      <c r="AL22" s="36"/>
      <c r="AN22" s="36"/>
      <c r="AO22" s="36"/>
      <c r="AP22" s="36"/>
      <c r="AR22" s="36"/>
      <c r="AS22" s="36"/>
      <c r="AT22" s="36"/>
      <c r="AV22" s="36"/>
      <c r="AW22" s="36"/>
      <c r="AZ22" s="36"/>
      <c r="BA22" s="36"/>
      <c r="BD22" s="36"/>
      <c r="BE22" s="36"/>
    </row>
    <row r="23" spans="1:57" ht="32" x14ac:dyDescent="0.2">
      <c r="A23" s="89" t="s">
        <v>59</v>
      </c>
      <c r="B23" s="23"/>
      <c r="H23" s="1" t="s">
        <v>60</v>
      </c>
      <c r="M23" s="1"/>
      <c r="N23" s="1"/>
      <c r="O23" s="1"/>
      <c r="P23" s="1"/>
      <c r="Q23" s="1"/>
      <c r="R23" s="1"/>
      <c r="S23" s="1"/>
      <c r="T23" s="1"/>
      <c r="AE23" s="36"/>
      <c r="AF23" s="36" t="s">
        <v>64</v>
      </c>
      <c r="AG23" s="36"/>
      <c r="AH23" s="36"/>
      <c r="AJ23" s="36"/>
      <c r="AK23" s="36"/>
      <c r="AL23" s="36"/>
      <c r="AN23" s="36"/>
      <c r="AO23" s="36"/>
      <c r="AP23" s="36"/>
      <c r="AR23" s="36"/>
      <c r="AS23" s="36"/>
      <c r="AT23" s="36"/>
      <c r="AV23" s="36"/>
      <c r="AW23" s="36"/>
      <c r="AZ23" s="36"/>
      <c r="BA23" s="36"/>
      <c r="BD23" s="36"/>
      <c r="BE23" s="36"/>
    </row>
    <row r="24" spans="1:57" ht="81" thickBot="1" x14ac:dyDescent="0.25">
      <c r="A24" s="1" t="s">
        <v>93</v>
      </c>
      <c r="H24" s="3" t="s">
        <v>104</v>
      </c>
      <c r="L24" s="146" t="s">
        <v>94</v>
      </c>
      <c r="M24" s="1"/>
      <c r="N24" s="1"/>
      <c r="O24" s="1"/>
      <c r="P24" s="146" t="s">
        <v>96</v>
      </c>
      <c r="Q24" s="1"/>
      <c r="R24" s="1"/>
      <c r="S24" s="1"/>
      <c r="T24" s="146" t="s">
        <v>95</v>
      </c>
      <c r="X24" s="3" t="s">
        <v>97</v>
      </c>
      <c r="AB24" s="3" t="s">
        <v>98</v>
      </c>
      <c r="AE24" s="36"/>
      <c r="AF24" s="35" t="s">
        <v>77</v>
      </c>
      <c r="AG24" s="36"/>
      <c r="AH24" s="36"/>
      <c r="AJ24" s="35" t="s">
        <v>78</v>
      </c>
      <c r="AK24" s="36"/>
      <c r="AL24" s="36"/>
      <c r="AN24" s="35" t="s">
        <v>79</v>
      </c>
      <c r="AO24" s="36"/>
      <c r="AP24" s="36"/>
      <c r="AR24" s="35" t="s">
        <v>80</v>
      </c>
      <c r="AS24" s="36"/>
      <c r="AT24" s="36"/>
      <c r="AV24" s="35" t="s">
        <v>81</v>
      </c>
      <c r="AW24" s="36"/>
      <c r="AZ24" s="35" t="s">
        <v>82</v>
      </c>
      <c r="BA24" s="36"/>
      <c r="BD24" s="35" t="s">
        <v>83</v>
      </c>
      <c r="BE24" s="36"/>
    </row>
    <row r="25" spans="1:57" ht="64" x14ac:dyDescent="0.2">
      <c r="A25" s="24" t="s">
        <v>9</v>
      </c>
      <c r="B25" s="17" t="s">
        <v>46</v>
      </c>
      <c r="C25" s="17" t="s">
        <v>48</v>
      </c>
      <c r="D25" s="9" t="s">
        <v>16</v>
      </c>
      <c r="E25" s="10" t="s">
        <v>75</v>
      </c>
      <c r="F25" s="23"/>
      <c r="G25" s="8" t="s">
        <v>86</v>
      </c>
      <c r="H25" s="9" t="s">
        <v>87</v>
      </c>
      <c r="I25" s="10" t="s">
        <v>61</v>
      </c>
      <c r="K25" s="8" t="s">
        <v>5</v>
      </c>
      <c r="L25" s="9" t="s">
        <v>4</v>
      </c>
      <c r="M25" s="10" t="s">
        <v>61</v>
      </c>
      <c r="O25" s="8" t="s">
        <v>5</v>
      </c>
      <c r="P25" s="9" t="s">
        <v>4</v>
      </c>
      <c r="Q25" s="10" t="s">
        <v>61</v>
      </c>
      <c r="S25" s="8" t="s">
        <v>5</v>
      </c>
      <c r="T25" s="9" t="s">
        <v>4</v>
      </c>
      <c r="U25" s="10" t="s">
        <v>61</v>
      </c>
      <c r="W25" s="8" t="s">
        <v>5</v>
      </c>
      <c r="X25" s="9" t="s">
        <v>4</v>
      </c>
      <c r="Y25" s="10" t="s">
        <v>61</v>
      </c>
      <c r="AA25" s="8" t="s">
        <v>5</v>
      </c>
      <c r="AB25" s="9" t="s">
        <v>4</v>
      </c>
      <c r="AC25" s="10" t="s">
        <v>61</v>
      </c>
      <c r="AD25" s="36"/>
      <c r="AE25" s="37" t="s">
        <v>5</v>
      </c>
      <c r="AF25" s="40" t="s">
        <v>4</v>
      </c>
      <c r="AG25" s="41" t="s">
        <v>47</v>
      </c>
      <c r="AI25" s="37" t="s">
        <v>5</v>
      </c>
      <c r="AJ25" s="40" t="s">
        <v>4</v>
      </c>
      <c r="AK25" s="41" t="s">
        <v>47</v>
      </c>
      <c r="AM25" s="37" t="s">
        <v>5</v>
      </c>
      <c r="AN25" s="40" t="s">
        <v>4</v>
      </c>
      <c r="AO25" s="41" t="s">
        <v>47</v>
      </c>
      <c r="AQ25" s="37" t="s">
        <v>5</v>
      </c>
      <c r="AR25" s="40" t="s">
        <v>4</v>
      </c>
      <c r="AS25" s="41" t="s">
        <v>47</v>
      </c>
      <c r="AU25" s="37" t="s">
        <v>5</v>
      </c>
      <c r="AV25" s="40" t="s">
        <v>4</v>
      </c>
      <c r="AW25" s="41" t="s">
        <v>47</v>
      </c>
      <c r="AY25" s="37" t="s">
        <v>5</v>
      </c>
      <c r="AZ25" s="40" t="s">
        <v>4</v>
      </c>
      <c r="BA25" s="41" t="s">
        <v>47</v>
      </c>
      <c r="BC25" s="37" t="s">
        <v>5</v>
      </c>
      <c r="BD25" s="40" t="s">
        <v>4</v>
      </c>
      <c r="BE25" s="41" t="s">
        <v>47</v>
      </c>
    </row>
    <row r="26" spans="1:57" x14ac:dyDescent="0.2">
      <c r="A26" s="71" t="s">
        <v>99</v>
      </c>
      <c r="B26" s="105">
        <v>5</v>
      </c>
      <c r="C26" s="103">
        <f>B26*B11*B13</f>
        <v>750</v>
      </c>
      <c r="D26" s="102">
        <f>IF(B31=0,"",B26/B31)</f>
        <v>1</v>
      </c>
      <c r="E26" s="112">
        <v>3100</v>
      </c>
      <c r="F26" s="116"/>
      <c r="G26" s="137"/>
      <c r="H26" s="130">
        <f>(B26*B13*B11)+L26+P26+T26+X26+AB26+AF26+AJ26+AN26+AR26+AV26+AZ26+BD26</f>
        <v>750</v>
      </c>
      <c r="I26" s="67">
        <v>2000</v>
      </c>
      <c r="K26" s="111">
        <v>0</v>
      </c>
      <c r="L26" s="104">
        <f>K26*B11</f>
        <v>0</v>
      </c>
      <c r="M26" s="112">
        <v>2500</v>
      </c>
      <c r="O26" s="111">
        <v>0</v>
      </c>
      <c r="P26" s="104">
        <f>O26*B11</f>
        <v>0</v>
      </c>
      <c r="Q26" s="112">
        <v>2500</v>
      </c>
      <c r="S26" s="111">
        <v>0</v>
      </c>
      <c r="T26" s="104">
        <f>S26*B11</f>
        <v>0</v>
      </c>
      <c r="U26" s="112"/>
      <c r="W26" s="111">
        <v>0</v>
      </c>
      <c r="X26" s="104">
        <f>W26*B11</f>
        <v>0</v>
      </c>
      <c r="Y26" s="112"/>
      <c r="AA26" s="111">
        <v>0</v>
      </c>
      <c r="AB26" s="104">
        <f>AA26*B11</f>
        <v>0</v>
      </c>
      <c r="AC26" s="112"/>
      <c r="AD26" s="36"/>
      <c r="AE26" s="111">
        <v>0</v>
      </c>
      <c r="AF26" s="114">
        <f>AE26*B11</f>
        <v>0</v>
      </c>
      <c r="AG26" s="112">
        <v>3000</v>
      </c>
      <c r="AI26" s="111">
        <v>0</v>
      </c>
      <c r="AJ26" s="114">
        <f>AI26*B11</f>
        <v>0</v>
      </c>
      <c r="AK26" s="112">
        <v>0</v>
      </c>
      <c r="AM26" s="111">
        <v>0</v>
      </c>
      <c r="AN26" s="114">
        <f>AM26*B11</f>
        <v>0</v>
      </c>
      <c r="AO26" s="112">
        <v>0</v>
      </c>
      <c r="AQ26" s="111">
        <v>0</v>
      </c>
      <c r="AR26" s="114">
        <f>AQ26*B11</f>
        <v>0</v>
      </c>
      <c r="AS26" s="112">
        <v>0</v>
      </c>
      <c r="AU26" s="111">
        <v>0</v>
      </c>
      <c r="AV26" s="114">
        <f>AU26*B11</f>
        <v>0</v>
      </c>
      <c r="AW26" s="112">
        <v>0</v>
      </c>
      <c r="AY26" s="111">
        <v>0</v>
      </c>
      <c r="AZ26" s="114">
        <f>AY26*B11</f>
        <v>0</v>
      </c>
      <c r="BA26" s="112">
        <v>0</v>
      </c>
      <c r="BC26" s="111">
        <v>0</v>
      </c>
      <c r="BD26" s="114">
        <f>BC26*B11</f>
        <v>0</v>
      </c>
      <c r="BE26" s="112">
        <v>0</v>
      </c>
    </row>
    <row r="27" spans="1:57" x14ac:dyDescent="0.2">
      <c r="A27" s="71" t="s">
        <v>100</v>
      </c>
      <c r="B27" s="105">
        <v>0</v>
      </c>
      <c r="C27" s="103">
        <f>B27*B11*B13</f>
        <v>0</v>
      </c>
      <c r="D27" s="102">
        <f>IF(B31=0,"",B27/B31)</f>
        <v>0</v>
      </c>
      <c r="E27" s="112">
        <v>4500</v>
      </c>
      <c r="F27" s="116"/>
      <c r="G27" s="137"/>
      <c r="H27" s="130">
        <f>(B27*B13*B11)+L27+P27+T27+X27+AB27+AF27+AJ27+AN27+AR27+AV27+AZ27+BD27</f>
        <v>0</v>
      </c>
      <c r="I27" s="67">
        <v>3000</v>
      </c>
      <c r="K27" s="111">
        <v>0</v>
      </c>
      <c r="L27" s="104">
        <f>K27*B11</f>
        <v>0</v>
      </c>
      <c r="M27" s="112">
        <v>3000</v>
      </c>
      <c r="O27" s="111">
        <v>0</v>
      </c>
      <c r="P27" s="104">
        <f>O27*B11</f>
        <v>0</v>
      </c>
      <c r="Q27" s="112">
        <v>3000</v>
      </c>
      <c r="S27" s="111">
        <v>0</v>
      </c>
      <c r="T27" s="104">
        <f>S27*B11</f>
        <v>0</v>
      </c>
      <c r="U27" s="112"/>
      <c r="W27" s="111">
        <v>0</v>
      </c>
      <c r="X27" s="104">
        <f>W27*B11</f>
        <v>0</v>
      </c>
      <c r="Y27" s="112"/>
      <c r="AA27" s="111">
        <v>0</v>
      </c>
      <c r="AB27" s="104">
        <f>AA27*B11</f>
        <v>0</v>
      </c>
      <c r="AC27" s="112"/>
      <c r="AD27" s="36"/>
      <c r="AE27" s="111">
        <v>0</v>
      </c>
      <c r="AF27" s="114">
        <f>AE27*B11</f>
        <v>0</v>
      </c>
      <c r="AG27" s="112">
        <v>0</v>
      </c>
      <c r="AI27" s="111">
        <v>0</v>
      </c>
      <c r="AJ27" s="114">
        <f>AI27*B11</f>
        <v>0</v>
      </c>
      <c r="AK27" s="112">
        <v>0</v>
      </c>
      <c r="AM27" s="111">
        <v>0</v>
      </c>
      <c r="AN27" s="114">
        <f>AM27*B11</f>
        <v>0</v>
      </c>
      <c r="AO27" s="112">
        <v>1500</v>
      </c>
      <c r="AQ27" s="111">
        <v>0</v>
      </c>
      <c r="AR27" s="114">
        <f>AQ27*B11</f>
        <v>0</v>
      </c>
      <c r="AS27" s="112">
        <v>0</v>
      </c>
      <c r="AU27" s="111">
        <v>0</v>
      </c>
      <c r="AV27" s="114">
        <f>AU27*B11</f>
        <v>0</v>
      </c>
      <c r="AW27" s="112">
        <v>0</v>
      </c>
      <c r="AY27" s="111">
        <v>0</v>
      </c>
      <c r="AZ27" s="114">
        <f>AY27*B11</f>
        <v>0</v>
      </c>
      <c r="BA27" s="112">
        <v>0</v>
      </c>
      <c r="BC27" s="111">
        <v>0</v>
      </c>
      <c r="BD27" s="114">
        <f>BC27*B11</f>
        <v>0</v>
      </c>
      <c r="BE27" s="112">
        <v>0</v>
      </c>
    </row>
    <row r="28" spans="1:57" x14ac:dyDescent="0.2">
      <c r="A28" s="71" t="s">
        <v>101</v>
      </c>
      <c r="B28" s="105">
        <v>0</v>
      </c>
      <c r="C28" s="103">
        <f>B28*B11*B13</f>
        <v>0</v>
      </c>
      <c r="D28" s="102">
        <f>IF(B31=0,"",B28/B31)</f>
        <v>0</v>
      </c>
      <c r="E28" s="112">
        <v>2400</v>
      </c>
      <c r="F28" s="116"/>
      <c r="G28" s="137"/>
      <c r="H28" s="130">
        <f>(B28*B13*B11)+L28+P28+T28+X28+AB28+AF28+AJ28+AN28+AR28+AV28+AZ28+BD28</f>
        <v>0</v>
      </c>
      <c r="I28" s="67">
        <v>1000</v>
      </c>
      <c r="K28" s="111">
        <v>0</v>
      </c>
      <c r="L28" s="104">
        <f>K28*B11</f>
        <v>0</v>
      </c>
      <c r="M28" s="112">
        <v>2500</v>
      </c>
      <c r="O28" s="111">
        <v>0</v>
      </c>
      <c r="P28" s="104">
        <f>O28*B11</f>
        <v>0</v>
      </c>
      <c r="Q28" s="112">
        <v>1600</v>
      </c>
      <c r="S28" s="111">
        <v>0</v>
      </c>
      <c r="T28" s="104">
        <f>S28*B11</f>
        <v>0</v>
      </c>
      <c r="U28" s="112">
        <v>1000</v>
      </c>
      <c r="W28" s="111">
        <v>0</v>
      </c>
      <c r="X28" s="104">
        <f>W28*B11</f>
        <v>0</v>
      </c>
      <c r="Y28" s="112">
        <v>1300</v>
      </c>
      <c r="AA28" s="111">
        <v>0</v>
      </c>
      <c r="AB28" s="104">
        <f>AA28*B11</f>
        <v>0</v>
      </c>
      <c r="AC28" s="112">
        <v>1300</v>
      </c>
      <c r="AD28" s="36"/>
      <c r="AE28" s="111">
        <v>0</v>
      </c>
      <c r="AF28" s="114">
        <f>AE28*B11</f>
        <v>0</v>
      </c>
      <c r="AG28" s="112"/>
      <c r="AI28" s="111">
        <v>0</v>
      </c>
      <c r="AJ28" s="114">
        <f>AI28*B11</f>
        <v>0</v>
      </c>
      <c r="AK28" s="112"/>
      <c r="AM28" s="111">
        <v>0</v>
      </c>
      <c r="AN28" s="114">
        <f>AM28*B11</f>
        <v>0</v>
      </c>
      <c r="AO28" s="112"/>
      <c r="AQ28" s="111">
        <v>0</v>
      </c>
      <c r="AR28" s="114">
        <f>AQ28*B11</f>
        <v>0</v>
      </c>
      <c r="AS28" s="112"/>
      <c r="AU28" s="111">
        <v>0</v>
      </c>
      <c r="AV28" s="114">
        <f>AU28*B11</f>
        <v>0</v>
      </c>
      <c r="AW28" s="112"/>
      <c r="AY28" s="111">
        <v>0</v>
      </c>
      <c r="AZ28" s="114">
        <f>AY28*B11</f>
        <v>0</v>
      </c>
      <c r="BA28" s="112">
        <v>0</v>
      </c>
      <c r="BC28" s="111">
        <v>0</v>
      </c>
      <c r="BD28" s="114">
        <f>BC28*B11</f>
        <v>0</v>
      </c>
      <c r="BE28" s="112">
        <v>0</v>
      </c>
    </row>
    <row r="29" spans="1:57" x14ac:dyDescent="0.2">
      <c r="A29" s="71" t="s">
        <v>102</v>
      </c>
      <c r="B29" s="105">
        <v>0</v>
      </c>
      <c r="C29" s="103">
        <f>B29*B11*B13</f>
        <v>0</v>
      </c>
      <c r="D29" s="102">
        <f>IF(B31=0,"",B29/B31)</f>
        <v>0</v>
      </c>
      <c r="E29" s="112">
        <v>5600</v>
      </c>
      <c r="F29" s="116"/>
      <c r="G29" s="137"/>
      <c r="H29" s="130">
        <f>(B29*B13*B11)+L29+P29+T29+X29+AB29+AF29+AJ29+AN29+AR29+AV29+AZ29+BD29</f>
        <v>0</v>
      </c>
      <c r="I29" s="67">
        <v>4500</v>
      </c>
      <c r="K29" s="111">
        <v>0</v>
      </c>
      <c r="L29" s="104">
        <f>K29*B11</f>
        <v>0</v>
      </c>
      <c r="M29" s="112"/>
      <c r="O29" s="111">
        <v>0</v>
      </c>
      <c r="P29" s="104">
        <f>O29*B11</f>
        <v>0</v>
      </c>
      <c r="Q29" s="112"/>
      <c r="S29" s="111">
        <v>0</v>
      </c>
      <c r="T29" s="104">
        <f>S29*B11</f>
        <v>0</v>
      </c>
      <c r="U29" s="112"/>
      <c r="W29" s="111">
        <v>0</v>
      </c>
      <c r="X29" s="104">
        <f>W29*B11</f>
        <v>0</v>
      </c>
      <c r="Y29" s="112"/>
      <c r="AA29" s="111">
        <v>0</v>
      </c>
      <c r="AB29" s="104">
        <f>AA29*B11</f>
        <v>0</v>
      </c>
      <c r="AC29" s="112"/>
      <c r="AD29" s="36"/>
      <c r="AE29" s="111">
        <v>0</v>
      </c>
      <c r="AF29" s="114">
        <f>AE29*B11</f>
        <v>0</v>
      </c>
      <c r="AG29" s="112">
        <v>0</v>
      </c>
      <c r="AI29" s="111">
        <v>0</v>
      </c>
      <c r="AJ29" s="114">
        <f>AI29*B11</f>
        <v>0</v>
      </c>
      <c r="AK29" s="112">
        <v>2400</v>
      </c>
      <c r="AM29" s="111">
        <v>0</v>
      </c>
      <c r="AN29" s="114">
        <f>AM29*B11</f>
        <v>0</v>
      </c>
      <c r="AO29" s="112">
        <v>0</v>
      </c>
      <c r="AQ29" s="111">
        <v>0</v>
      </c>
      <c r="AR29" s="114">
        <f>AQ29*B11</f>
        <v>0</v>
      </c>
      <c r="AS29" s="112">
        <v>0</v>
      </c>
      <c r="AU29" s="111">
        <v>0</v>
      </c>
      <c r="AV29" s="114">
        <f>AU29*B11</f>
        <v>0</v>
      </c>
      <c r="AW29" s="112">
        <v>0</v>
      </c>
      <c r="AY29" s="111">
        <v>0</v>
      </c>
      <c r="AZ29" s="114">
        <f>AY29*B11</f>
        <v>0</v>
      </c>
      <c r="BA29" s="112">
        <v>0</v>
      </c>
      <c r="BC29" s="111">
        <v>0</v>
      </c>
      <c r="BD29" s="114">
        <f>BC29*B11</f>
        <v>0</v>
      </c>
      <c r="BE29" s="112">
        <v>0</v>
      </c>
    </row>
    <row r="30" spans="1:57" x14ac:dyDescent="0.2">
      <c r="A30" s="20"/>
      <c r="B30" s="105"/>
      <c r="C30" s="103"/>
      <c r="D30" s="102"/>
      <c r="E30" s="112"/>
      <c r="F30" s="116"/>
      <c r="G30" s="136"/>
      <c r="H30" s="130"/>
      <c r="I30" s="120"/>
      <c r="K30" s="111"/>
      <c r="L30" s="104"/>
      <c r="M30" s="112"/>
      <c r="O30" s="111"/>
      <c r="P30" s="104"/>
      <c r="Q30" s="112"/>
      <c r="S30" s="111"/>
      <c r="T30" s="104"/>
      <c r="U30" s="112"/>
      <c r="W30" s="111"/>
      <c r="X30" s="104"/>
      <c r="Y30" s="112"/>
      <c r="AA30" s="111"/>
      <c r="AB30" s="104"/>
      <c r="AC30" s="112"/>
      <c r="AD30" s="36"/>
      <c r="AE30" s="111"/>
      <c r="AF30" s="114"/>
      <c r="AG30" s="112"/>
      <c r="AI30" s="111"/>
      <c r="AJ30" s="114"/>
      <c r="AK30" s="112"/>
      <c r="AM30" s="111"/>
      <c r="AN30" s="114"/>
      <c r="AO30" s="112"/>
      <c r="AQ30" s="111"/>
      <c r="AR30" s="114"/>
      <c r="AS30" s="112"/>
      <c r="AU30" s="111"/>
      <c r="AV30" s="114"/>
      <c r="AW30" s="112"/>
      <c r="AY30" s="111"/>
      <c r="AZ30" s="114"/>
      <c r="BA30" s="112"/>
      <c r="BC30" s="111"/>
      <c r="BD30" s="114"/>
      <c r="BE30" s="112"/>
    </row>
    <row r="31" spans="1:57" ht="17" thickBot="1" x14ac:dyDescent="0.25">
      <c r="A31" s="21" t="s">
        <v>85</v>
      </c>
      <c r="B31" s="117">
        <f>SUM(B26:B30)</f>
        <v>5</v>
      </c>
      <c r="C31" s="106">
        <f>SUM(C26:C30)</f>
        <v>750</v>
      </c>
      <c r="D31" s="115"/>
      <c r="E31" s="113"/>
      <c r="F31" s="116"/>
      <c r="G31" s="131"/>
      <c r="H31" s="132"/>
      <c r="I31" s="133"/>
      <c r="K31" s="128">
        <f>SUM(K26:K30)</f>
        <v>0</v>
      </c>
      <c r="L31" s="126"/>
      <c r="M31" s="129"/>
      <c r="N31" s="127"/>
      <c r="O31" s="128">
        <f>SUM(O26:O30)</f>
        <v>0</v>
      </c>
      <c r="P31" s="126"/>
      <c r="Q31" s="129"/>
      <c r="R31" s="127"/>
      <c r="S31" s="128">
        <f>SUM(S26:S30)</f>
        <v>0</v>
      </c>
      <c r="T31" s="126"/>
      <c r="U31" s="129"/>
      <c r="V31" s="127"/>
      <c r="W31" s="128">
        <f>SUM(W26:W30)</f>
        <v>0</v>
      </c>
      <c r="X31" s="126"/>
      <c r="Y31" s="129"/>
      <c r="Z31" s="127"/>
      <c r="AA31" s="128">
        <f>SUM(AA26:AA30)</f>
        <v>0</v>
      </c>
      <c r="AB31" s="126"/>
      <c r="AC31" s="129"/>
      <c r="AD31" s="127"/>
      <c r="AE31" s="128">
        <f>SUM(AE26:AE30)</f>
        <v>0</v>
      </c>
      <c r="AF31" s="126"/>
      <c r="AG31" s="129"/>
      <c r="AH31" s="127"/>
      <c r="AI31" s="128">
        <f>SUM(AI26:AI30)</f>
        <v>0</v>
      </c>
      <c r="AJ31" s="126"/>
      <c r="AK31" s="129"/>
      <c r="AL31" s="127"/>
      <c r="AM31" s="128">
        <f>SUM(AM26:AM30)</f>
        <v>0</v>
      </c>
      <c r="AN31" s="126"/>
      <c r="AO31" s="129"/>
      <c r="AP31" s="127"/>
      <c r="AQ31" s="128">
        <f>SUM(AQ26:AQ30)</f>
        <v>0</v>
      </c>
      <c r="AR31" s="126"/>
      <c r="AS31" s="129"/>
      <c r="AT31" s="127"/>
      <c r="AU31" s="128">
        <f>SUM(AU26:AU30)</f>
        <v>0</v>
      </c>
      <c r="AV31" s="126"/>
      <c r="AW31" s="129"/>
      <c r="AX31" s="127"/>
      <c r="AY31" s="128">
        <f>SUM(AY26:AY30)</f>
        <v>0</v>
      </c>
      <c r="AZ31" s="126"/>
      <c r="BA31" s="129"/>
      <c r="BB31" s="127"/>
      <c r="BC31" s="128">
        <f>SUM(BC26:BC30)</f>
        <v>0</v>
      </c>
      <c r="BD31" s="126"/>
      <c r="BE31" s="129"/>
    </row>
    <row r="32" spans="1:57" x14ac:dyDescent="0.2">
      <c r="A32" s="63"/>
      <c r="B32" s="76"/>
      <c r="C32" s="64"/>
      <c r="D32" s="64"/>
      <c r="E32" s="23"/>
      <c r="F32" s="23"/>
      <c r="G32" s="23"/>
      <c r="H32" s="23"/>
      <c r="I32" s="23"/>
      <c r="L32" s="77"/>
      <c r="M32" s="23"/>
      <c r="N32" s="77"/>
      <c r="P32" s="77"/>
      <c r="Q32" s="23"/>
      <c r="R32" s="77"/>
      <c r="T32" s="77"/>
      <c r="U32" s="23"/>
      <c r="V32" s="77"/>
      <c r="X32" s="77"/>
      <c r="Y32" s="23"/>
      <c r="Z32" s="77"/>
      <c r="AB32" s="77"/>
      <c r="AC32" s="23"/>
      <c r="AD32" s="77"/>
      <c r="AE32" s="36"/>
      <c r="AF32" s="77"/>
      <c r="AG32" s="78"/>
      <c r="AH32" s="77"/>
      <c r="AJ32" s="77"/>
      <c r="AK32" s="78"/>
      <c r="AL32" s="77"/>
      <c r="AN32" s="77"/>
      <c r="AO32" s="78"/>
      <c r="AP32" s="77"/>
      <c r="AR32" s="77"/>
      <c r="AS32" s="78"/>
      <c r="AT32" s="77"/>
      <c r="AV32" s="77"/>
      <c r="AW32" s="78"/>
      <c r="AZ32" s="77"/>
      <c r="BA32" s="78"/>
      <c r="BD32" s="77"/>
      <c r="BE32" s="78"/>
    </row>
    <row r="33" spans="1:57" ht="17" thickBot="1" x14ac:dyDescent="0.25">
      <c r="A33" s="63" t="s">
        <v>0</v>
      </c>
      <c r="B33" s="76"/>
      <c r="C33" s="64"/>
      <c r="D33" s="64"/>
      <c r="E33" s="23"/>
      <c r="F33" s="23"/>
      <c r="G33" s="23"/>
      <c r="H33" s="23"/>
      <c r="I33" s="23"/>
      <c r="L33" s="77"/>
      <c r="M33" s="23"/>
      <c r="N33" s="77"/>
      <c r="P33" s="77"/>
      <c r="Q33" s="23"/>
      <c r="R33" s="77"/>
      <c r="T33" s="77"/>
      <c r="U33" s="23"/>
      <c r="V33" s="77"/>
      <c r="X33" s="77"/>
      <c r="Y33" s="23"/>
      <c r="Z33" s="77"/>
      <c r="AB33" s="77"/>
      <c r="AC33" s="23"/>
      <c r="AD33" s="77"/>
      <c r="AE33" s="36"/>
      <c r="AF33" s="77"/>
      <c r="AG33" s="78"/>
      <c r="AH33" s="77"/>
      <c r="AJ33" s="77"/>
      <c r="AK33" s="78"/>
      <c r="AL33" s="77"/>
      <c r="AN33" s="77"/>
      <c r="AO33" s="78"/>
      <c r="AP33" s="77"/>
      <c r="AR33" s="77"/>
      <c r="AS33" s="78"/>
      <c r="AT33" s="77"/>
      <c r="AV33" s="77"/>
      <c r="AW33" s="78"/>
      <c r="AZ33" s="77"/>
      <c r="BA33" s="78"/>
      <c r="BD33" s="77"/>
      <c r="BE33" s="78"/>
    </row>
    <row r="34" spans="1:57" ht="48" x14ac:dyDescent="0.2">
      <c r="A34" s="24" t="s">
        <v>66</v>
      </c>
      <c r="B34" s="107">
        <f>B31+AE31+AI31+AM31+AQ31+AU31+AY31+BC31</f>
        <v>5</v>
      </c>
      <c r="C34" s="64"/>
      <c r="D34" s="64"/>
      <c r="E34" s="23"/>
      <c r="F34" s="23"/>
      <c r="G34" s="23"/>
      <c r="H34" s="23"/>
      <c r="I34" s="23"/>
      <c r="J34" s="77"/>
      <c r="L34" s="77"/>
      <c r="M34" s="23"/>
      <c r="N34" s="77"/>
      <c r="P34" s="77"/>
      <c r="Q34" s="23"/>
      <c r="R34" s="77"/>
      <c r="T34" s="77"/>
      <c r="U34" s="23"/>
      <c r="V34" s="77"/>
      <c r="X34" s="77"/>
      <c r="Y34" s="23"/>
      <c r="Z34" s="77"/>
      <c r="AB34" s="77"/>
      <c r="AC34" s="23"/>
      <c r="AD34" s="77"/>
      <c r="AE34" s="36"/>
      <c r="AF34" s="77"/>
      <c r="AG34" s="78"/>
      <c r="AH34" s="77"/>
      <c r="AJ34" s="77"/>
      <c r="AK34" s="78"/>
      <c r="AL34" s="77"/>
      <c r="AN34" s="77"/>
      <c r="AO34" s="78"/>
      <c r="AP34" s="77"/>
      <c r="AR34" s="77"/>
      <c r="AS34" s="78"/>
      <c r="AT34" s="77"/>
      <c r="AV34" s="77"/>
      <c r="AW34" s="78"/>
      <c r="AZ34" s="77"/>
      <c r="BA34" s="78"/>
      <c r="BD34" s="77"/>
      <c r="BE34" s="78"/>
    </row>
    <row r="35" spans="1:57" x14ac:dyDescent="0.2">
      <c r="A35" s="101" t="s">
        <v>73</v>
      </c>
      <c r="B35" s="108">
        <f>B31*B13</f>
        <v>25</v>
      </c>
      <c r="C35" s="64"/>
      <c r="D35" s="64"/>
      <c r="E35" s="23"/>
      <c r="F35" s="23"/>
      <c r="G35" s="23"/>
      <c r="H35" s="23"/>
      <c r="I35" s="23"/>
      <c r="J35" s="77"/>
      <c r="L35" s="77"/>
      <c r="M35" s="23"/>
      <c r="N35" s="77"/>
      <c r="P35" s="77"/>
      <c r="Q35" s="23"/>
      <c r="R35" s="77"/>
      <c r="T35" s="77"/>
      <c r="U35" s="23"/>
      <c r="V35" s="77"/>
      <c r="X35" s="77"/>
      <c r="Y35" s="23"/>
      <c r="Z35" s="77"/>
      <c r="AB35" s="77"/>
      <c r="AC35" s="23"/>
      <c r="AD35" s="77"/>
      <c r="AE35" s="36"/>
      <c r="AF35" s="77"/>
      <c r="AG35" s="78"/>
      <c r="AH35" s="77"/>
      <c r="AJ35" s="77"/>
      <c r="AK35" s="78"/>
      <c r="AL35" s="77"/>
      <c r="AN35" s="77"/>
      <c r="AO35" s="78"/>
      <c r="AP35" s="77"/>
      <c r="AR35" s="77"/>
      <c r="AS35" s="78"/>
      <c r="AT35" s="77"/>
      <c r="AV35" s="77"/>
      <c r="AW35" s="78"/>
      <c r="AZ35" s="77"/>
      <c r="BA35" s="78"/>
      <c r="BD35" s="77"/>
      <c r="BE35" s="78"/>
    </row>
    <row r="36" spans="1:57" ht="48" x14ac:dyDescent="0.2">
      <c r="A36" s="20" t="s">
        <v>67</v>
      </c>
      <c r="B36" s="109">
        <f>(B31*B13)+K31+O31+S31+W31+AA31+AE31+AI31+AM31+AQ31+AU31+AY31+BC31</f>
        <v>25</v>
      </c>
      <c r="C36" s="64"/>
      <c r="D36" s="64"/>
      <c r="E36" s="23"/>
      <c r="F36" s="23"/>
      <c r="G36" s="23"/>
      <c r="H36" s="23"/>
      <c r="I36" s="23"/>
      <c r="J36" s="77"/>
      <c r="L36" s="77"/>
      <c r="M36" s="23"/>
      <c r="N36" s="77"/>
      <c r="P36" s="77"/>
      <c r="Q36" s="23"/>
      <c r="R36" s="77"/>
      <c r="T36" s="77"/>
      <c r="U36" s="23"/>
      <c r="V36" s="77"/>
      <c r="X36" s="77"/>
      <c r="Y36" s="23"/>
      <c r="Z36" s="77"/>
      <c r="AB36" s="77"/>
      <c r="AC36" s="23"/>
      <c r="AD36" s="77"/>
      <c r="AE36" s="36"/>
      <c r="AF36" s="77"/>
      <c r="AG36" s="78"/>
      <c r="AH36" s="77"/>
      <c r="AJ36" s="77"/>
      <c r="AK36" s="78"/>
      <c r="AL36" s="77"/>
      <c r="AN36" s="77"/>
      <c r="AO36" s="78"/>
      <c r="AP36" s="77"/>
      <c r="AR36" s="77"/>
      <c r="AS36" s="78"/>
      <c r="AT36" s="77"/>
      <c r="AV36" s="77"/>
      <c r="AW36" s="78"/>
      <c r="AZ36" s="77"/>
      <c r="BA36" s="78"/>
      <c r="BD36" s="77"/>
      <c r="BE36" s="78"/>
    </row>
    <row r="37" spans="1:57" x14ac:dyDescent="0.2">
      <c r="A37" s="20" t="s">
        <v>62</v>
      </c>
      <c r="B37" s="109">
        <f>B31*B11*B13</f>
        <v>750</v>
      </c>
      <c r="C37" s="64"/>
      <c r="D37" s="64"/>
      <c r="E37" s="23"/>
      <c r="F37" s="23"/>
      <c r="G37" s="23"/>
      <c r="H37" s="23"/>
      <c r="I37" s="23"/>
      <c r="J37" s="77"/>
      <c r="L37" s="77"/>
      <c r="M37" s="23"/>
      <c r="N37" s="77"/>
      <c r="P37" s="77"/>
      <c r="Q37" s="23"/>
      <c r="R37" s="77"/>
      <c r="T37" s="77"/>
      <c r="U37" s="23"/>
      <c r="V37" s="77"/>
      <c r="X37" s="77"/>
      <c r="Y37" s="23"/>
      <c r="Z37" s="77"/>
      <c r="AB37" s="77"/>
      <c r="AC37" s="23"/>
      <c r="AD37" s="77"/>
      <c r="AE37" s="36"/>
      <c r="AF37" s="77"/>
      <c r="AG37" s="78"/>
      <c r="AH37" s="77"/>
      <c r="AJ37" s="77"/>
      <c r="AK37" s="78"/>
      <c r="AL37" s="77"/>
      <c r="AN37" s="77"/>
      <c r="AO37" s="78"/>
      <c r="AP37" s="77"/>
      <c r="AR37" s="77"/>
      <c r="AS37" s="78"/>
      <c r="AT37" s="77"/>
      <c r="AV37" s="77"/>
      <c r="AW37" s="78"/>
      <c r="AZ37" s="77"/>
      <c r="BA37" s="78"/>
      <c r="BD37" s="77"/>
      <c r="BE37" s="78"/>
    </row>
    <row r="38" spans="1:57" ht="32" x14ac:dyDescent="0.2">
      <c r="A38" s="20" t="s">
        <v>71</v>
      </c>
      <c r="B38" s="109">
        <f>(B31*B11*B13)+((K31+O31+S31+W31+AA31)*B11)</f>
        <v>750</v>
      </c>
      <c r="C38" s="64"/>
      <c r="D38" s="64"/>
      <c r="E38" s="23"/>
      <c r="F38" s="23"/>
      <c r="G38" s="23"/>
      <c r="H38" s="23"/>
      <c r="I38" s="23"/>
      <c r="J38" s="77"/>
      <c r="L38" s="77"/>
      <c r="M38" s="23"/>
      <c r="N38" s="77"/>
      <c r="P38" s="77"/>
      <c r="Q38" s="23"/>
      <c r="R38" s="77"/>
      <c r="T38" s="77"/>
      <c r="U38" s="23"/>
      <c r="V38" s="77"/>
      <c r="X38" s="77"/>
      <c r="Y38" s="23"/>
      <c r="Z38" s="77"/>
      <c r="AB38" s="77"/>
      <c r="AC38" s="23"/>
      <c r="AD38" s="77"/>
      <c r="AE38" s="36"/>
      <c r="AF38" s="77"/>
      <c r="AG38" s="78"/>
      <c r="AH38" s="77"/>
      <c r="AJ38" s="77"/>
      <c r="AK38" s="78"/>
      <c r="AL38" s="77"/>
      <c r="AN38" s="77"/>
      <c r="AO38" s="78"/>
      <c r="AP38" s="77"/>
      <c r="AR38" s="77"/>
      <c r="AS38" s="78"/>
      <c r="AT38" s="77"/>
      <c r="AV38" s="77"/>
      <c r="AW38" s="78"/>
      <c r="AZ38" s="77"/>
      <c r="BA38" s="78"/>
      <c r="BD38" s="77"/>
      <c r="BE38" s="78"/>
    </row>
    <row r="39" spans="1:57" ht="32" x14ac:dyDescent="0.2">
      <c r="A39" s="20" t="s">
        <v>72</v>
      </c>
      <c r="B39" s="109">
        <f>(B31*B11*B13)+((AE31+AI31+AM31+AQ31+AU31+AY31+BC31)*B11)</f>
        <v>750</v>
      </c>
      <c r="C39" s="64"/>
      <c r="D39" s="64"/>
      <c r="E39" s="23"/>
      <c r="F39" s="23"/>
      <c r="G39" s="23"/>
      <c r="H39" s="23"/>
      <c r="I39" s="23"/>
      <c r="J39" s="77"/>
      <c r="L39" s="77"/>
      <c r="M39" s="23"/>
      <c r="N39" s="77"/>
      <c r="P39" s="77"/>
      <c r="Q39" s="23"/>
      <c r="R39" s="77"/>
      <c r="T39" s="77"/>
      <c r="U39" s="23"/>
      <c r="V39" s="77"/>
      <c r="X39" s="77"/>
      <c r="Y39" s="23"/>
      <c r="Z39" s="77"/>
      <c r="AB39" s="77"/>
      <c r="AC39" s="23"/>
      <c r="AD39" s="77"/>
      <c r="AE39" s="36"/>
      <c r="AF39" s="77"/>
      <c r="AG39" s="78"/>
      <c r="AH39" s="77"/>
      <c r="AJ39" s="77"/>
      <c r="AK39" s="78"/>
      <c r="AL39" s="77"/>
      <c r="AN39" s="77"/>
      <c r="AO39" s="78"/>
      <c r="AP39" s="77"/>
      <c r="AR39" s="77"/>
      <c r="AS39" s="78"/>
      <c r="AT39" s="77"/>
      <c r="AV39" s="77"/>
      <c r="AW39" s="78"/>
      <c r="AZ39" s="77"/>
      <c r="BA39" s="78"/>
      <c r="BD39" s="77"/>
      <c r="BE39" s="78"/>
    </row>
    <row r="40" spans="1:57" ht="33" thickBot="1" x14ac:dyDescent="0.25">
      <c r="A40" s="21" t="s">
        <v>63</v>
      </c>
      <c r="B40" s="110">
        <f>B36*B11</f>
        <v>750</v>
      </c>
      <c r="C40" s="64"/>
      <c r="D40" s="64"/>
      <c r="E40" s="23"/>
      <c r="F40" s="23"/>
      <c r="G40" s="23"/>
      <c r="H40" s="23"/>
      <c r="I40" s="23"/>
      <c r="J40" s="77"/>
      <c r="L40" s="77"/>
      <c r="M40" s="23"/>
      <c r="N40" s="77"/>
      <c r="P40" s="77"/>
      <c r="Q40" s="23"/>
      <c r="R40" s="77"/>
      <c r="T40" s="77"/>
      <c r="U40" s="23"/>
      <c r="V40" s="77"/>
      <c r="X40" s="77"/>
      <c r="Y40" s="23"/>
      <c r="Z40" s="77"/>
      <c r="AB40" s="77"/>
      <c r="AC40" s="23"/>
      <c r="AD40" s="77"/>
      <c r="AE40" s="36"/>
      <c r="AF40" s="77"/>
      <c r="AG40" s="78"/>
      <c r="AH40" s="77"/>
      <c r="AJ40" s="77"/>
      <c r="AK40" s="78"/>
      <c r="AL40" s="77"/>
      <c r="AN40" s="77"/>
      <c r="AO40" s="78"/>
      <c r="AP40" s="77"/>
      <c r="AR40" s="77"/>
      <c r="AS40" s="78"/>
      <c r="AT40" s="77"/>
      <c r="AV40" s="77"/>
      <c r="AW40" s="78"/>
      <c r="AZ40" s="77"/>
      <c r="BA40" s="78"/>
      <c r="BD40" s="77"/>
      <c r="BE40" s="78"/>
    </row>
    <row r="41" spans="1:57" x14ac:dyDescent="0.2">
      <c r="A41" s="63"/>
      <c r="B41" s="76"/>
      <c r="C41" s="64"/>
      <c r="D41" s="64"/>
      <c r="E41" s="23"/>
      <c r="F41" s="23"/>
      <c r="G41" s="23"/>
      <c r="H41" s="23"/>
      <c r="I41" s="23"/>
      <c r="J41" s="77"/>
      <c r="L41" s="77"/>
      <c r="M41" s="23"/>
      <c r="N41" s="77"/>
      <c r="P41" s="77"/>
      <c r="Q41" s="23"/>
      <c r="R41" s="77"/>
      <c r="T41" s="77"/>
      <c r="U41" s="23"/>
      <c r="V41" s="77"/>
      <c r="X41" s="77"/>
      <c r="Y41" s="23"/>
      <c r="Z41" s="77"/>
      <c r="AB41" s="77"/>
      <c r="AC41" s="23"/>
      <c r="AD41" s="77"/>
      <c r="AE41" s="36"/>
      <c r="AF41" s="68"/>
      <c r="AG41" s="36"/>
      <c r="AH41" s="68"/>
      <c r="AJ41" s="68"/>
      <c r="AK41" s="36"/>
      <c r="AL41" s="68"/>
      <c r="AN41" s="68"/>
      <c r="AO41" s="36"/>
      <c r="AP41" s="68"/>
      <c r="AR41" s="68"/>
      <c r="AS41" s="36"/>
      <c r="AT41" s="68"/>
      <c r="AV41" s="68"/>
      <c r="AW41" s="36"/>
      <c r="AZ41" s="68"/>
      <c r="BA41" s="36"/>
      <c r="BD41" s="68"/>
      <c r="BE41" s="36"/>
    </row>
    <row r="42" spans="1:57" ht="19" x14ac:dyDescent="0.25">
      <c r="A42" s="144" t="s">
        <v>49</v>
      </c>
      <c r="B42" s="5"/>
      <c r="C42" s="3"/>
      <c r="D42" s="3"/>
      <c r="AE42" s="36"/>
      <c r="AF42" s="36"/>
      <c r="AG42" s="36"/>
      <c r="AH42" s="36"/>
      <c r="AJ42" s="36"/>
      <c r="AK42" s="36"/>
      <c r="AL42" s="36"/>
      <c r="AN42" s="36"/>
      <c r="AO42" s="36"/>
      <c r="AP42" s="36"/>
      <c r="AR42" s="36"/>
      <c r="AS42" s="36"/>
      <c r="AT42" s="36"/>
      <c r="AV42" s="36"/>
      <c r="AW42" s="36"/>
      <c r="AZ42" s="36"/>
      <c r="BA42" s="36"/>
      <c r="BD42" s="36"/>
      <c r="BE42" s="36"/>
    </row>
    <row r="43" spans="1:57" ht="49" thickBot="1" x14ac:dyDescent="0.25">
      <c r="A43" s="1" t="s">
        <v>65</v>
      </c>
      <c r="B43" s="5"/>
      <c r="C43" s="3"/>
      <c r="D43" s="3"/>
      <c r="AE43" s="36"/>
      <c r="AF43" s="36"/>
      <c r="AG43" s="36"/>
      <c r="AH43" s="36"/>
      <c r="AJ43" s="36"/>
      <c r="AK43" s="36"/>
      <c r="AL43" s="36"/>
      <c r="AN43" s="36"/>
      <c r="AO43" s="36"/>
      <c r="AP43" s="36"/>
      <c r="AR43" s="36"/>
      <c r="AS43" s="36"/>
      <c r="AT43" s="36"/>
      <c r="AV43" s="36"/>
      <c r="AW43" s="36"/>
      <c r="AZ43" s="36"/>
      <c r="BA43" s="36"/>
      <c r="BD43" s="36"/>
      <c r="BE43" s="36"/>
    </row>
    <row r="44" spans="1:57" ht="32" x14ac:dyDescent="0.2">
      <c r="A44" s="8" t="s">
        <v>17</v>
      </c>
      <c r="B44" s="9" t="s">
        <v>18</v>
      </c>
      <c r="C44" s="9" t="s">
        <v>19</v>
      </c>
      <c r="D44" s="9" t="s">
        <v>39</v>
      </c>
      <c r="E44" s="9" t="s">
        <v>20</v>
      </c>
      <c r="F44" s="41" t="s">
        <v>29</v>
      </c>
      <c r="AA44" s="36"/>
      <c r="AB44" s="36"/>
      <c r="AC44" s="36"/>
      <c r="AD44" s="36"/>
      <c r="AF44" s="36"/>
      <c r="AG44" s="36"/>
      <c r="AH44" s="36"/>
      <c r="AJ44" s="36"/>
      <c r="AK44" s="36"/>
      <c r="AL44" s="36"/>
      <c r="AN44" s="36"/>
      <c r="AO44" s="36"/>
      <c r="AP44" s="36"/>
      <c r="AR44" s="36"/>
      <c r="AS44" s="36"/>
      <c r="AV44" s="36"/>
      <c r="AW44" s="36"/>
      <c r="AZ44" s="36"/>
      <c r="BA44" s="36"/>
    </row>
    <row r="45" spans="1:57" x14ac:dyDescent="0.2">
      <c r="A45" s="20" t="s">
        <v>111</v>
      </c>
      <c r="B45" s="51">
        <f>C45/B34</f>
        <v>101.05557333333333</v>
      </c>
      <c r="C45" s="51">
        <f>E45/B11/B13</f>
        <v>505.27786666666663</v>
      </c>
      <c r="D45" s="51">
        <f>E45/B11</f>
        <v>2526.3893333333331</v>
      </c>
      <c r="E45" s="25">
        <v>75791.679999999993</v>
      </c>
      <c r="F45" s="27"/>
      <c r="AA45" s="36"/>
      <c r="AB45" s="36"/>
      <c r="AC45" s="36"/>
      <c r="AD45" s="36"/>
      <c r="AF45" s="36"/>
      <c r="AG45" s="36"/>
      <c r="AH45" s="36"/>
      <c r="AJ45" s="36"/>
      <c r="AK45" s="36"/>
      <c r="AL45" s="36"/>
      <c r="AN45" s="36"/>
      <c r="AO45" s="36"/>
      <c r="AP45" s="36"/>
      <c r="AR45" s="36"/>
      <c r="AS45" s="36"/>
      <c r="AV45" s="36"/>
      <c r="AW45" s="36"/>
      <c r="AZ45" s="36"/>
      <c r="BA45" s="36"/>
    </row>
    <row r="46" spans="1:57" x14ac:dyDescent="0.2">
      <c r="A46" s="20" t="s">
        <v>112</v>
      </c>
      <c r="B46" s="51">
        <f>C46/B34</f>
        <v>28.448</v>
      </c>
      <c r="C46" s="51">
        <f>E46/B11/B13</f>
        <v>142.24</v>
      </c>
      <c r="D46" s="51">
        <f>E46/B11</f>
        <v>711.2</v>
      </c>
      <c r="E46" s="25">
        <v>21336</v>
      </c>
      <c r="F46" s="27"/>
      <c r="AA46" s="36"/>
      <c r="AB46" s="36"/>
      <c r="AC46" s="36"/>
      <c r="AD46" s="36"/>
      <c r="AF46" s="36"/>
      <c r="AG46" s="36"/>
      <c r="AH46" s="36"/>
      <c r="AJ46" s="36"/>
      <c r="AK46" s="36"/>
      <c r="AL46" s="36"/>
      <c r="AN46" s="36"/>
      <c r="AO46" s="36"/>
      <c r="AP46" s="36"/>
      <c r="AR46" s="36"/>
      <c r="AS46" s="36"/>
      <c r="AV46" s="36"/>
      <c r="AW46" s="36"/>
      <c r="AZ46" s="36"/>
      <c r="BA46" s="36"/>
    </row>
    <row r="47" spans="1:57" x14ac:dyDescent="0.2">
      <c r="A47" s="20" t="s">
        <v>113</v>
      </c>
      <c r="B47" s="51">
        <f>C47/B34</f>
        <v>618.4</v>
      </c>
      <c r="C47" s="51">
        <f>E47/B11/B13</f>
        <v>3092</v>
      </c>
      <c r="D47" s="51">
        <f>E47/B11</f>
        <v>15460</v>
      </c>
      <c r="E47" s="25">
        <v>463800</v>
      </c>
      <c r="F47" s="27"/>
      <c r="AA47" s="36"/>
      <c r="AB47" s="36"/>
      <c r="AC47" s="36"/>
      <c r="AD47" s="36"/>
      <c r="AF47" s="36"/>
      <c r="AG47" s="36"/>
      <c r="AH47" s="36"/>
      <c r="AJ47" s="36"/>
      <c r="AK47" s="36"/>
      <c r="AL47" s="36"/>
      <c r="AN47" s="36"/>
      <c r="AO47" s="36"/>
      <c r="AP47" s="36"/>
      <c r="AR47" s="36"/>
      <c r="AS47" s="36"/>
      <c r="AV47" s="36"/>
      <c r="AW47" s="36"/>
      <c r="AZ47" s="36"/>
      <c r="BA47" s="36"/>
    </row>
    <row r="48" spans="1:57" x14ac:dyDescent="0.2">
      <c r="A48" s="20" t="s">
        <v>114</v>
      </c>
      <c r="B48" s="51">
        <f>C48/B34</f>
        <v>61.839999999999996</v>
      </c>
      <c r="C48" s="51">
        <f>E48/B11/B13</f>
        <v>309.2</v>
      </c>
      <c r="D48" s="51">
        <f>E48/B11</f>
        <v>1546</v>
      </c>
      <c r="E48" s="51">
        <f>E47*E10</f>
        <v>46380</v>
      </c>
      <c r="F48" s="27"/>
      <c r="AA48" s="36"/>
      <c r="AB48" s="36"/>
      <c r="AC48" s="36"/>
      <c r="AD48" s="36"/>
      <c r="AF48" s="36"/>
      <c r="AG48" s="36"/>
      <c r="AH48" s="36"/>
      <c r="AJ48" s="36"/>
      <c r="AK48" s="36"/>
      <c r="AL48" s="36"/>
      <c r="AN48" s="36"/>
      <c r="AO48" s="36"/>
      <c r="AP48" s="36"/>
      <c r="AR48" s="36"/>
      <c r="AS48" s="36"/>
      <c r="AV48" s="36"/>
      <c r="AW48" s="36"/>
      <c r="AZ48" s="36"/>
      <c r="BA48" s="36"/>
    </row>
    <row r="49" spans="1:53" x14ac:dyDescent="0.2">
      <c r="A49" s="20" t="s">
        <v>115</v>
      </c>
      <c r="B49" s="51">
        <f>C49/B34</f>
        <v>677.33333333333326</v>
      </c>
      <c r="C49" s="51">
        <f>E49/B11/B13</f>
        <v>3386.6666666666665</v>
      </c>
      <c r="D49" s="51">
        <f>E49/B11</f>
        <v>16933.333333333332</v>
      </c>
      <c r="E49" s="25">
        <v>508000</v>
      </c>
      <c r="F49" s="27"/>
      <c r="AA49" s="36"/>
      <c r="AB49" s="36"/>
      <c r="AC49" s="36"/>
      <c r="AD49" s="36"/>
      <c r="AF49" s="36"/>
      <c r="AG49" s="36"/>
      <c r="AH49" s="36"/>
      <c r="AJ49" s="36"/>
      <c r="AK49" s="36"/>
      <c r="AL49" s="36"/>
      <c r="AN49" s="36"/>
      <c r="AO49" s="36"/>
      <c r="AP49" s="36"/>
      <c r="AR49" s="36"/>
      <c r="AS49" s="36"/>
      <c r="AV49" s="36"/>
      <c r="AW49" s="36"/>
      <c r="AZ49" s="36"/>
      <c r="BA49" s="36"/>
    </row>
    <row r="50" spans="1:53" x14ac:dyDescent="0.2">
      <c r="A50" s="20" t="s">
        <v>116</v>
      </c>
      <c r="B50" s="51">
        <f>C50/B34</f>
        <v>28.675799999999999</v>
      </c>
      <c r="C50" s="51">
        <f>E50/B11/B13</f>
        <v>143.37899999999999</v>
      </c>
      <c r="D50" s="51">
        <f>E50/B11</f>
        <v>716.89499999999998</v>
      </c>
      <c r="E50" s="25">
        <v>21506.85</v>
      </c>
      <c r="F50" s="27"/>
      <c r="AA50" s="36"/>
      <c r="AB50" s="36"/>
      <c r="AC50" s="36"/>
      <c r="AD50" s="36"/>
      <c r="AF50" s="36"/>
      <c r="AG50" s="36"/>
      <c r="AH50" s="36"/>
      <c r="AJ50" s="36"/>
      <c r="AK50" s="36"/>
      <c r="AL50" s="36"/>
      <c r="AN50" s="36"/>
      <c r="AO50" s="36"/>
      <c r="AP50" s="36"/>
      <c r="AR50" s="36"/>
      <c r="AS50" s="36"/>
      <c r="AV50" s="36"/>
      <c r="AW50" s="36"/>
      <c r="AZ50" s="36"/>
      <c r="BA50" s="36"/>
    </row>
    <row r="51" spans="1:53" x14ac:dyDescent="0.2">
      <c r="A51" s="20" t="s">
        <v>117</v>
      </c>
      <c r="B51" s="51">
        <f>C51/B34</f>
        <v>12.506666666666668</v>
      </c>
      <c r="C51" s="51">
        <f>E51/B11/B13</f>
        <v>62.533333333333339</v>
      </c>
      <c r="D51" s="51">
        <f>E51/B11</f>
        <v>312.66666666666669</v>
      </c>
      <c r="E51" s="25">
        <v>9380</v>
      </c>
      <c r="F51" s="27"/>
      <c r="AA51" s="36"/>
      <c r="AB51" s="36"/>
      <c r="AC51" s="36"/>
      <c r="AD51" s="36"/>
      <c r="AF51" s="36"/>
      <c r="AG51" s="36"/>
      <c r="AH51" s="36"/>
      <c r="AJ51" s="36"/>
      <c r="AK51" s="36"/>
      <c r="AL51" s="36"/>
      <c r="AN51" s="36"/>
      <c r="AO51" s="36"/>
      <c r="AP51" s="36"/>
      <c r="AR51" s="36"/>
      <c r="AS51" s="36"/>
      <c r="AV51" s="36"/>
      <c r="AW51" s="36"/>
      <c r="AZ51" s="36"/>
      <c r="BA51" s="36"/>
    </row>
    <row r="52" spans="1:53" x14ac:dyDescent="0.2">
      <c r="A52" s="20" t="s">
        <v>118</v>
      </c>
      <c r="B52" s="51">
        <f>C52/B34</f>
        <v>66.240480000000005</v>
      </c>
      <c r="C52" s="51">
        <f>E52/B11/B13</f>
        <v>331.20240000000001</v>
      </c>
      <c r="D52" s="51">
        <f>E52/B11</f>
        <v>1656.0119999999999</v>
      </c>
      <c r="E52" s="25">
        <v>49680.36</v>
      </c>
      <c r="F52" s="27"/>
      <c r="AA52" s="36"/>
      <c r="AB52" s="36"/>
      <c r="AC52" s="36"/>
      <c r="AD52" s="36"/>
      <c r="AF52" s="36"/>
      <c r="AG52" s="36"/>
      <c r="AH52" s="36"/>
      <c r="AJ52" s="36"/>
      <c r="AK52" s="36"/>
      <c r="AL52" s="36"/>
      <c r="AN52" s="36"/>
      <c r="AO52" s="36"/>
      <c r="AP52" s="36"/>
      <c r="AR52" s="36"/>
      <c r="AS52" s="36"/>
      <c r="AV52" s="36"/>
      <c r="AW52" s="36"/>
      <c r="AZ52" s="36"/>
      <c r="BA52" s="36"/>
    </row>
    <row r="53" spans="1:53" x14ac:dyDescent="0.2">
      <c r="A53" s="65"/>
      <c r="B53" s="86"/>
      <c r="C53" s="86"/>
      <c r="D53" s="86"/>
      <c r="E53" s="87"/>
      <c r="F53" s="88"/>
      <c r="AA53" s="36"/>
      <c r="AB53" s="36"/>
      <c r="AC53" s="36"/>
      <c r="AD53" s="36"/>
      <c r="AF53" s="36"/>
      <c r="AG53" s="36"/>
      <c r="AH53" s="36"/>
      <c r="AJ53" s="36"/>
      <c r="AK53" s="36"/>
      <c r="AL53" s="36"/>
      <c r="AN53" s="36"/>
      <c r="AO53" s="36"/>
      <c r="AP53" s="36"/>
      <c r="AR53" s="36"/>
      <c r="AS53" s="36"/>
      <c r="AV53" s="36"/>
      <c r="AW53" s="36"/>
      <c r="AZ53" s="36"/>
      <c r="BA53" s="36"/>
    </row>
    <row r="54" spans="1:53" ht="17" thickBot="1" x14ac:dyDescent="0.25">
      <c r="A54" s="21" t="s">
        <v>0</v>
      </c>
      <c r="B54" s="62">
        <f>SUM(B45:B52)</f>
        <v>1594.4998533333332</v>
      </c>
      <c r="C54" s="62">
        <f>SUM(C45:C52)</f>
        <v>7972.4992666666667</v>
      </c>
      <c r="D54" s="62">
        <f>SUM(D45:D52)</f>
        <v>39862.496333333329</v>
      </c>
      <c r="E54" s="56">
        <f>SUM(E45:E52)</f>
        <v>1195874.8900000001</v>
      </c>
      <c r="F54" s="29"/>
      <c r="AA54" s="36"/>
      <c r="AB54" s="36"/>
      <c r="AC54" s="36"/>
      <c r="AD54" s="36"/>
      <c r="AF54" s="36"/>
      <c r="AG54" s="36"/>
      <c r="AH54" s="36"/>
      <c r="AJ54" s="36"/>
      <c r="AK54" s="36"/>
      <c r="AL54" s="36"/>
      <c r="AN54" s="36"/>
      <c r="AO54" s="36"/>
      <c r="AP54" s="36"/>
      <c r="AR54" s="36"/>
      <c r="AS54" s="36"/>
      <c r="AV54" s="36"/>
      <c r="AW54" s="36"/>
      <c r="AZ54" s="36"/>
      <c r="BA54" s="36"/>
    </row>
    <row r="55" spans="1:53" x14ac:dyDescent="0.2">
      <c r="A55" s="23"/>
      <c r="B55" s="30"/>
      <c r="C55" s="31"/>
      <c r="D55" s="31"/>
      <c r="E55" s="32"/>
      <c r="AA55" s="36"/>
      <c r="AB55" s="36"/>
      <c r="AC55" s="36"/>
      <c r="AD55" s="36"/>
      <c r="AF55" s="36"/>
      <c r="AG55" s="36"/>
      <c r="AH55" s="36"/>
      <c r="AJ55" s="36"/>
      <c r="AK55" s="36"/>
      <c r="AL55" s="36"/>
      <c r="AN55" s="36"/>
      <c r="AO55" s="36"/>
      <c r="AP55" s="36"/>
      <c r="AR55" s="36"/>
      <c r="AS55" s="36"/>
      <c r="AV55" s="36"/>
      <c r="AW55" s="36"/>
      <c r="AZ55" s="36"/>
      <c r="BA55" s="36"/>
    </row>
    <row r="56" spans="1:53" ht="49" thickBot="1" x14ac:dyDescent="0.25">
      <c r="A56" s="33" t="s">
        <v>50</v>
      </c>
      <c r="B56" s="34"/>
      <c r="C56" s="35"/>
      <c r="D56" s="35"/>
      <c r="E56" s="36"/>
      <c r="F56" s="36"/>
      <c r="G56" s="36"/>
      <c r="AA56" s="36"/>
      <c r="AB56" s="36"/>
      <c r="AC56" s="36"/>
      <c r="AD56" s="36"/>
      <c r="AF56" s="36"/>
      <c r="AG56" s="36"/>
      <c r="AH56" s="36"/>
      <c r="AJ56" s="36"/>
      <c r="AK56" s="36"/>
      <c r="AL56" s="36"/>
      <c r="AN56" s="36"/>
      <c r="AO56" s="36"/>
      <c r="AP56" s="36"/>
      <c r="AR56" s="36"/>
      <c r="AS56" s="36"/>
      <c r="AV56" s="36"/>
      <c r="AW56" s="36"/>
      <c r="AZ56" s="36"/>
      <c r="BA56" s="36"/>
    </row>
    <row r="57" spans="1:53" ht="32" x14ac:dyDescent="0.2">
      <c r="A57" s="37" t="s">
        <v>17</v>
      </c>
      <c r="B57" s="9" t="s">
        <v>18</v>
      </c>
      <c r="C57" s="40" t="s">
        <v>19</v>
      </c>
      <c r="D57" s="40" t="s">
        <v>39</v>
      </c>
      <c r="E57" s="9" t="s">
        <v>20</v>
      </c>
      <c r="F57" s="41" t="s">
        <v>29</v>
      </c>
      <c r="G57" s="36"/>
      <c r="AA57" s="36"/>
      <c r="AB57" s="36"/>
      <c r="AC57" s="36"/>
      <c r="AD57" s="36"/>
      <c r="AF57" s="36"/>
      <c r="AG57" s="36"/>
      <c r="AH57" s="36"/>
      <c r="AJ57" s="36"/>
      <c r="AK57" s="36"/>
      <c r="AL57" s="36"/>
      <c r="AN57" s="36"/>
      <c r="AO57" s="36"/>
      <c r="AP57" s="36"/>
      <c r="AR57" s="36"/>
      <c r="AS57" s="36"/>
      <c r="AV57" s="36"/>
      <c r="AW57" s="36"/>
      <c r="AZ57" s="36"/>
      <c r="BA57" s="36"/>
    </row>
    <row r="58" spans="1:53" x14ac:dyDescent="0.2">
      <c r="A58" s="42" t="s">
        <v>119</v>
      </c>
      <c r="B58" s="51">
        <f>C58/B34</f>
        <v>100</v>
      </c>
      <c r="C58" s="48">
        <f>D58/B11</f>
        <v>500</v>
      </c>
      <c r="D58" s="49">
        <v>15000</v>
      </c>
      <c r="E58" s="95">
        <f>D58*B13</f>
        <v>75000</v>
      </c>
      <c r="F58" s="43"/>
      <c r="G58" s="36"/>
      <c r="AA58" s="36"/>
      <c r="AB58" s="36"/>
      <c r="AC58" s="36"/>
      <c r="AD58" s="36"/>
      <c r="AF58" s="36"/>
      <c r="AG58" s="36"/>
      <c r="AH58" s="36"/>
      <c r="AJ58" s="36"/>
      <c r="AK58" s="36"/>
      <c r="AL58" s="36"/>
      <c r="AN58" s="36"/>
      <c r="AO58" s="36"/>
      <c r="AP58" s="36"/>
      <c r="AR58" s="36"/>
      <c r="AS58" s="36"/>
      <c r="AV58" s="36"/>
      <c r="AW58" s="36"/>
      <c r="AZ58" s="36"/>
      <c r="BA58" s="36"/>
    </row>
    <row r="59" spans="1:53" x14ac:dyDescent="0.2">
      <c r="A59" s="42" t="s">
        <v>120</v>
      </c>
      <c r="B59" s="51">
        <f>C59/B34</f>
        <v>981.33333333333337</v>
      </c>
      <c r="C59" s="48">
        <f>D59/B11</f>
        <v>4906.666666666667</v>
      </c>
      <c r="D59" s="48">
        <f>B12*E11</f>
        <v>147200</v>
      </c>
      <c r="E59" s="95">
        <f>D59*B13</f>
        <v>736000</v>
      </c>
      <c r="F59" s="43"/>
      <c r="G59" s="36"/>
      <c r="AA59" s="36"/>
      <c r="AB59" s="36"/>
      <c r="AC59" s="36"/>
      <c r="AD59" s="36"/>
      <c r="AF59" s="36"/>
      <c r="AG59" s="36"/>
      <c r="AH59" s="36"/>
      <c r="AJ59" s="36"/>
      <c r="AK59" s="36"/>
      <c r="AL59" s="36"/>
      <c r="AN59" s="36"/>
      <c r="AO59" s="36"/>
      <c r="AP59" s="36"/>
      <c r="AR59" s="36"/>
      <c r="AS59" s="36"/>
      <c r="AV59" s="36"/>
      <c r="AW59" s="36"/>
      <c r="AZ59" s="36"/>
      <c r="BA59" s="36"/>
    </row>
    <row r="60" spans="1:53" x14ac:dyDescent="0.2">
      <c r="A60" s="20" t="s">
        <v>121</v>
      </c>
      <c r="B60" s="51">
        <f>C60/B34</f>
        <v>98.13333333333334</v>
      </c>
      <c r="C60" s="48">
        <f>D60/B11</f>
        <v>490.66666666666669</v>
      </c>
      <c r="D60" s="48">
        <f>D59*E10</f>
        <v>14720</v>
      </c>
      <c r="E60" s="95">
        <f>D60*B13</f>
        <v>73600</v>
      </c>
      <c r="F60" s="43"/>
      <c r="G60" s="36"/>
      <c r="AA60" s="36"/>
      <c r="AB60" s="36"/>
      <c r="AC60" s="36"/>
      <c r="AD60" s="36"/>
      <c r="AF60" s="36"/>
      <c r="AG60" s="36"/>
      <c r="AH60" s="36"/>
      <c r="AJ60" s="36"/>
      <c r="AK60" s="36"/>
      <c r="AL60" s="36"/>
      <c r="AN60" s="36"/>
      <c r="AO60" s="36"/>
      <c r="AP60" s="36"/>
      <c r="AR60" s="36"/>
      <c r="AS60" s="36"/>
      <c r="AV60" s="36"/>
      <c r="AW60" s="36"/>
      <c r="AZ60" s="36"/>
      <c r="BA60" s="36"/>
    </row>
    <row r="61" spans="1:53" x14ac:dyDescent="0.2">
      <c r="A61" s="42" t="s">
        <v>122</v>
      </c>
      <c r="B61" s="51">
        <f>C61/B34</f>
        <v>6.6119999999999992</v>
      </c>
      <c r="C61" s="38">
        <f>D61/B11</f>
        <v>33.059999999999995</v>
      </c>
      <c r="D61" s="39">
        <v>991.8</v>
      </c>
      <c r="E61" s="142">
        <f>D61*B13</f>
        <v>4959</v>
      </c>
      <c r="F61" s="43"/>
      <c r="G61" s="36"/>
      <c r="AA61" s="36"/>
      <c r="AB61" s="36"/>
      <c r="AC61" s="36"/>
      <c r="AD61" s="36"/>
      <c r="AF61" s="36"/>
      <c r="AG61" s="36"/>
      <c r="AH61" s="36"/>
      <c r="AJ61" s="36"/>
      <c r="AK61" s="36"/>
      <c r="AL61" s="36"/>
      <c r="AN61" s="36"/>
      <c r="AO61" s="36"/>
      <c r="AP61" s="36"/>
      <c r="AR61" s="36"/>
      <c r="AS61" s="36"/>
      <c r="AV61" s="36"/>
      <c r="AW61" s="36"/>
      <c r="AZ61" s="36"/>
      <c r="BA61" s="36"/>
    </row>
    <row r="62" spans="1:53" x14ac:dyDescent="0.2">
      <c r="A62" s="42" t="s">
        <v>123</v>
      </c>
      <c r="B62" s="48">
        <f>C62/B34</f>
        <v>5.5111111111111111</v>
      </c>
      <c r="C62" s="48">
        <f>D62/B11</f>
        <v>27.555555555555554</v>
      </c>
      <c r="D62" s="48">
        <f>F62/12</f>
        <v>826.66666666666663</v>
      </c>
      <c r="E62" s="95">
        <f>D62*B13</f>
        <v>4133.333333333333</v>
      </c>
      <c r="F62" s="55">
        <v>9920</v>
      </c>
      <c r="G62" s="36"/>
      <c r="AA62" s="36"/>
      <c r="AB62" s="36"/>
      <c r="AC62" s="36"/>
      <c r="AD62" s="36"/>
      <c r="AF62" s="36"/>
      <c r="AG62" s="36"/>
      <c r="AH62" s="36"/>
      <c r="AJ62" s="36"/>
      <c r="AK62" s="36"/>
      <c r="AL62" s="36"/>
      <c r="AN62" s="36"/>
      <c r="AO62" s="36"/>
      <c r="AP62" s="36"/>
      <c r="AR62" s="36"/>
      <c r="AS62" s="36"/>
      <c r="AV62" s="36"/>
      <c r="AW62" s="36"/>
      <c r="AZ62" s="36"/>
      <c r="BA62" s="36"/>
    </row>
    <row r="63" spans="1:53" x14ac:dyDescent="0.2">
      <c r="A63" s="42" t="s">
        <v>124</v>
      </c>
      <c r="B63" s="48">
        <f>C63/B34</f>
        <v>3.3053333333333335</v>
      </c>
      <c r="C63" s="48">
        <f>D63/B11</f>
        <v>16.526666666666667</v>
      </c>
      <c r="D63" s="49">
        <v>495.8</v>
      </c>
      <c r="E63" s="95">
        <f>D63*B13</f>
        <v>2479</v>
      </c>
      <c r="F63" s="43"/>
      <c r="G63" s="36"/>
      <c r="AA63" s="36"/>
      <c r="AB63" s="36"/>
      <c r="AC63" s="36"/>
      <c r="AD63" s="36"/>
      <c r="AF63" s="36"/>
      <c r="AG63" s="36"/>
      <c r="AH63" s="36"/>
      <c r="AJ63" s="36"/>
      <c r="AK63" s="36"/>
      <c r="AL63" s="36"/>
      <c r="AN63" s="36"/>
      <c r="AO63" s="36"/>
      <c r="AP63" s="36"/>
      <c r="AR63" s="36"/>
      <c r="AS63" s="36"/>
      <c r="AV63" s="36"/>
      <c r="AW63" s="36"/>
      <c r="AZ63" s="36"/>
      <c r="BA63" s="36"/>
    </row>
    <row r="64" spans="1:53" x14ac:dyDescent="0.2">
      <c r="A64" s="82"/>
      <c r="B64" s="83"/>
      <c r="C64" s="83"/>
      <c r="D64" s="84"/>
      <c r="E64" s="96"/>
      <c r="F64" s="85"/>
      <c r="G64" s="36"/>
      <c r="AA64" s="36"/>
      <c r="AB64" s="36"/>
      <c r="AC64" s="36"/>
      <c r="AD64" s="36"/>
      <c r="AF64" s="36"/>
      <c r="AG64" s="36"/>
      <c r="AH64" s="36"/>
      <c r="AJ64" s="36"/>
      <c r="AK64" s="36"/>
      <c r="AL64" s="36"/>
      <c r="AN64" s="36"/>
      <c r="AO64" s="36"/>
      <c r="AP64" s="36"/>
      <c r="AR64" s="36"/>
      <c r="AS64" s="36"/>
      <c r="AV64" s="36"/>
      <c r="AW64" s="36"/>
      <c r="AZ64" s="36"/>
      <c r="BA64" s="36"/>
    </row>
    <row r="65" spans="1:53" ht="17" thickBot="1" x14ac:dyDescent="0.25">
      <c r="A65" s="44" t="s">
        <v>0</v>
      </c>
      <c r="B65" s="50">
        <f>SUM(B58:B64)</f>
        <v>1194.8951111111114</v>
      </c>
      <c r="C65" s="56">
        <f>SUM(C58:C64)</f>
        <v>5974.4755555555566</v>
      </c>
      <c r="D65" s="56">
        <f>SUM(D58:D64)</f>
        <v>179234.26666666663</v>
      </c>
      <c r="E65" s="135">
        <f>SUM(E58:E64)</f>
        <v>896171.33333333337</v>
      </c>
      <c r="F65" s="118"/>
      <c r="G65" s="36"/>
      <c r="AA65" s="36"/>
      <c r="AB65" s="36"/>
      <c r="AC65" s="36"/>
      <c r="AD65" s="36"/>
      <c r="AF65" s="36"/>
      <c r="AG65" s="36"/>
      <c r="AH65" s="36"/>
      <c r="AJ65" s="36"/>
      <c r="AK65" s="36"/>
      <c r="AL65" s="36"/>
      <c r="AN65" s="36"/>
      <c r="AO65" s="36"/>
      <c r="AP65" s="36"/>
      <c r="AR65" s="36"/>
      <c r="AS65" s="36"/>
      <c r="AV65" s="36"/>
      <c r="AW65" s="36"/>
      <c r="AZ65" s="36"/>
      <c r="BA65" s="36"/>
    </row>
    <row r="66" spans="1:53" x14ac:dyDescent="0.2">
      <c r="A66" s="78"/>
      <c r="B66" s="32"/>
      <c r="C66" s="79"/>
      <c r="D66" s="79"/>
      <c r="E66" s="80"/>
      <c r="F66" s="81"/>
      <c r="G66" s="36"/>
      <c r="AA66" s="36"/>
      <c r="AB66" s="36"/>
      <c r="AC66" s="36"/>
      <c r="AD66" s="36"/>
      <c r="AF66" s="36"/>
      <c r="AG66" s="36"/>
      <c r="AH66" s="36"/>
      <c r="AJ66" s="36"/>
      <c r="AK66" s="36"/>
      <c r="AL66" s="36"/>
      <c r="AN66" s="36"/>
      <c r="AO66" s="36"/>
      <c r="AP66" s="36"/>
      <c r="AR66" s="36"/>
      <c r="AS66" s="36"/>
      <c r="AV66" s="36"/>
      <c r="AW66" s="36"/>
      <c r="AZ66" s="36"/>
      <c r="BA66" s="36"/>
    </row>
    <row r="67" spans="1:53" ht="65" thickBot="1" x14ac:dyDescent="0.25">
      <c r="A67" s="90" t="s">
        <v>89</v>
      </c>
      <c r="B67" s="32"/>
      <c r="C67" s="79"/>
      <c r="D67" s="79"/>
      <c r="E67" s="80"/>
      <c r="F67" s="81"/>
      <c r="G67" s="36"/>
      <c r="AA67" s="36"/>
      <c r="AB67" s="36"/>
      <c r="AC67" s="36"/>
      <c r="AD67" s="36"/>
      <c r="AF67" s="36"/>
      <c r="AG67" s="36"/>
      <c r="AH67" s="36"/>
      <c r="AJ67" s="36"/>
      <c r="AK67" s="36"/>
      <c r="AL67" s="36"/>
      <c r="AN67" s="36"/>
      <c r="AO67" s="36"/>
      <c r="AP67" s="36"/>
      <c r="AR67" s="36"/>
      <c r="AS67" s="36"/>
      <c r="AV67" s="36"/>
      <c r="AW67" s="36"/>
      <c r="AZ67" s="36"/>
      <c r="BA67" s="36"/>
    </row>
    <row r="68" spans="1:53" ht="32" x14ac:dyDescent="0.2">
      <c r="A68" s="37" t="s">
        <v>17</v>
      </c>
      <c r="B68" s="91" t="s">
        <v>18</v>
      </c>
      <c r="C68" s="92" t="s">
        <v>19</v>
      </c>
      <c r="D68" s="40" t="s">
        <v>39</v>
      </c>
      <c r="E68" s="93" t="s">
        <v>20</v>
      </c>
      <c r="F68" s="94" t="s">
        <v>29</v>
      </c>
      <c r="G68" s="36"/>
      <c r="AA68" s="36"/>
      <c r="AB68" s="36"/>
      <c r="AC68" s="36"/>
      <c r="AD68" s="36"/>
      <c r="AF68" s="36"/>
      <c r="AG68" s="36"/>
      <c r="AH68" s="36"/>
      <c r="AJ68" s="36"/>
      <c r="AK68" s="36"/>
      <c r="AL68" s="36"/>
      <c r="AN68" s="36"/>
      <c r="AO68" s="36"/>
      <c r="AP68" s="36"/>
      <c r="AR68" s="36"/>
      <c r="AS68" s="36"/>
      <c r="AV68" s="36"/>
      <c r="AW68" s="36"/>
      <c r="AZ68" s="36"/>
      <c r="BA68" s="36"/>
    </row>
    <row r="69" spans="1:53" x14ac:dyDescent="0.2">
      <c r="A69" s="42" t="s">
        <v>125</v>
      </c>
      <c r="B69" s="26">
        <f>C69/B34</f>
        <v>10</v>
      </c>
      <c r="C69" s="39">
        <v>50</v>
      </c>
      <c r="D69" s="38">
        <f>C69*B11</f>
        <v>1500</v>
      </c>
      <c r="E69" s="48">
        <f>D69*B13</f>
        <v>7500</v>
      </c>
      <c r="F69" s="43"/>
      <c r="AA69" s="36"/>
      <c r="AB69" s="36"/>
      <c r="AC69" s="36"/>
      <c r="AD69" s="36"/>
      <c r="AF69" s="36"/>
      <c r="AG69" s="36"/>
      <c r="AH69" s="36"/>
      <c r="AJ69" s="36"/>
      <c r="AK69" s="36"/>
      <c r="AL69" s="36"/>
      <c r="AN69" s="36"/>
      <c r="AO69" s="36"/>
      <c r="AP69" s="36"/>
      <c r="AR69" s="36"/>
      <c r="AS69" s="36"/>
      <c r="AV69" s="36"/>
      <c r="AW69" s="36"/>
      <c r="AZ69" s="36"/>
      <c r="BA69" s="36"/>
    </row>
    <row r="70" spans="1:53" x14ac:dyDescent="0.2">
      <c r="A70" s="82"/>
      <c r="B70" s="97"/>
      <c r="C70" s="98"/>
      <c r="D70" s="98"/>
      <c r="E70" s="84"/>
      <c r="F70" s="85"/>
      <c r="AA70" s="36"/>
      <c r="AB70" s="36"/>
      <c r="AC70" s="36"/>
      <c r="AD70" s="36"/>
      <c r="AF70" s="36"/>
      <c r="AG70" s="36"/>
      <c r="AH70" s="36"/>
      <c r="AJ70" s="36"/>
      <c r="AK70" s="36"/>
      <c r="AL70" s="36"/>
      <c r="AN70" s="36"/>
      <c r="AO70" s="36"/>
      <c r="AP70" s="36"/>
      <c r="AR70" s="36"/>
      <c r="AS70" s="36"/>
      <c r="AV70" s="36"/>
      <c r="AW70" s="36"/>
      <c r="AZ70" s="36"/>
      <c r="BA70" s="36"/>
    </row>
    <row r="71" spans="1:53" ht="17" thickBot="1" x14ac:dyDescent="0.25">
      <c r="A71" s="13" t="s">
        <v>0</v>
      </c>
      <c r="B71" s="50">
        <f>SUM(B69:B70)</f>
        <v>10</v>
      </c>
      <c r="C71" s="50">
        <f>SUM(C69:C70)</f>
        <v>50</v>
      </c>
      <c r="D71" s="50">
        <f>SUM(D69:D70)</f>
        <v>1500</v>
      </c>
      <c r="E71" s="50">
        <f>SUM(E69:E70)</f>
        <v>7500</v>
      </c>
      <c r="F71" s="66"/>
      <c r="AA71" s="36"/>
      <c r="AB71" s="36"/>
      <c r="AC71" s="36"/>
      <c r="AD71" s="36"/>
      <c r="AF71" s="36"/>
      <c r="AG71" s="36"/>
      <c r="AH71" s="36"/>
      <c r="AJ71" s="36"/>
      <c r="AK71" s="36"/>
      <c r="AL71" s="36"/>
      <c r="AN71" s="36"/>
      <c r="AO71" s="36"/>
      <c r="AP71" s="36"/>
      <c r="AR71" s="36"/>
      <c r="AS71" s="36"/>
      <c r="AV71" s="36"/>
      <c r="AW71" s="36"/>
      <c r="AZ71" s="36"/>
      <c r="BA71" s="36"/>
    </row>
    <row r="72" spans="1:53" x14ac:dyDescent="0.2">
      <c r="G72" s="36"/>
      <c r="AA72" s="36"/>
      <c r="AB72" s="36"/>
      <c r="AC72" s="36"/>
      <c r="AD72" s="36"/>
      <c r="AF72" s="36"/>
      <c r="AG72" s="36"/>
      <c r="AH72" s="36"/>
      <c r="AJ72" s="36"/>
      <c r="AK72" s="36"/>
      <c r="AL72" s="36"/>
      <c r="AN72" s="36"/>
      <c r="AO72" s="36"/>
      <c r="AP72" s="36"/>
      <c r="AR72" s="36"/>
      <c r="AS72" s="36"/>
      <c r="AV72" s="36"/>
      <c r="AW72" s="36"/>
      <c r="AZ72" s="36"/>
      <c r="BA72" s="36"/>
    </row>
    <row r="73" spans="1:53" ht="49" thickBot="1" x14ac:dyDescent="0.25">
      <c r="A73" s="33" t="s">
        <v>51</v>
      </c>
      <c r="B73" s="34"/>
      <c r="C73" s="35"/>
      <c r="D73" s="35"/>
      <c r="E73" s="36"/>
      <c r="F73" s="36"/>
      <c r="G73" s="36"/>
      <c r="AA73" s="36"/>
      <c r="AB73" s="36"/>
      <c r="AC73" s="36"/>
      <c r="AD73" s="36"/>
      <c r="AF73" s="36"/>
      <c r="AG73" s="36"/>
      <c r="AH73" s="36"/>
      <c r="AJ73" s="36"/>
      <c r="AK73" s="36"/>
      <c r="AL73" s="36"/>
      <c r="AN73" s="36"/>
      <c r="AO73" s="36"/>
      <c r="AP73" s="36"/>
      <c r="AR73" s="36"/>
      <c r="AS73" s="36"/>
      <c r="AV73" s="36"/>
      <c r="AW73" s="36"/>
      <c r="AZ73" s="36"/>
      <c r="BA73" s="36"/>
    </row>
    <row r="74" spans="1:53" ht="32" x14ac:dyDescent="0.2">
      <c r="A74" s="37" t="s">
        <v>17</v>
      </c>
      <c r="B74" s="9" t="s">
        <v>18</v>
      </c>
      <c r="C74" s="40" t="s">
        <v>19</v>
      </c>
      <c r="D74" s="40" t="s">
        <v>39</v>
      </c>
      <c r="E74" s="93" t="s">
        <v>20</v>
      </c>
      <c r="F74" s="41" t="s">
        <v>29</v>
      </c>
      <c r="G74" s="36"/>
      <c r="AA74" s="36"/>
      <c r="AB74" s="36"/>
      <c r="AC74" s="36"/>
      <c r="AD74" s="36"/>
      <c r="AF74" s="36"/>
      <c r="AG74" s="36"/>
      <c r="AH74" s="36"/>
      <c r="AJ74" s="36"/>
      <c r="AK74" s="36"/>
      <c r="AL74" s="36"/>
      <c r="AN74" s="36"/>
      <c r="AO74" s="36"/>
      <c r="AP74" s="36"/>
      <c r="AR74" s="36"/>
      <c r="AS74" s="36"/>
      <c r="AV74" s="36"/>
      <c r="AW74" s="36"/>
      <c r="AZ74" s="36"/>
      <c r="BA74" s="36"/>
    </row>
    <row r="75" spans="1:53" ht="32" x14ac:dyDescent="0.2">
      <c r="A75" s="42" t="s">
        <v>126</v>
      </c>
      <c r="B75" s="25">
        <v>200</v>
      </c>
      <c r="C75" s="48">
        <f>B75*B34</f>
        <v>1000</v>
      </c>
      <c r="D75" s="48">
        <f>C75*B11</f>
        <v>30000</v>
      </c>
      <c r="E75" s="48">
        <f>D75*B13</f>
        <v>150000</v>
      </c>
      <c r="F75" s="43"/>
      <c r="G75" s="36"/>
      <c r="AA75" s="36"/>
      <c r="AB75" s="36"/>
      <c r="AC75" s="36"/>
      <c r="AD75" s="36"/>
      <c r="AF75" s="36"/>
      <c r="AG75" s="36"/>
      <c r="AH75" s="36"/>
      <c r="AJ75" s="36"/>
      <c r="AK75" s="36"/>
      <c r="AL75" s="36"/>
      <c r="AN75" s="36"/>
      <c r="AO75" s="36"/>
      <c r="AP75" s="36"/>
      <c r="AR75" s="36"/>
      <c r="AS75" s="36"/>
      <c r="AV75" s="36"/>
      <c r="AW75" s="36"/>
      <c r="AZ75" s="36"/>
      <c r="BA75" s="36"/>
    </row>
    <row r="76" spans="1:53" ht="32" x14ac:dyDescent="0.2">
      <c r="A76" s="42" t="s">
        <v>127</v>
      </c>
      <c r="B76" s="25">
        <v>200</v>
      </c>
      <c r="C76" s="48">
        <f>B76*B34</f>
        <v>1000</v>
      </c>
      <c r="D76" s="48">
        <f>C76*B11</f>
        <v>30000</v>
      </c>
      <c r="E76" s="48">
        <f>D76*B13</f>
        <v>150000</v>
      </c>
      <c r="F76" s="43"/>
      <c r="G76" s="36"/>
      <c r="AA76" s="36"/>
      <c r="AB76" s="36"/>
      <c r="AC76" s="36"/>
      <c r="AD76" s="36"/>
      <c r="AF76" s="36"/>
      <c r="AG76" s="36"/>
      <c r="AH76" s="36"/>
      <c r="AJ76" s="36"/>
      <c r="AK76" s="36"/>
      <c r="AL76" s="36"/>
      <c r="AN76" s="36"/>
      <c r="AO76" s="36"/>
      <c r="AP76" s="36"/>
      <c r="AR76" s="36"/>
      <c r="AS76" s="36"/>
      <c r="AV76" s="36"/>
      <c r="AW76" s="36"/>
      <c r="AZ76" s="36"/>
      <c r="BA76" s="36"/>
    </row>
    <row r="77" spans="1:53" ht="32" x14ac:dyDescent="0.2">
      <c r="A77" s="42" t="s">
        <v>128</v>
      </c>
      <c r="B77" s="49">
        <v>20</v>
      </c>
      <c r="C77" s="48">
        <f>B77*B34</f>
        <v>100</v>
      </c>
      <c r="D77" s="48">
        <f>C77*B11</f>
        <v>3000</v>
      </c>
      <c r="E77" s="48">
        <f>D77*B13</f>
        <v>15000</v>
      </c>
      <c r="F77" s="43"/>
      <c r="G77" s="36"/>
      <c r="AA77" s="36"/>
      <c r="AB77" s="36"/>
      <c r="AC77" s="36"/>
      <c r="AD77" s="36"/>
      <c r="AF77" s="36"/>
      <c r="AG77" s="36"/>
      <c r="AH77" s="36"/>
      <c r="AJ77" s="36"/>
      <c r="AK77" s="36"/>
      <c r="AL77" s="36"/>
      <c r="AN77" s="36"/>
      <c r="AO77" s="36"/>
      <c r="AP77" s="36"/>
      <c r="AR77" s="36"/>
      <c r="AS77" s="36"/>
      <c r="AV77" s="36"/>
      <c r="AW77" s="36"/>
      <c r="AZ77" s="36"/>
      <c r="BA77" s="36"/>
    </row>
    <row r="78" spans="1:53" x14ac:dyDescent="0.2">
      <c r="A78" s="82"/>
      <c r="B78" s="84"/>
      <c r="C78" s="83"/>
      <c r="D78" s="83"/>
      <c r="E78" s="84"/>
      <c r="F78" s="85"/>
      <c r="G78" s="36"/>
      <c r="AA78" s="36"/>
      <c r="AB78" s="36"/>
      <c r="AC78" s="36"/>
      <c r="AD78" s="36"/>
      <c r="AF78" s="36"/>
      <c r="AG78" s="36"/>
      <c r="AH78" s="36"/>
      <c r="AJ78" s="36"/>
      <c r="AK78" s="36"/>
      <c r="AL78" s="36"/>
      <c r="AN78" s="36"/>
      <c r="AO78" s="36"/>
      <c r="AP78" s="36"/>
      <c r="AR78" s="36"/>
      <c r="AS78" s="36"/>
      <c r="AV78" s="36"/>
      <c r="AW78" s="36"/>
      <c r="AZ78" s="36"/>
      <c r="BA78" s="36"/>
    </row>
    <row r="79" spans="1:53" ht="17" thickBot="1" x14ac:dyDescent="0.25">
      <c r="A79" s="44" t="s">
        <v>0</v>
      </c>
      <c r="B79" s="56">
        <f>SUM(B75:B78)</f>
        <v>420</v>
      </c>
      <c r="C79" s="56">
        <f>SUM(C75:C78)</f>
        <v>2100</v>
      </c>
      <c r="D79" s="56">
        <f>SUM(D75:D78)</f>
        <v>63000</v>
      </c>
      <c r="E79" s="56">
        <f>SUM(E75:E78)</f>
        <v>315000</v>
      </c>
      <c r="F79" s="47"/>
      <c r="AA79" s="36"/>
      <c r="AB79" s="36"/>
      <c r="AC79" s="36"/>
      <c r="AD79" s="36"/>
      <c r="AF79" s="36"/>
      <c r="AG79" s="36"/>
      <c r="AH79" s="36"/>
      <c r="AJ79" s="36"/>
      <c r="AK79" s="36"/>
      <c r="AL79" s="36"/>
      <c r="AN79" s="36"/>
      <c r="AO79" s="36"/>
      <c r="AP79" s="36"/>
      <c r="AR79" s="36"/>
      <c r="AS79" s="36"/>
      <c r="AV79" s="36"/>
      <c r="AW79" s="36"/>
      <c r="AZ79" s="36"/>
      <c r="BA79" s="36"/>
    </row>
    <row r="80" spans="1:53" x14ac:dyDescent="0.2">
      <c r="AA80" s="36"/>
      <c r="AB80" s="36"/>
      <c r="AC80" s="36"/>
      <c r="AD80" s="36"/>
      <c r="AF80" s="36"/>
      <c r="AG80" s="36"/>
      <c r="AH80" s="36"/>
      <c r="AJ80" s="36"/>
      <c r="AK80" s="36"/>
      <c r="AL80" s="36"/>
      <c r="AN80" s="36"/>
      <c r="AO80" s="36"/>
      <c r="AP80" s="36"/>
      <c r="AR80" s="36"/>
      <c r="AS80" s="36"/>
      <c r="AV80" s="36"/>
      <c r="AW80" s="36"/>
      <c r="AZ80" s="36"/>
      <c r="BA80" s="36"/>
    </row>
    <row r="81" spans="1:57" ht="33" thickBot="1" x14ac:dyDescent="0.25">
      <c r="A81" s="1" t="s">
        <v>68</v>
      </c>
      <c r="AA81" s="36"/>
      <c r="AB81" s="36"/>
      <c r="AC81" s="36"/>
      <c r="AD81" s="36"/>
      <c r="AF81" s="36"/>
      <c r="AG81" s="36"/>
      <c r="AH81" s="36"/>
      <c r="AJ81" s="36"/>
      <c r="AK81" s="36"/>
      <c r="AL81" s="36"/>
      <c r="AN81" s="36"/>
      <c r="AO81" s="36"/>
      <c r="AP81" s="36"/>
      <c r="AR81" s="36"/>
      <c r="AS81" s="36"/>
      <c r="AV81" s="36"/>
      <c r="AW81" s="36"/>
      <c r="AZ81" s="36"/>
      <c r="BA81" s="36"/>
    </row>
    <row r="82" spans="1:57" x14ac:dyDescent="0.2">
      <c r="A82" s="8"/>
      <c r="B82" s="9" t="str">
        <f>A26</f>
        <v>Трансфер А</v>
      </c>
      <c r="C82" s="9" t="str">
        <f>A27</f>
        <v>Трансфер Б</v>
      </c>
      <c r="D82" s="9" t="str">
        <f>A28</f>
        <v>Трансфер В</v>
      </c>
      <c r="E82" s="10" t="str">
        <f>A29</f>
        <v>Трансфер Г</v>
      </c>
      <c r="AA82" s="36"/>
      <c r="AB82" s="36"/>
      <c r="AC82" s="36"/>
      <c r="AD82" s="36"/>
      <c r="AF82" s="36"/>
      <c r="AG82" s="36"/>
      <c r="AH82" s="36"/>
      <c r="AJ82" s="36"/>
      <c r="AK82" s="36"/>
      <c r="AL82" s="36"/>
      <c r="AN82" s="36"/>
      <c r="AO82" s="36"/>
      <c r="AP82" s="36"/>
      <c r="AR82" s="36"/>
      <c r="AS82" s="36"/>
      <c r="AV82" s="36"/>
      <c r="AW82" s="36"/>
      <c r="AZ82" s="36"/>
      <c r="BA82" s="36"/>
    </row>
    <row r="83" spans="1:57" x14ac:dyDescent="0.2">
      <c r="A83" s="12" t="s">
        <v>1</v>
      </c>
      <c r="B83" s="25">
        <v>200</v>
      </c>
      <c r="C83" s="25">
        <v>400</v>
      </c>
      <c r="D83" s="25">
        <v>200</v>
      </c>
      <c r="E83" s="55">
        <v>200</v>
      </c>
      <c r="AA83" s="36"/>
      <c r="AB83" s="36"/>
      <c r="AC83" s="36"/>
      <c r="AD83" s="36"/>
      <c r="AF83" s="36"/>
      <c r="AG83" s="36"/>
      <c r="AH83" s="36"/>
      <c r="AJ83" s="36"/>
      <c r="AK83" s="36"/>
      <c r="AL83" s="36"/>
      <c r="AN83" s="36"/>
      <c r="AO83" s="36"/>
      <c r="AP83" s="36"/>
      <c r="AR83" s="36"/>
      <c r="AS83" s="36"/>
      <c r="AV83" s="36"/>
      <c r="AW83" s="36"/>
      <c r="AZ83" s="36"/>
      <c r="BA83" s="36"/>
    </row>
    <row r="84" spans="1:57" x14ac:dyDescent="0.2">
      <c r="A84" s="12" t="s">
        <v>22</v>
      </c>
      <c r="B84" s="26">
        <f>B54</f>
        <v>1594.4998533333332</v>
      </c>
      <c r="C84" s="26">
        <f>B54</f>
        <v>1594.4998533333332</v>
      </c>
      <c r="D84" s="26">
        <f>B54</f>
        <v>1594.4998533333332</v>
      </c>
      <c r="E84" s="27">
        <f>B54</f>
        <v>1594.4998533333332</v>
      </c>
      <c r="AA84" s="36"/>
      <c r="AB84" s="36"/>
      <c r="AC84" s="36"/>
      <c r="AD84" s="36"/>
      <c r="AF84" s="36"/>
      <c r="AG84" s="36"/>
      <c r="AH84" s="36"/>
      <c r="AJ84" s="36"/>
      <c r="AK84" s="36"/>
      <c r="AL84" s="36"/>
      <c r="AN84" s="36"/>
      <c r="AO84" s="36"/>
      <c r="AP84" s="36"/>
      <c r="AR84" s="36"/>
      <c r="AS84" s="36"/>
      <c r="AV84" s="36"/>
      <c r="AW84" s="36"/>
      <c r="AZ84" s="36"/>
      <c r="BA84" s="36"/>
    </row>
    <row r="85" spans="1:57" x14ac:dyDescent="0.2">
      <c r="A85" s="12" t="s">
        <v>23</v>
      </c>
      <c r="B85" s="26">
        <f>B65+B71+B79</f>
        <v>1624.8951111111114</v>
      </c>
      <c r="C85" s="26">
        <f>B65+B71+B79</f>
        <v>1624.8951111111114</v>
      </c>
      <c r="D85" s="26">
        <f>B65+B71+B79</f>
        <v>1624.8951111111114</v>
      </c>
      <c r="E85" s="27">
        <f>B65+B71+B79</f>
        <v>1624.8951111111114</v>
      </c>
      <c r="AA85" s="36"/>
      <c r="AB85" s="36"/>
      <c r="AC85" s="36"/>
      <c r="AD85" s="36"/>
      <c r="AF85" s="36"/>
      <c r="AG85" s="36"/>
      <c r="AH85" s="36"/>
      <c r="AJ85" s="36"/>
      <c r="AK85" s="36"/>
      <c r="AL85" s="36"/>
      <c r="AN85" s="36"/>
      <c r="AO85" s="36"/>
      <c r="AP85" s="36"/>
      <c r="AR85" s="36"/>
      <c r="AS85" s="36"/>
      <c r="AV85" s="36"/>
      <c r="AW85" s="36"/>
      <c r="AZ85" s="36"/>
      <c r="BA85" s="36"/>
    </row>
    <row r="86" spans="1:57" x14ac:dyDescent="0.2">
      <c r="A86" s="60"/>
      <c r="B86" s="97"/>
      <c r="C86" s="97"/>
      <c r="D86" s="97"/>
      <c r="E86" s="88"/>
      <c r="AA86" s="36"/>
      <c r="AB86" s="36"/>
      <c r="AC86" s="36"/>
      <c r="AD86" s="36"/>
      <c r="AF86" s="36"/>
      <c r="AG86" s="36"/>
      <c r="AH86" s="36"/>
      <c r="AJ86" s="36"/>
      <c r="AK86" s="36"/>
      <c r="AL86" s="36"/>
      <c r="AN86" s="36"/>
      <c r="AO86" s="36"/>
      <c r="AP86" s="36"/>
      <c r="AR86" s="36"/>
      <c r="AS86" s="36"/>
      <c r="AV86" s="36"/>
      <c r="AW86" s="36"/>
      <c r="AZ86" s="36"/>
      <c r="BA86" s="36"/>
    </row>
    <row r="87" spans="1:57" ht="17" thickBot="1" x14ac:dyDescent="0.25">
      <c r="A87" s="13" t="s">
        <v>0</v>
      </c>
      <c r="B87" s="58">
        <f>SUM(B83:B85)</f>
        <v>3419.3949644444447</v>
      </c>
      <c r="C87" s="58">
        <f>SUM(C83:C85)</f>
        <v>3619.3949644444447</v>
      </c>
      <c r="D87" s="58">
        <f>SUM(D83:D85)</f>
        <v>3419.3949644444447</v>
      </c>
      <c r="E87" s="59">
        <f>SUM(D83:D85)</f>
        <v>3419.3949644444447</v>
      </c>
      <c r="AA87" s="36"/>
      <c r="AB87" s="36"/>
      <c r="AC87" s="36"/>
      <c r="AD87" s="36"/>
      <c r="AF87" s="36"/>
      <c r="AG87" s="36"/>
      <c r="AH87" s="36"/>
      <c r="AJ87" s="36"/>
      <c r="AK87" s="36"/>
      <c r="AL87" s="36"/>
      <c r="AN87" s="36"/>
      <c r="AO87" s="36"/>
      <c r="AP87" s="36"/>
      <c r="AR87" s="36"/>
      <c r="AS87" s="36"/>
      <c r="AV87" s="36"/>
      <c r="AW87" s="36"/>
      <c r="AZ87" s="36"/>
      <c r="BA87" s="36"/>
    </row>
    <row r="88" spans="1:57" x14ac:dyDescent="0.2">
      <c r="AE88" s="36"/>
      <c r="AF88" s="36"/>
      <c r="AG88" s="36"/>
      <c r="AH88" s="36"/>
      <c r="AJ88" s="36"/>
      <c r="AK88" s="36"/>
      <c r="AL88" s="36"/>
      <c r="AN88" s="36"/>
      <c r="AO88" s="36"/>
      <c r="AP88" s="36"/>
      <c r="AR88" s="36"/>
      <c r="AS88" s="36"/>
      <c r="AT88" s="36"/>
      <c r="AV88" s="36"/>
      <c r="AW88" s="36"/>
      <c r="AZ88" s="36"/>
      <c r="BA88" s="36"/>
      <c r="BD88" s="36"/>
      <c r="BE88" s="36"/>
    </row>
    <row r="89" spans="1:57" ht="20" thickBot="1" x14ac:dyDescent="0.3">
      <c r="A89" s="144" t="s">
        <v>24</v>
      </c>
      <c r="AE89" s="36"/>
      <c r="AF89" s="36"/>
      <c r="AG89" s="36"/>
      <c r="AH89" s="36"/>
      <c r="AJ89" s="36"/>
      <c r="AK89" s="36"/>
      <c r="AL89" s="36"/>
      <c r="AN89" s="36"/>
      <c r="AO89" s="36"/>
      <c r="AP89" s="36"/>
      <c r="AR89" s="36"/>
      <c r="AS89" s="36"/>
      <c r="AT89" s="36"/>
      <c r="AV89" s="36"/>
      <c r="AW89" s="36"/>
      <c r="AZ89" s="36"/>
      <c r="BA89" s="36"/>
      <c r="BD89" s="36"/>
      <c r="BE89" s="36"/>
    </row>
    <row r="90" spans="1:57" ht="112" x14ac:dyDescent="0.2">
      <c r="A90" s="16"/>
      <c r="B90" s="9" t="s">
        <v>106</v>
      </c>
      <c r="C90" s="9" t="s">
        <v>88</v>
      </c>
      <c r="D90" s="10" t="s">
        <v>105</v>
      </c>
      <c r="AC90" s="36"/>
      <c r="AD90" s="36"/>
      <c r="AE90" s="36"/>
      <c r="AF90" s="36"/>
      <c r="AH90" s="36"/>
      <c r="AI90" s="36"/>
      <c r="AJ90" s="36"/>
      <c r="AL90" s="36"/>
      <c r="AM90" s="36"/>
      <c r="AN90" s="36"/>
      <c r="AP90" s="36"/>
      <c r="AQ90" s="36"/>
      <c r="AR90" s="36"/>
      <c r="AT90" s="36"/>
      <c r="AU90" s="36"/>
      <c r="AX90" s="36"/>
      <c r="AY90" s="36"/>
      <c r="BB90" s="36"/>
      <c r="BC90" s="36"/>
    </row>
    <row r="91" spans="1:57" x14ac:dyDescent="0.2">
      <c r="A91" s="101" t="s">
        <v>91</v>
      </c>
      <c r="B91" s="99"/>
      <c r="C91" s="99"/>
      <c r="D91" s="100"/>
      <c r="E91" s="143"/>
      <c r="AC91" s="36"/>
      <c r="AD91" s="36"/>
      <c r="AE91" s="36"/>
      <c r="AF91" s="36"/>
      <c r="AH91" s="36"/>
      <c r="AI91" s="36"/>
      <c r="AJ91" s="36"/>
      <c r="AL91" s="36"/>
      <c r="AM91" s="36"/>
      <c r="AN91" s="36"/>
      <c r="AP91" s="36"/>
      <c r="AQ91" s="36"/>
      <c r="AR91" s="36"/>
      <c r="AT91" s="36"/>
      <c r="AU91" s="36"/>
      <c r="AX91" s="36"/>
      <c r="AY91" s="36"/>
      <c r="BB91" s="36"/>
      <c r="BC91" s="36"/>
    </row>
    <row r="92" spans="1:57" x14ac:dyDescent="0.2">
      <c r="A92" s="12" t="s">
        <v>69</v>
      </c>
      <c r="B92" s="51">
        <f>E54</f>
        <v>1195874.8900000001</v>
      </c>
      <c r="C92" s="26">
        <f>E45+E46+E47+E48+E50+E51+E52</f>
        <v>687874.8899999999</v>
      </c>
      <c r="D92" s="27">
        <f>E54</f>
        <v>1195874.8900000001</v>
      </c>
      <c r="E92" s="143"/>
      <c r="AC92" s="36"/>
      <c r="AD92" s="36"/>
      <c r="AE92" s="36"/>
      <c r="AF92" s="36"/>
      <c r="AH92" s="36"/>
      <c r="AI92" s="36"/>
      <c r="AJ92" s="36"/>
      <c r="AL92" s="36"/>
      <c r="AM92" s="36"/>
      <c r="AN92" s="36"/>
      <c r="AP92" s="36"/>
      <c r="AQ92" s="36"/>
      <c r="AR92" s="36"/>
      <c r="AT92" s="36"/>
      <c r="AU92" s="36"/>
      <c r="AX92" s="36"/>
      <c r="AY92" s="36"/>
      <c r="BB92" s="36"/>
      <c r="BC92" s="36"/>
    </row>
    <row r="93" spans="1:57" x14ac:dyDescent="0.2">
      <c r="A93" s="12" t="s">
        <v>70</v>
      </c>
      <c r="B93" s="26">
        <f>((B83+B85)*B11*B13*B26)+(AF26*(B83+B85))+(AJ26*(B83+B85))+(AN26*(B83+B85))+(AR26*(B83+B85))+(AV26*(B83+B85))+(AZ26*(B83+B85))+(BD26*(B83+B85))+(B11*B13*B27*(C83+C85))+(AF27*(C83+C85))+(AJ27*(C83+C85))+(AN27*(C83+C85))+(AR27*(C83+C85))+(AV27*(C83+C85))+(AZ27*(C83+C85))+(BD27*(C83+C85))+(B11*B13*B28*(D83+D85))+(AF28*(D83+D85))+(AJ28*(D83+D85))+(AN28*(D83+D85))+(AR28*(D83+D85))+(AV28*(D83+D85))+(AZ28*(D83+D85))+(BD28*(D83+D85))+(B11*B13*B29*(E83+E85))+(AF29*(E83+E85))+(AJ29*(E83+E85))+(AN29*(E83+E85))+(AR29*(E83+E85))+(AV29*(E83+E85))+(AZ29*(E83+E85))+(BD29*(E83+E85))</f>
        <v>1368671.3333333335</v>
      </c>
      <c r="C93" s="26">
        <v>0</v>
      </c>
      <c r="D93" s="27">
        <f>E59+E60+E62+E61+E63</f>
        <v>821171.33333333337</v>
      </c>
      <c r="E93" s="143"/>
      <c r="AC93" s="36"/>
      <c r="AD93" s="36"/>
      <c r="AE93" s="36"/>
      <c r="AF93" s="36"/>
      <c r="AH93" s="36"/>
      <c r="AI93" s="36"/>
      <c r="AJ93" s="36"/>
      <c r="AL93" s="36"/>
      <c r="AM93" s="36"/>
      <c r="AN93" s="36"/>
      <c r="AP93" s="36"/>
      <c r="AQ93" s="36"/>
      <c r="AR93" s="36"/>
      <c r="AT93" s="36"/>
      <c r="AU93" s="36"/>
      <c r="AX93" s="36"/>
      <c r="AY93" s="36"/>
      <c r="BB93" s="36"/>
      <c r="BC93" s="36"/>
    </row>
    <row r="94" spans="1:57" x14ac:dyDescent="0.2">
      <c r="A94" s="12" t="s">
        <v>90</v>
      </c>
      <c r="B94" s="26">
        <f>SUM(B92:B93)</f>
        <v>2564546.2233333336</v>
      </c>
      <c r="C94" s="26"/>
      <c r="D94" s="27">
        <f>SUM(D92:D93)</f>
        <v>2017046.2233333336</v>
      </c>
      <c r="E94" s="143"/>
      <c r="AC94" s="36"/>
      <c r="AD94" s="36"/>
      <c r="AE94" s="36"/>
      <c r="AF94" s="36"/>
      <c r="AH94" s="36"/>
      <c r="AI94" s="36"/>
      <c r="AJ94" s="36"/>
      <c r="AL94" s="36"/>
      <c r="AM94" s="36"/>
      <c r="AN94" s="36"/>
      <c r="AP94" s="36"/>
      <c r="AQ94" s="36"/>
      <c r="AR94" s="36"/>
      <c r="AT94" s="36"/>
      <c r="AU94" s="36"/>
      <c r="AX94" s="36"/>
      <c r="AY94" s="36"/>
      <c r="BB94" s="36"/>
      <c r="BC94" s="36"/>
    </row>
    <row r="95" spans="1:57" x14ac:dyDescent="0.2">
      <c r="A95" s="12" t="s">
        <v>25</v>
      </c>
      <c r="B95" s="26">
        <f>(B11*B13*B26*E26)+(AF26*AG26)+(AJ26*AK26)+(AN26*AO26)+(AR26*AS26)+(AV26*AW26)+(AZ26*BA26)+(BD26*BE26)+(B11*B13*B27*E27)+(AF27*AG27)+(AJ27*AK27)+(AN27*AO27)+(AR27*AS27)+(AV27*AW27)+(AZ27*BA27)+(BD27*BE27)+(B11*B13*B28*E28)+(AF28*AG28)+(AJ28*AK28)+(AN28*AO28)+(AR28*AS28)+(AV28*AW28)+(AZ28*BA28)+(BD28*BE28)+(B11*B13*B29*E29)+(AF29*AG29)+(AJ29*AK29)+(AN29*AO29)+(AR29*AS29)+(AV29*AW29)+(AZ29*BA29)+(BD29*BE29)+SUM(B104:B107)+SUM(B109:B112)+SUM(B114:B117)+SUM(B119:B122)+SUM(B124:B127)</f>
        <v>2325000</v>
      </c>
      <c r="C95" s="26"/>
      <c r="D95" s="27"/>
      <c r="E95" s="143"/>
      <c r="AC95" s="36"/>
      <c r="AD95" s="36"/>
      <c r="AE95" s="36"/>
      <c r="AF95" s="36"/>
      <c r="AH95" s="36"/>
      <c r="AI95" s="36"/>
      <c r="AJ95" s="36"/>
      <c r="AL95" s="36"/>
      <c r="AM95" s="36"/>
      <c r="AN95" s="36"/>
      <c r="AP95" s="36"/>
      <c r="AQ95" s="36"/>
      <c r="AR95" s="36"/>
      <c r="AT95" s="36"/>
      <c r="AU95" s="36"/>
      <c r="AX95" s="36"/>
      <c r="AY95" s="36"/>
      <c r="BB95" s="36"/>
      <c r="BC95" s="36"/>
    </row>
    <row r="96" spans="1:57" ht="32" x14ac:dyDescent="0.2">
      <c r="A96" s="60" t="s">
        <v>92</v>
      </c>
      <c r="B96" s="26">
        <f>B95-B94</f>
        <v>-239546.22333333362</v>
      </c>
      <c r="C96" s="26"/>
      <c r="D96" s="27"/>
      <c r="E96" s="143"/>
      <c r="AC96" s="36"/>
      <c r="AD96" s="36"/>
      <c r="AE96" s="36"/>
      <c r="AF96" s="36"/>
      <c r="AH96" s="36"/>
      <c r="AI96" s="36"/>
      <c r="AJ96" s="36"/>
      <c r="AL96" s="36"/>
      <c r="AM96" s="36"/>
      <c r="AN96" s="36"/>
      <c r="AP96" s="36"/>
      <c r="AQ96" s="36"/>
      <c r="AR96" s="36"/>
      <c r="AT96" s="36"/>
      <c r="AU96" s="36"/>
      <c r="AX96" s="36"/>
      <c r="AY96" s="36"/>
      <c r="BB96" s="36"/>
      <c r="BC96" s="36"/>
    </row>
    <row r="97" spans="1:55" x14ac:dyDescent="0.2">
      <c r="A97" s="60" t="s">
        <v>107</v>
      </c>
      <c r="B97" s="97"/>
      <c r="C97" s="97"/>
      <c r="D97" s="88"/>
      <c r="E97" s="143"/>
      <c r="AC97" s="36"/>
      <c r="AD97" s="36"/>
      <c r="AE97" s="36"/>
      <c r="AF97" s="36"/>
      <c r="AH97" s="36"/>
      <c r="AI97" s="36"/>
      <c r="AJ97" s="36"/>
      <c r="AL97" s="36"/>
      <c r="AM97" s="36"/>
      <c r="AN97" s="36"/>
      <c r="AP97" s="36"/>
      <c r="AQ97" s="36"/>
      <c r="AR97" s="36"/>
      <c r="AT97" s="36"/>
      <c r="AU97" s="36"/>
      <c r="AX97" s="36"/>
      <c r="AY97" s="36"/>
      <c r="BB97" s="36"/>
      <c r="BC97" s="36"/>
    </row>
    <row r="98" spans="1:55" x14ac:dyDescent="0.2">
      <c r="A98" s="60" t="str">
        <f>"     "&amp;A26</f>
        <v xml:space="preserve">     Трансфер А</v>
      </c>
      <c r="B98" s="97">
        <f>(B11*B13*B26*E26)-(B11*B13*B26*B87)</f>
        <v>-239546.22333333362</v>
      </c>
      <c r="C98" s="97"/>
      <c r="D98" s="88"/>
      <c r="E98" s="143"/>
      <c r="AC98" s="36"/>
      <c r="AD98" s="36"/>
      <c r="AE98" s="36"/>
      <c r="AF98" s="36"/>
      <c r="AH98" s="36"/>
      <c r="AI98" s="36"/>
      <c r="AJ98" s="36"/>
      <c r="AL98" s="36"/>
      <c r="AM98" s="36"/>
      <c r="AN98" s="36"/>
      <c r="AP98" s="36"/>
      <c r="AQ98" s="36"/>
      <c r="AR98" s="36"/>
      <c r="AT98" s="36"/>
      <c r="AU98" s="36"/>
      <c r="AX98" s="36"/>
      <c r="AY98" s="36"/>
      <c r="BB98" s="36"/>
      <c r="BC98" s="36"/>
    </row>
    <row r="99" spans="1:55" x14ac:dyDescent="0.2">
      <c r="A99" s="60" t="str">
        <f t="shared" ref="A99:A101" si="0">"     "&amp;A27</f>
        <v xml:space="preserve">     Трансфер Б</v>
      </c>
      <c r="B99" s="97">
        <f>(B11*B13*B27*E27)-(B11*B13*B27*C87)</f>
        <v>0</v>
      </c>
      <c r="C99" s="97"/>
      <c r="D99" s="88"/>
      <c r="E99" s="143"/>
      <c r="AC99" s="36"/>
      <c r="AD99" s="36"/>
      <c r="AE99" s="36"/>
      <c r="AF99" s="36"/>
      <c r="AH99" s="36"/>
      <c r="AI99" s="36"/>
      <c r="AJ99" s="36"/>
      <c r="AL99" s="36"/>
      <c r="AM99" s="36"/>
      <c r="AN99" s="36"/>
      <c r="AP99" s="36"/>
      <c r="AQ99" s="36"/>
      <c r="AR99" s="36"/>
      <c r="AT99" s="36"/>
      <c r="AU99" s="36"/>
      <c r="AX99" s="36"/>
      <c r="AY99" s="36"/>
      <c r="BB99" s="36"/>
      <c r="BC99" s="36"/>
    </row>
    <row r="100" spans="1:55" x14ac:dyDescent="0.2">
      <c r="A100" s="60" t="str">
        <f t="shared" si="0"/>
        <v xml:space="preserve">     Трансфер В</v>
      </c>
      <c r="B100" s="97">
        <f>(B11*B13*B28*E28)-(B11*B13*B28*D87)</f>
        <v>0</v>
      </c>
      <c r="C100" s="97"/>
      <c r="D100" s="88"/>
      <c r="E100" s="143"/>
      <c r="AC100" s="36"/>
      <c r="AD100" s="36"/>
      <c r="AE100" s="36"/>
      <c r="AF100" s="36"/>
      <c r="AH100" s="36"/>
      <c r="AI100" s="36"/>
      <c r="AJ100" s="36"/>
      <c r="AL100" s="36"/>
      <c r="AM100" s="36"/>
      <c r="AN100" s="36"/>
      <c r="AP100" s="36"/>
      <c r="AQ100" s="36"/>
      <c r="AR100" s="36"/>
      <c r="AT100" s="36"/>
      <c r="AU100" s="36"/>
      <c r="AX100" s="36"/>
      <c r="AY100" s="36"/>
      <c r="BB100" s="36"/>
      <c r="BC100" s="36"/>
    </row>
    <row r="101" spans="1:55" x14ac:dyDescent="0.2">
      <c r="A101" s="60" t="str">
        <f t="shared" si="0"/>
        <v xml:space="preserve">     Трансфер Г</v>
      </c>
      <c r="B101" s="97">
        <f>(B11*B13*B29*E29)-(B11*B13*B29*E87)</f>
        <v>0</v>
      </c>
      <c r="C101" s="97"/>
      <c r="D101" s="88"/>
      <c r="E101" s="143"/>
      <c r="AC101" s="36"/>
      <c r="AD101" s="36"/>
      <c r="AE101" s="36"/>
      <c r="AF101" s="36"/>
      <c r="AH101" s="36"/>
      <c r="AI101" s="36"/>
      <c r="AJ101" s="36"/>
      <c r="AL101" s="36"/>
      <c r="AM101" s="36"/>
      <c r="AN101" s="36"/>
      <c r="AP101" s="36"/>
      <c r="AQ101" s="36"/>
      <c r="AR101" s="36"/>
      <c r="AT101" s="36"/>
      <c r="AU101" s="36"/>
      <c r="AX101" s="36"/>
      <c r="AY101" s="36"/>
      <c r="BB101" s="36"/>
      <c r="BC101" s="36"/>
    </row>
    <row r="102" spans="1:55" x14ac:dyDescent="0.2">
      <c r="A102" s="60" t="s">
        <v>103</v>
      </c>
      <c r="B102" s="97"/>
      <c r="C102" s="97"/>
      <c r="D102" s="88"/>
      <c r="E102" s="143"/>
      <c r="AC102" s="36"/>
      <c r="AD102" s="36"/>
      <c r="AE102" s="36"/>
      <c r="AF102" s="36"/>
      <c r="AH102" s="36"/>
      <c r="AI102" s="36"/>
      <c r="AJ102" s="36"/>
      <c r="AL102" s="36"/>
      <c r="AM102" s="36"/>
      <c r="AN102" s="36"/>
      <c r="AP102" s="36"/>
      <c r="AQ102" s="36"/>
      <c r="AR102" s="36"/>
      <c r="AT102" s="36"/>
      <c r="AU102" s="36"/>
      <c r="AX102" s="36"/>
      <c r="AY102" s="36"/>
      <c r="BB102" s="36"/>
      <c r="BC102" s="36"/>
    </row>
    <row r="103" spans="1:55" ht="48" x14ac:dyDescent="0.2">
      <c r="A103" s="60" t="str">
        <f>"     "&amp;L24&amp;" либо "&amp;H24</f>
        <v xml:space="preserve">     Подрядчик 1 либо Единый подрядчик для передачи всех заказов</v>
      </c>
      <c r="B103" s="97"/>
      <c r="C103" s="97"/>
      <c r="D103" s="88"/>
      <c r="E103" s="143"/>
      <c r="AC103" s="36"/>
      <c r="AD103" s="36"/>
      <c r="AE103" s="36"/>
      <c r="AF103" s="36"/>
      <c r="AH103" s="36"/>
      <c r="AI103" s="36"/>
      <c r="AJ103" s="36"/>
      <c r="AL103" s="36"/>
      <c r="AM103" s="36"/>
      <c r="AN103" s="36"/>
      <c r="AP103" s="36"/>
      <c r="AQ103" s="36"/>
      <c r="AR103" s="36"/>
      <c r="AT103" s="36"/>
      <c r="AU103" s="36"/>
      <c r="AX103" s="36"/>
      <c r="AY103" s="36"/>
      <c r="BB103" s="36"/>
      <c r="BC103" s="36"/>
    </row>
    <row r="104" spans="1:55" x14ac:dyDescent="0.2">
      <c r="A104" s="60" t="str">
        <f>"     "&amp;A26</f>
        <v xml:space="preserve">     Трансфер А</v>
      </c>
      <c r="B104" s="97">
        <f>E26*L26-M26*L26</f>
        <v>0</v>
      </c>
      <c r="C104" s="97">
        <f>H26*E26-H26*I26</f>
        <v>825000</v>
      </c>
      <c r="D104" s="88">
        <f>H26*E26-H26*I26</f>
        <v>825000</v>
      </c>
      <c r="E104" s="143"/>
      <c r="AC104" s="36"/>
      <c r="AD104" s="36"/>
      <c r="AE104" s="36"/>
      <c r="AF104" s="36"/>
      <c r="AH104" s="36"/>
      <c r="AI104" s="36"/>
      <c r="AJ104" s="36"/>
      <c r="AL104" s="36"/>
      <c r="AM104" s="36"/>
      <c r="AN104" s="36"/>
      <c r="AP104" s="36"/>
      <c r="AQ104" s="36"/>
      <c r="AR104" s="36"/>
      <c r="AT104" s="36"/>
      <c r="AU104" s="36"/>
      <c r="AX104" s="36"/>
      <c r="AY104" s="36"/>
      <c r="BB104" s="36"/>
      <c r="BC104" s="36"/>
    </row>
    <row r="105" spans="1:55" x14ac:dyDescent="0.2">
      <c r="A105" s="60" t="str">
        <f t="shared" ref="A105:A107" si="1">"     "&amp;A27</f>
        <v xml:space="preserve">     Трансфер Б</v>
      </c>
      <c r="B105" s="97">
        <f>E27*L27-M27*L27</f>
        <v>0</v>
      </c>
      <c r="C105" s="97">
        <f>H27*E27-H27*I27</f>
        <v>0</v>
      </c>
      <c r="D105" s="88">
        <f>H27*E27-H27*I27</f>
        <v>0</v>
      </c>
      <c r="E105" s="143"/>
      <c r="AC105" s="36"/>
      <c r="AD105" s="36"/>
      <c r="AE105" s="36"/>
      <c r="AF105" s="36"/>
      <c r="AH105" s="36"/>
      <c r="AI105" s="36"/>
      <c r="AJ105" s="36"/>
      <c r="AL105" s="36"/>
      <c r="AM105" s="36"/>
      <c r="AN105" s="36"/>
      <c r="AP105" s="36"/>
      <c r="AQ105" s="36"/>
      <c r="AR105" s="36"/>
      <c r="AT105" s="36"/>
      <c r="AU105" s="36"/>
      <c r="AX105" s="36"/>
      <c r="AY105" s="36"/>
      <c r="BB105" s="36"/>
      <c r="BC105" s="36"/>
    </row>
    <row r="106" spans="1:55" x14ac:dyDescent="0.2">
      <c r="A106" s="60" t="str">
        <f t="shared" si="1"/>
        <v xml:space="preserve">     Трансфер В</v>
      </c>
      <c r="B106" s="97">
        <f>E28*L28-M28*L28</f>
        <v>0</v>
      </c>
      <c r="C106" s="97">
        <f>H28*E28-H28*I28</f>
        <v>0</v>
      </c>
      <c r="D106" s="88">
        <f>H28*E28-H28*I28</f>
        <v>0</v>
      </c>
      <c r="E106" s="143"/>
      <c r="AC106" s="36"/>
      <c r="AD106" s="36"/>
      <c r="AE106" s="36"/>
      <c r="AF106" s="36"/>
      <c r="AH106" s="36"/>
      <c r="AI106" s="36"/>
      <c r="AJ106" s="36"/>
      <c r="AL106" s="36"/>
      <c r="AM106" s="36"/>
      <c r="AN106" s="36"/>
      <c r="AP106" s="36"/>
      <c r="AQ106" s="36"/>
      <c r="AR106" s="36"/>
      <c r="AT106" s="36"/>
      <c r="AU106" s="36"/>
      <c r="AX106" s="36"/>
      <c r="AY106" s="36"/>
      <c r="BB106" s="36"/>
      <c r="BC106" s="36"/>
    </row>
    <row r="107" spans="1:55" x14ac:dyDescent="0.2">
      <c r="A107" s="60" t="str">
        <f t="shared" si="1"/>
        <v xml:space="preserve">     Трансфер Г</v>
      </c>
      <c r="B107" s="97">
        <f>E29*L29-M29*L29</f>
        <v>0</v>
      </c>
      <c r="C107" s="97">
        <f>H29*E29-H29*I29</f>
        <v>0</v>
      </c>
      <c r="D107" s="88">
        <f>H29*E29-H29*I29</f>
        <v>0</v>
      </c>
      <c r="E107" s="143"/>
      <c r="AC107" s="36"/>
      <c r="AD107" s="36"/>
      <c r="AE107" s="36"/>
      <c r="AF107" s="36"/>
      <c r="AH107" s="36"/>
      <c r="AI107" s="36"/>
      <c r="AJ107" s="36"/>
      <c r="AL107" s="36"/>
      <c r="AM107" s="36"/>
      <c r="AN107" s="36"/>
      <c r="AP107" s="36"/>
      <c r="AQ107" s="36"/>
      <c r="AR107" s="36"/>
      <c r="AT107" s="36"/>
      <c r="AU107" s="36"/>
      <c r="AX107" s="36"/>
      <c r="AY107" s="36"/>
      <c r="BB107" s="36"/>
      <c r="BC107" s="36"/>
    </row>
    <row r="108" spans="1:55" x14ac:dyDescent="0.2">
      <c r="A108" s="60" t="str">
        <f>P24</f>
        <v>Подрядчик 2</v>
      </c>
      <c r="B108" s="97"/>
      <c r="C108" s="97"/>
      <c r="D108" s="88"/>
      <c r="E108" s="143"/>
      <c r="AC108" s="36"/>
      <c r="AD108" s="36"/>
      <c r="AE108" s="36"/>
      <c r="AF108" s="36"/>
      <c r="AH108" s="36"/>
      <c r="AI108" s="36"/>
      <c r="AJ108" s="36"/>
      <c r="AL108" s="36"/>
      <c r="AM108" s="36"/>
      <c r="AN108" s="36"/>
      <c r="AP108" s="36"/>
      <c r="AQ108" s="36"/>
      <c r="AR108" s="36"/>
      <c r="AT108" s="36"/>
      <c r="AU108" s="36"/>
      <c r="AX108" s="36"/>
      <c r="AY108" s="36"/>
      <c r="BB108" s="36"/>
      <c r="BC108" s="36"/>
    </row>
    <row r="109" spans="1:55" x14ac:dyDescent="0.2">
      <c r="A109" s="60" t="str">
        <f>"     "&amp;A26</f>
        <v xml:space="preserve">     Трансфер А</v>
      </c>
      <c r="B109" s="97">
        <f>E26*P26-Q26*P26</f>
        <v>0</v>
      </c>
      <c r="C109" s="97"/>
      <c r="D109" s="88"/>
      <c r="E109" s="143"/>
      <c r="AC109" s="36"/>
      <c r="AD109" s="36"/>
      <c r="AE109" s="36"/>
      <c r="AF109" s="36"/>
      <c r="AH109" s="36"/>
      <c r="AI109" s="36"/>
      <c r="AJ109" s="36"/>
      <c r="AL109" s="36"/>
      <c r="AM109" s="36"/>
      <c r="AN109" s="36"/>
      <c r="AP109" s="36"/>
      <c r="AQ109" s="36"/>
      <c r="AR109" s="36"/>
      <c r="AT109" s="36"/>
      <c r="AU109" s="36"/>
      <c r="AX109" s="36"/>
      <c r="AY109" s="36"/>
      <c r="BB109" s="36"/>
      <c r="BC109" s="36"/>
    </row>
    <row r="110" spans="1:55" x14ac:dyDescent="0.2">
      <c r="A110" s="60" t="str">
        <f t="shared" ref="A110:A112" si="2">"     "&amp;A27</f>
        <v xml:space="preserve">     Трансфер Б</v>
      </c>
      <c r="B110" s="97">
        <f>E27*P27-Q27*P27</f>
        <v>0</v>
      </c>
      <c r="C110" s="97"/>
      <c r="D110" s="88"/>
      <c r="E110" s="143"/>
      <c r="AC110" s="36"/>
      <c r="AD110" s="36"/>
      <c r="AE110" s="36"/>
      <c r="AF110" s="36"/>
      <c r="AH110" s="36"/>
      <c r="AI110" s="36"/>
      <c r="AJ110" s="36"/>
      <c r="AL110" s="36"/>
      <c r="AM110" s="36"/>
      <c r="AN110" s="36"/>
      <c r="AP110" s="36"/>
      <c r="AQ110" s="36"/>
      <c r="AR110" s="36"/>
      <c r="AT110" s="36"/>
      <c r="AU110" s="36"/>
      <c r="AX110" s="36"/>
      <c r="AY110" s="36"/>
      <c r="BB110" s="36"/>
      <c r="BC110" s="36"/>
    </row>
    <row r="111" spans="1:55" x14ac:dyDescent="0.2">
      <c r="A111" s="60" t="str">
        <f t="shared" si="2"/>
        <v xml:space="preserve">     Трансфер В</v>
      </c>
      <c r="B111" s="97">
        <f>E28*P28-Q28*P28</f>
        <v>0</v>
      </c>
      <c r="C111" s="97"/>
      <c r="D111" s="88"/>
      <c r="E111" s="143"/>
      <c r="AC111" s="36"/>
      <c r="AD111" s="36"/>
      <c r="AE111" s="36"/>
      <c r="AF111" s="36"/>
      <c r="AH111" s="36"/>
      <c r="AI111" s="36"/>
      <c r="AJ111" s="36"/>
      <c r="AL111" s="36"/>
      <c r="AM111" s="36"/>
      <c r="AN111" s="36"/>
      <c r="AP111" s="36"/>
      <c r="AQ111" s="36"/>
      <c r="AR111" s="36"/>
      <c r="AT111" s="36"/>
      <c r="AU111" s="36"/>
      <c r="AX111" s="36"/>
      <c r="AY111" s="36"/>
      <c r="BB111" s="36"/>
      <c r="BC111" s="36"/>
    </row>
    <row r="112" spans="1:55" x14ac:dyDescent="0.2">
      <c r="A112" s="60" t="str">
        <f t="shared" si="2"/>
        <v xml:space="preserve">     Трансфер Г</v>
      </c>
      <c r="B112" s="97">
        <f>E29*P29-Q29*P29</f>
        <v>0</v>
      </c>
      <c r="C112" s="97"/>
      <c r="D112" s="88"/>
      <c r="E112" s="143"/>
      <c r="AC112" s="36"/>
      <c r="AD112" s="36"/>
      <c r="AE112" s="36"/>
      <c r="AF112" s="36"/>
      <c r="AH112" s="36"/>
      <c r="AI112" s="36"/>
      <c r="AJ112" s="36"/>
      <c r="AL112" s="36"/>
      <c r="AM112" s="36"/>
      <c r="AN112" s="36"/>
      <c r="AP112" s="36"/>
      <c r="AQ112" s="36"/>
      <c r="AR112" s="36"/>
      <c r="AT112" s="36"/>
      <c r="AU112" s="36"/>
      <c r="AX112" s="36"/>
      <c r="AY112" s="36"/>
      <c r="BB112" s="36"/>
      <c r="BC112" s="36"/>
    </row>
    <row r="113" spans="1:55" x14ac:dyDescent="0.2">
      <c r="A113" s="60" t="str">
        <f>T24</f>
        <v>Подрядчик 3</v>
      </c>
      <c r="B113" s="97"/>
      <c r="C113" s="97"/>
      <c r="D113" s="88"/>
      <c r="E113" s="143"/>
      <c r="AC113" s="36"/>
      <c r="AD113" s="36"/>
      <c r="AE113" s="36"/>
      <c r="AF113" s="36"/>
      <c r="AH113" s="36"/>
      <c r="AI113" s="36"/>
      <c r="AJ113" s="36"/>
      <c r="AL113" s="36"/>
      <c r="AM113" s="36"/>
      <c r="AN113" s="36"/>
      <c r="AP113" s="36"/>
      <c r="AQ113" s="36"/>
      <c r="AR113" s="36"/>
      <c r="AT113" s="36"/>
      <c r="AU113" s="36"/>
      <c r="AX113" s="36"/>
      <c r="AY113" s="36"/>
      <c r="BB113" s="36"/>
      <c r="BC113" s="36"/>
    </row>
    <row r="114" spans="1:55" x14ac:dyDescent="0.2">
      <c r="A114" s="60" t="str">
        <f>"     "&amp;A26</f>
        <v xml:space="preserve">     Трансфер А</v>
      </c>
      <c r="B114" s="97">
        <f>E26*T26-U26*T26</f>
        <v>0</v>
      </c>
      <c r="C114" s="97"/>
      <c r="D114" s="88"/>
      <c r="E114" s="143"/>
      <c r="AC114" s="36"/>
      <c r="AD114" s="36"/>
      <c r="AE114" s="36"/>
      <c r="AF114" s="36"/>
      <c r="AH114" s="36"/>
      <c r="AI114" s="36"/>
      <c r="AJ114" s="36"/>
      <c r="AL114" s="36"/>
      <c r="AM114" s="36"/>
      <c r="AN114" s="36"/>
      <c r="AP114" s="36"/>
      <c r="AQ114" s="36"/>
      <c r="AR114" s="36"/>
      <c r="AT114" s="36"/>
      <c r="AU114" s="36"/>
      <c r="AX114" s="36"/>
      <c r="AY114" s="36"/>
      <c r="BB114" s="36"/>
      <c r="BC114" s="36"/>
    </row>
    <row r="115" spans="1:55" x14ac:dyDescent="0.2">
      <c r="A115" s="60" t="str">
        <f t="shared" ref="A115:A117" si="3">"     "&amp;A27</f>
        <v xml:space="preserve">     Трансфер Б</v>
      </c>
      <c r="B115" s="97">
        <f>E27*T27-U27*T27</f>
        <v>0</v>
      </c>
      <c r="C115" s="97"/>
      <c r="D115" s="88"/>
      <c r="E115" s="143"/>
      <c r="AC115" s="36"/>
      <c r="AD115" s="36"/>
      <c r="AE115" s="36"/>
      <c r="AF115" s="36"/>
      <c r="AH115" s="36"/>
      <c r="AI115" s="36"/>
      <c r="AJ115" s="36"/>
      <c r="AL115" s="36"/>
      <c r="AM115" s="36"/>
      <c r="AN115" s="36"/>
      <c r="AP115" s="36"/>
      <c r="AQ115" s="36"/>
      <c r="AR115" s="36"/>
      <c r="AT115" s="36"/>
      <c r="AU115" s="36"/>
      <c r="AX115" s="36"/>
      <c r="AY115" s="36"/>
      <c r="BB115" s="36"/>
      <c r="BC115" s="36"/>
    </row>
    <row r="116" spans="1:55" x14ac:dyDescent="0.2">
      <c r="A116" s="60" t="str">
        <f t="shared" si="3"/>
        <v xml:space="preserve">     Трансфер В</v>
      </c>
      <c r="B116" s="97">
        <f>E28*T28-U28*T28</f>
        <v>0</v>
      </c>
      <c r="C116" s="97"/>
      <c r="D116" s="88"/>
      <c r="E116" s="143"/>
      <c r="AC116" s="36"/>
      <c r="AD116" s="36"/>
      <c r="AE116" s="36"/>
      <c r="AF116" s="36"/>
      <c r="AH116" s="36"/>
      <c r="AI116" s="36"/>
      <c r="AJ116" s="36"/>
      <c r="AL116" s="36"/>
      <c r="AM116" s="36"/>
      <c r="AN116" s="36"/>
      <c r="AP116" s="36"/>
      <c r="AQ116" s="36"/>
      <c r="AR116" s="36"/>
      <c r="AT116" s="36"/>
      <c r="AU116" s="36"/>
      <c r="AX116" s="36"/>
      <c r="AY116" s="36"/>
      <c r="BB116" s="36"/>
      <c r="BC116" s="36"/>
    </row>
    <row r="117" spans="1:55" x14ac:dyDescent="0.2">
      <c r="A117" s="60" t="str">
        <f t="shared" si="3"/>
        <v xml:space="preserve">     Трансфер Г</v>
      </c>
      <c r="B117" s="97">
        <f>E29*T29-U29*T29</f>
        <v>0</v>
      </c>
      <c r="C117" s="97"/>
      <c r="D117" s="88"/>
      <c r="E117" s="143"/>
      <c r="AC117" s="36"/>
      <c r="AD117" s="36"/>
      <c r="AE117" s="36"/>
      <c r="AF117" s="36"/>
      <c r="AH117" s="36"/>
      <c r="AI117" s="36"/>
      <c r="AJ117" s="36"/>
      <c r="AL117" s="36"/>
      <c r="AM117" s="36"/>
      <c r="AN117" s="36"/>
      <c r="AP117" s="36"/>
      <c r="AQ117" s="36"/>
      <c r="AR117" s="36"/>
      <c r="AT117" s="36"/>
      <c r="AU117" s="36"/>
      <c r="AX117" s="36"/>
      <c r="AY117" s="36"/>
      <c r="BB117" s="36"/>
      <c r="BC117" s="36"/>
    </row>
    <row r="118" spans="1:55" x14ac:dyDescent="0.2">
      <c r="A118" s="60" t="str">
        <f>X24</f>
        <v>Подрядчик 4</v>
      </c>
      <c r="B118" s="97"/>
      <c r="C118" s="97"/>
      <c r="D118" s="88"/>
      <c r="E118" s="143"/>
      <c r="AC118" s="36"/>
      <c r="AD118" s="36"/>
      <c r="AE118" s="36"/>
      <c r="AF118" s="36"/>
      <c r="AH118" s="36"/>
      <c r="AI118" s="36"/>
      <c r="AJ118" s="36"/>
      <c r="AL118" s="36"/>
      <c r="AM118" s="36"/>
      <c r="AN118" s="36"/>
      <c r="AP118" s="36"/>
      <c r="AQ118" s="36"/>
      <c r="AR118" s="36"/>
      <c r="AT118" s="36"/>
      <c r="AU118" s="36"/>
      <c r="AX118" s="36"/>
      <c r="AY118" s="36"/>
      <c r="BB118" s="36"/>
      <c r="BC118" s="36"/>
    </row>
    <row r="119" spans="1:55" x14ac:dyDescent="0.2">
      <c r="A119" s="60" t="str">
        <f>"     "&amp;A26</f>
        <v xml:space="preserve">     Трансфер А</v>
      </c>
      <c r="B119" s="97">
        <f>E26*X26-Y26*X26</f>
        <v>0</v>
      </c>
      <c r="C119" s="97"/>
      <c r="D119" s="88"/>
      <c r="E119" s="143"/>
      <c r="AC119" s="36"/>
      <c r="AD119" s="36"/>
      <c r="AE119" s="36"/>
      <c r="AF119" s="36"/>
      <c r="AH119" s="36"/>
      <c r="AI119" s="36"/>
      <c r="AJ119" s="36"/>
      <c r="AL119" s="36"/>
      <c r="AM119" s="36"/>
      <c r="AN119" s="36"/>
      <c r="AP119" s="36"/>
      <c r="AQ119" s="36"/>
      <c r="AR119" s="36"/>
      <c r="AT119" s="36"/>
      <c r="AU119" s="36"/>
      <c r="AX119" s="36"/>
      <c r="AY119" s="36"/>
      <c r="BB119" s="36"/>
      <c r="BC119" s="36"/>
    </row>
    <row r="120" spans="1:55" x14ac:dyDescent="0.2">
      <c r="A120" s="60" t="str">
        <f t="shared" ref="A120:A122" si="4">"     "&amp;A27</f>
        <v xml:space="preserve">     Трансфер Б</v>
      </c>
      <c r="B120" s="97">
        <f>E27*X27-Y27*X27</f>
        <v>0</v>
      </c>
      <c r="C120" s="97"/>
      <c r="D120" s="88"/>
      <c r="E120" s="143"/>
      <c r="AC120" s="36"/>
      <c r="AD120" s="36"/>
      <c r="AE120" s="36"/>
      <c r="AF120" s="36"/>
      <c r="AH120" s="36"/>
      <c r="AI120" s="36"/>
      <c r="AJ120" s="36"/>
      <c r="AL120" s="36"/>
      <c r="AM120" s="36"/>
      <c r="AN120" s="36"/>
      <c r="AP120" s="36"/>
      <c r="AQ120" s="36"/>
      <c r="AR120" s="36"/>
      <c r="AT120" s="36"/>
      <c r="AU120" s="36"/>
      <c r="AX120" s="36"/>
      <c r="AY120" s="36"/>
      <c r="BB120" s="36"/>
      <c r="BC120" s="36"/>
    </row>
    <row r="121" spans="1:55" x14ac:dyDescent="0.2">
      <c r="A121" s="60" t="str">
        <f t="shared" si="4"/>
        <v xml:space="preserve">     Трансфер В</v>
      </c>
      <c r="B121" s="97">
        <f>E28*X28-Y28*X28</f>
        <v>0</v>
      </c>
      <c r="C121" s="97"/>
      <c r="D121" s="88"/>
      <c r="E121" s="143"/>
      <c r="AC121" s="36"/>
      <c r="AD121" s="36"/>
      <c r="AE121" s="36"/>
      <c r="AF121" s="36"/>
      <c r="AH121" s="36"/>
      <c r="AI121" s="36"/>
      <c r="AJ121" s="36"/>
      <c r="AL121" s="36"/>
      <c r="AM121" s="36"/>
      <c r="AN121" s="36"/>
      <c r="AP121" s="36"/>
      <c r="AQ121" s="36"/>
      <c r="AR121" s="36"/>
      <c r="AT121" s="36"/>
      <c r="AU121" s="36"/>
      <c r="AX121" s="36"/>
      <c r="AY121" s="36"/>
      <c r="BB121" s="36"/>
      <c r="BC121" s="36"/>
    </row>
    <row r="122" spans="1:55" x14ac:dyDescent="0.2">
      <c r="A122" s="60" t="str">
        <f t="shared" si="4"/>
        <v xml:space="preserve">     Трансфер Г</v>
      </c>
      <c r="B122" s="97">
        <f>E29*X29-Y29*X29</f>
        <v>0</v>
      </c>
      <c r="C122" s="97"/>
      <c r="D122" s="88"/>
      <c r="E122" s="143"/>
      <c r="AC122" s="36"/>
      <c r="AD122" s="36"/>
      <c r="AE122" s="36"/>
      <c r="AF122" s="36"/>
      <c r="AH122" s="36"/>
      <c r="AI122" s="36"/>
      <c r="AJ122" s="36"/>
      <c r="AL122" s="36"/>
      <c r="AM122" s="36"/>
      <c r="AN122" s="36"/>
      <c r="AP122" s="36"/>
      <c r="AQ122" s="36"/>
      <c r="AR122" s="36"/>
      <c r="AT122" s="36"/>
      <c r="AU122" s="36"/>
      <c r="AX122" s="36"/>
      <c r="AY122" s="36"/>
      <c r="BB122" s="36"/>
      <c r="BC122" s="36"/>
    </row>
    <row r="123" spans="1:55" x14ac:dyDescent="0.2">
      <c r="A123" s="60" t="str">
        <f>AB24</f>
        <v>Подрядчик 5</v>
      </c>
      <c r="B123" s="97"/>
      <c r="C123" s="97"/>
      <c r="D123" s="88"/>
      <c r="E123" s="143"/>
      <c r="AC123" s="36"/>
      <c r="AD123" s="36"/>
      <c r="AE123" s="36"/>
      <c r="AF123" s="36"/>
      <c r="AH123" s="36"/>
      <c r="AI123" s="36"/>
      <c r="AJ123" s="36"/>
      <c r="AL123" s="36"/>
      <c r="AM123" s="36"/>
      <c r="AN123" s="36"/>
      <c r="AP123" s="36"/>
      <c r="AQ123" s="36"/>
      <c r="AR123" s="36"/>
      <c r="AT123" s="36"/>
      <c r="AU123" s="36"/>
      <c r="AX123" s="36"/>
      <c r="AY123" s="36"/>
      <c r="BB123" s="36"/>
      <c r="BC123" s="36"/>
    </row>
    <row r="124" spans="1:55" x14ac:dyDescent="0.2">
      <c r="A124" s="60" t="str">
        <f>"     "&amp;A26</f>
        <v xml:space="preserve">     Трансфер А</v>
      </c>
      <c r="B124" s="97">
        <f>E26*AB26-AC26*AB26</f>
        <v>0</v>
      </c>
      <c r="C124" s="97"/>
      <c r="D124" s="88"/>
      <c r="E124" s="143"/>
      <c r="AC124" s="36"/>
      <c r="AD124" s="36"/>
      <c r="AE124" s="36"/>
      <c r="AF124" s="36"/>
      <c r="AH124" s="36"/>
      <c r="AI124" s="36"/>
      <c r="AJ124" s="36"/>
      <c r="AL124" s="36"/>
      <c r="AM124" s="36"/>
      <c r="AN124" s="36"/>
      <c r="AP124" s="36"/>
      <c r="AQ124" s="36"/>
      <c r="AR124" s="36"/>
      <c r="AT124" s="36"/>
      <c r="AU124" s="36"/>
      <c r="AX124" s="36"/>
      <c r="AY124" s="36"/>
      <c r="BB124" s="36"/>
      <c r="BC124" s="36"/>
    </row>
    <row r="125" spans="1:55" x14ac:dyDescent="0.2">
      <c r="A125" s="60" t="str">
        <f t="shared" ref="A125:A127" si="5">"     "&amp;A27</f>
        <v xml:space="preserve">     Трансфер Б</v>
      </c>
      <c r="B125" s="97">
        <f>E27*AB27-AC27*AB27</f>
        <v>0</v>
      </c>
      <c r="C125" s="97"/>
      <c r="D125" s="88"/>
      <c r="E125" s="143"/>
      <c r="AC125" s="36"/>
      <c r="AD125" s="36"/>
      <c r="AE125" s="36"/>
      <c r="AF125" s="36"/>
      <c r="AH125" s="36"/>
      <c r="AI125" s="36"/>
      <c r="AJ125" s="36"/>
      <c r="AL125" s="36"/>
      <c r="AM125" s="36"/>
      <c r="AN125" s="36"/>
      <c r="AP125" s="36"/>
      <c r="AQ125" s="36"/>
      <c r="AR125" s="36"/>
      <c r="AT125" s="36"/>
      <c r="AU125" s="36"/>
      <c r="AX125" s="36"/>
      <c r="AY125" s="36"/>
      <c r="BB125" s="36"/>
      <c r="BC125" s="36"/>
    </row>
    <row r="126" spans="1:55" x14ac:dyDescent="0.2">
      <c r="A126" s="60" t="str">
        <f t="shared" si="5"/>
        <v xml:space="preserve">     Трансфер В</v>
      </c>
      <c r="B126" s="97">
        <f>E28*AB28-AC28*AB28</f>
        <v>0</v>
      </c>
      <c r="C126" s="97"/>
      <c r="D126" s="88"/>
      <c r="E126" s="143"/>
      <c r="AC126" s="36"/>
      <c r="AD126" s="36"/>
      <c r="AE126" s="36"/>
      <c r="AF126" s="36"/>
      <c r="AH126" s="36"/>
      <c r="AI126" s="36"/>
      <c r="AJ126" s="36"/>
      <c r="AL126" s="36"/>
      <c r="AM126" s="36"/>
      <c r="AN126" s="36"/>
      <c r="AP126" s="36"/>
      <c r="AQ126" s="36"/>
      <c r="AR126" s="36"/>
      <c r="AT126" s="36"/>
      <c r="AU126" s="36"/>
      <c r="AX126" s="36"/>
      <c r="AY126" s="36"/>
      <c r="BB126" s="36"/>
      <c r="BC126" s="36"/>
    </row>
    <row r="127" spans="1:55" x14ac:dyDescent="0.2">
      <c r="A127" s="60" t="str">
        <f t="shared" si="5"/>
        <v xml:space="preserve">     Трансфер Г</v>
      </c>
      <c r="B127" s="97">
        <f>E29*AB29-AC29*AB29</f>
        <v>0</v>
      </c>
      <c r="C127" s="97"/>
      <c r="D127" s="88"/>
      <c r="E127" s="143"/>
      <c r="AC127" s="36"/>
      <c r="AD127" s="36"/>
      <c r="AE127" s="36"/>
      <c r="AF127" s="36"/>
      <c r="AH127" s="36"/>
      <c r="AI127" s="36"/>
      <c r="AJ127" s="36"/>
      <c r="AL127" s="36"/>
      <c r="AM127" s="36"/>
      <c r="AN127" s="36"/>
      <c r="AP127" s="36"/>
      <c r="AQ127" s="36"/>
      <c r="AR127" s="36"/>
      <c r="AT127" s="36"/>
      <c r="AU127" s="36"/>
      <c r="AX127" s="36"/>
      <c r="AY127" s="36"/>
      <c r="BB127" s="36"/>
      <c r="BC127" s="36"/>
    </row>
    <row r="128" spans="1:55" x14ac:dyDescent="0.2">
      <c r="A128" s="60" t="s">
        <v>76</v>
      </c>
      <c r="B128" s="97"/>
      <c r="C128" s="97"/>
      <c r="D128" s="88"/>
      <c r="E128" s="143"/>
      <c r="AC128" s="36"/>
      <c r="AD128" s="36"/>
      <c r="AE128" s="36"/>
      <c r="AF128" s="36"/>
      <c r="AH128" s="36"/>
      <c r="AI128" s="36"/>
      <c r="AJ128" s="36"/>
      <c r="AL128" s="36"/>
      <c r="AM128" s="36"/>
      <c r="AN128" s="36"/>
      <c r="AP128" s="36"/>
      <c r="AQ128" s="36"/>
      <c r="AR128" s="36"/>
      <c r="AT128" s="36"/>
      <c r="AU128" s="36"/>
      <c r="AX128" s="36"/>
      <c r="AY128" s="36"/>
      <c r="BB128" s="36"/>
      <c r="BC128" s="36"/>
    </row>
    <row r="129" spans="1:55" x14ac:dyDescent="0.2">
      <c r="A129" s="60" t="str">
        <f>AF24</f>
        <v>Клиент 1</v>
      </c>
      <c r="B129" s="97"/>
      <c r="C129" s="97"/>
      <c r="D129" s="88"/>
      <c r="E129" s="143"/>
      <c r="AC129" s="36"/>
      <c r="AD129" s="36"/>
      <c r="AE129" s="36"/>
      <c r="AF129" s="36"/>
      <c r="AH129" s="36"/>
      <c r="AI129" s="36"/>
      <c r="AJ129" s="36"/>
      <c r="AL129" s="36"/>
      <c r="AM129" s="36"/>
      <c r="AN129" s="36"/>
      <c r="AP129" s="36"/>
      <c r="AQ129" s="36"/>
      <c r="AR129" s="36"/>
      <c r="AT129" s="36"/>
      <c r="AU129" s="36"/>
      <c r="AX129" s="36"/>
      <c r="AY129" s="36"/>
      <c r="BB129" s="36"/>
      <c r="BC129" s="36"/>
    </row>
    <row r="130" spans="1:55" x14ac:dyDescent="0.2">
      <c r="A130" s="60" t="str">
        <f>"     "&amp;A26</f>
        <v xml:space="preserve">     Трансфер А</v>
      </c>
      <c r="B130" s="83">
        <f>(AF26*AG26)-(AF26*B87)</f>
        <v>0</v>
      </c>
      <c r="C130" s="97"/>
      <c r="D130" s="88"/>
      <c r="E130" s="143"/>
      <c r="AC130" s="36"/>
      <c r="AD130" s="36"/>
      <c r="AE130" s="36"/>
      <c r="AF130" s="36"/>
      <c r="AH130" s="36"/>
      <c r="AI130" s="36"/>
      <c r="AJ130" s="36"/>
      <c r="AL130" s="36"/>
      <c r="AM130" s="36"/>
      <c r="AN130" s="36"/>
      <c r="AP130" s="36"/>
      <c r="AQ130" s="36"/>
      <c r="AR130" s="36"/>
      <c r="AT130" s="36"/>
      <c r="AU130" s="36"/>
      <c r="AX130" s="36"/>
      <c r="AY130" s="36"/>
      <c r="BB130" s="36"/>
      <c r="BC130" s="36"/>
    </row>
    <row r="131" spans="1:55" x14ac:dyDescent="0.2">
      <c r="A131" s="60" t="str">
        <f t="shared" ref="A131:A133" si="6">"     "&amp;A27</f>
        <v xml:space="preserve">     Трансфер Б</v>
      </c>
      <c r="B131" s="83">
        <f>(AF27*AG27)-(AF27*B87)</f>
        <v>0</v>
      </c>
      <c r="C131" s="97"/>
      <c r="D131" s="88"/>
      <c r="E131" s="143"/>
      <c r="AC131" s="36"/>
      <c r="AD131" s="36"/>
      <c r="AE131" s="36"/>
      <c r="AF131" s="36"/>
      <c r="AH131" s="36"/>
      <c r="AI131" s="36"/>
      <c r="AJ131" s="36"/>
      <c r="AL131" s="36"/>
      <c r="AM131" s="36"/>
      <c r="AN131" s="36"/>
      <c r="AP131" s="36"/>
      <c r="AQ131" s="36"/>
      <c r="AR131" s="36"/>
      <c r="AT131" s="36"/>
      <c r="AU131" s="36"/>
      <c r="AX131" s="36"/>
      <c r="AY131" s="36"/>
      <c r="BB131" s="36"/>
      <c r="BC131" s="36"/>
    </row>
    <row r="132" spans="1:55" x14ac:dyDescent="0.2">
      <c r="A132" s="60" t="str">
        <f t="shared" si="6"/>
        <v xml:space="preserve">     Трансфер В</v>
      </c>
      <c r="B132" s="83">
        <f>(AF28*AG28)-(AF28*B87)</f>
        <v>0</v>
      </c>
      <c r="C132" s="97"/>
      <c r="D132" s="88"/>
      <c r="E132" s="143"/>
      <c r="AC132" s="36"/>
      <c r="AD132" s="36"/>
      <c r="AE132" s="36"/>
      <c r="AF132" s="36"/>
      <c r="AH132" s="36"/>
      <c r="AI132" s="36"/>
      <c r="AJ132" s="36"/>
      <c r="AL132" s="36"/>
      <c r="AM132" s="36"/>
      <c r="AN132" s="36"/>
      <c r="AP132" s="36"/>
      <c r="AQ132" s="36"/>
      <c r="AR132" s="36"/>
      <c r="AT132" s="36"/>
      <c r="AU132" s="36"/>
      <c r="AX132" s="36"/>
      <c r="AY132" s="36"/>
      <c r="BB132" s="36"/>
      <c r="BC132" s="36"/>
    </row>
    <row r="133" spans="1:55" x14ac:dyDescent="0.2">
      <c r="A133" s="60" t="str">
        <f t="shared" si="6"/>
        <v xml:space="preserve">     Трансфер Г</v>
      </c>
      <c r="B133" s="83">
        <f>(AF29*AG29)-(AF29*B87)</f>
        <v>0</v>
      </c>
      <c r="C133" s="97"/>
      <c r="D133" s="88"/>
      <c r="E133" s="143"/>
      <c r="AC133" s="36"/>
      <c r="AD133" s="36"/>
      <c r="AE133" s="36"/>
      <c r="AF133" s="36"/>
      <c r="AH133" s="36"/>
      <c r="AI133" s="36"/>
      <c r="AJ133" s="36"/>
      <c r="AL133" s="36"/>
      <c r="AM133" s="36"/>
      <c r="AN133" s="36"/>
      <c r="AP133" s="36"/>
      <c r="AQ133" s="36"/>
      <c r="AR133" s="36"/>
      <c r="AT133" s="36"/>
      <c r="AU133" s="36"/>
      <c r="AX133" s="36"/>
      <c r="AY133" s="36"/>
      <c r="BB133" s="36"/>
      <c r="BC133" s="36"/>
    </row>
    <row r="134" spans="1:55" x14ac:dyDescent="0.2">
      <c r="A134" s="60" t="str">
        <f>AJ24</f>
        <v>Клиент 2</v>
      </c>
      <c r="B134" s="83"/>
      <c r="C134" s="97"/>
      <c r="D134" s="88"/>
      <c r="E134" s="143"/>
      <c r="AC134" s="36"/>
      <c r="AD134" s="36"/>
      <c r="AE134" s="36"/>
      <c r="AF134" s="36"/>
      <c r="AH134" s="36"/>
      <c r="AI134" s="36"/>
      <c r="AJ134" s="36"/>
      <c r="AL134" s="36"/>
      <c r="AM134" s="36"/>
      <c r="AN134" s="36"/>
      <c r="AP134" s="36"/>
      <c r="AQ134" s="36"/>
      <c r="AR134" s="36"/>
      <c r="AT134" s="36"/>
      <c r="AU134" s="36"/>
      <c r="AX134" s="36"/>
      <c r="AY134" s="36"/>
      <c r="BB134" s="36"/>
      <c r="BC134" s="36"/>
    </row>
    <row r="135" spans="1:55" x14ac:dyDescent="0.2">
      <c r="A135" s="60" t="str">
        <f>"     "&amp;A26</f>
        <v xml:space="preserve">     Трансфер А</v>
      </c>
      <c r="B135" s="83">
        <f>(AJ26*AK26)-(AJ26*B87)</f>
        <v>0</v>
      </c>
      <c r="C135" s="97"/>
      <c r="D135" s="88"/>
      <c r="E135" s="143"/>
      <c r="AC135" s="36"/>
      <c r="AD135" s="36"/>
      <c r="AE135" s="36"/>
      <c r="AF135" s="36"/>
      <c r="AH135" s="36"/>
      <c r="AI135" s="36"/>
      <c r="AJ135" s="36"/>
      <c r="AL135" s="36"/>
      <c r="AM135" s="36"/>
      <c r="AN135" s="36"/>
      <c r="AP135" s="36"/>
      <c r="AQ135" s="36"/>
      <c r="AR135" s="36"/>
      <c r="AT135" s="36"/>
      <c r="AU135" s="36"/>
      <c r="AX135" s="36"/>
      <c r="AY135" s="36"/>
      <c r="BB135" s="36"/>
      <c r="BC135" s="36"/>
    </row>
    <row r="136" spans="1:55" x14ac:dyDescent="0.2">
      <c r="A136" s="60" t="str">
        <f t="shared" ref="A136:A138" si="7">"     "&amp;A27</f>
        <v xml:space="preserve">     Трансфер Б</v>
      </c>
      <c r="B136" s="83">
        <f>(AJ27*AK27)-(AJ27*B87)</f>
        <v>0</v>
      </c>
      <c r="C136" s="97"/>
      <c r="D136" s="88"/>
      <c r="E136" s="143"/>
      <c r="AC136" s="36"/>
      <c r="AD136" s="36"/>
      <c r="AE136" s="36"/>
      <c r="AF136" s="36"/>
      <c r="AH136" s="36"/>
      <c r="AI136" s="36"/>
      <c r="AJ136" s="36"/>
      <c r="AL136" s="36"/>
      <c r="AM136" s="36"/>
      <c r="AN136" s="36"/>
      <c r="AP136" s="36"/>
      <c r="AQ136" s="36"/>
      <c r="AR136" s="36"/>
      <c r="AT136" s="36"/>
      <c r="AU136" s="36"/>
      <c r="AX136" s="36"/>
      <c r="AY136" s="36"/>
      <c r="BB136" s="36"/>
      <c r="BC136" s="36"/>
    </row>
    <row r="137" spans="1:55" x14ac:dyDescent="0.2">
      <c r="A137" s="60" t="str">
        <f t="shared" si="7"/>
        <v xml:space="preserve">     Трансфер В</v>
      </c>
      <c r="B137" s="83">
        <f>(AJ28*AK28)-(AJ28*B87)</f>
        <v>0</v>
      </c>
      <c r="C137" s="97"/>
      <c r="D137" s="88"/>
      <c r="E137" s="143"/>
      <c r="AC137" s="36"/>
      <c r="AD137" s="36"/>
      <c r="AE137" s="36"/>
      <c r="AF137" s="36"/>
      <c r="AH137" s="36"/>
      <c r="AI137" s="36"/>
      <c r="AJ137" s="36"/>
      <c r="AL137" s="36"/>
      <c r="AM137" s="36"/>
      <c r="AN137" s="36"/>
      <c r="AP137" s="36"/>
      <c r="AQ137" s="36"/>
      <c r="AR137" s="36"/>
      <c r="AT137" s="36"/>
      <c r="AU137" s="36"/>
      <c r="AX137" s="36"/>
      <c r="AY137" s="36"/>
      <c r="BB137" s="36"/>
      <c r="BC137" s="36"/>
    </row>
    <row r="138" spans="1:55" x14ac:dyDescent="0.2">
      <c r="A138" s="60" t="str">
        <f t="shared" si="7"/>
        <v xml:space="preserve">     Трансфер Г</v>
      </c>
      <c r="B138" s="83">
        <f>(AJ29*AK29)-(AJ29*B87)</f>
        <v>0</v>
      </c>
      <c r="C138" s="97"/>
      <c r="D138" s="88"/>
      <c r="E138" s="143"/>
      <c r="AC138" s="36"/>
      <c r="AD138" s="36"/>
      <c r="AE138" s="36"/>
      <c r="AF138" s="36"/>
      <c r="AH138" s="36"/>
      <c r="AI138" s="36"/>
      <c r="AJ138" s="36"/>
      <c r="AL138" s="36"/>
      <c r="AM138" s="36"/>
      <c r="AN138" s="36"/>
      <c r="AP138" s="36"/>
      <c r="AQ138" s="36"/>
      <c r="AR138" s="36"/>
      <c r="AT138" s="36"/>
      <c r="AU138" s="36"/>
      <c r="AX138" s="36"/>
      <c r="AY138" s="36"/>
      <c r="BB138" s="36"/>
      <c r="BC138" s="36"/>
    </row>
    <row r="139" spans="1:55" x14ac:dyDescent="0.2">
      <c r="A139" s="60" t="str">
        <f>AN24</f>
        <v>Клиент 3</v>
      </c>
      <c r="B139" s="83"/>
      <c r="C139" s="97"/>
      <c r="D139" s="88"/>
      <c r="E139" s="143"/>
      <c r="AC139" s="36"/>
      <c r="AD139" s="36"/>
      <c r="AE139" s="36"/>
      <c r="AF139" s="36"/>
      <c r="AH139" s="36"/>
      <c r="AI139" s="36"/>
      <c r="AJ139" s="36"/>
      <c r="AL139" s="36"/>
      <c r="AM139" s="36"/>
      <c r="AN139" s="36"/>
      <c r="AP139" s="36"/>
      <c r="AQ139" s="36"/>
      <c r="AR139" s="36"/>
      <c r="AT139" s="36"/>
      <c r="AU139" s="36"/>
      <c r="AX139" s="36"/>
      <c r="AY139" s="36"/>
      <c r="BB139" s="36"/>
      <c r="BC139" s="36"/>
    </row>
    <row r="140" spans="1:55" x14ac:dyDescent="0.2">
      <c r="A140" s="60" t="str">
        <f>"     "&amp;A26</f>
        <v xml:space="preserve">     Трансфер А</v>
      </c>
      <c r="B140" s="83">
        <f>(AN26*AO26)-(AN26*B87)</f>
        <v>0</v>
      </c>
      <c r="C140" s="97"/>
      <c r="D140" s="88"/>
      <c r="E140" s="143"/>
      <c r="AC140" s="36"/>
      <c r="AD140" s="36"/>
      <c r="AE140" s="36"/>
      <c r="AF140" s="36"/>
      <c r="AH140" s="36"/>
      <c r="AI140" s="36"/>
      <c r="AJ140" s="36"/>
      <c r="AL140" s="36"/>
      <c r="AM140" s="36"/>
      <c r="AN140" s="36"/>
      <c r="AP140" s="36"/>
      <c r="AQ140" s="36"/>
      <c r="AR140" s="36"/>
      <c r="AT140" s="36"/>
      <c r="AU140" s="36"/>
      <c r="AX140" s="36"/>
      <c r="AY140" s="36"/>
      <c r="BB140" s="36"/>
      <c r="BC140" s="36"/>
    </row>
    <row r="141" spans="1:55" x14ac:dyDescent="0.2">
      <c r="A141" s="60" t="str">
        <f t="shared" ref="A141:A143" si="8">"     "&amp;A27</f>
        <v xml:space="preserve">     Трансфер Б</v>
      </c>
      <c r="B141" s="83">
        <f>(AN27*AO27)-(AN27*B87)</f>
        <v>0</v>
      </c>
      <c r="C141" s="97"/>
      <c r="D141" s="88"/>
      <c r="E141" s="143"/>
      <c r="AC141" s="36"/>
      <c r="AD141" s="36"/>
      <c r="AE141" s="36"/>
      <c r="AF141" s="36"/>
      <c r="AH141" s="36"/>
      <c r="AI141" s="36"/>
      <c r="AJ141" s="36"/>
      <c r="AL141" s="36"/>
      <c r="AM141" s="36"/>
      <c r="AN141" s="36"/>
      <c r="AP141" s="36"/>
      <c r="AQ141" s="36"/>
      <c r="AR141" s="36"/>
      <c r="AT141" s="36"/>
      <c r="AU141" s="36"/>
      <c r="AX141" s="36"/>
      <c r="AY141" s="36"/>
      <c r="BB141" s="36"/>
      <c r="BC141" s="36"/>
    </row>
    <row r="142" spans="1:55" x14ac:dyDescent="0.2">
      <c r="A142" s="60" t="str">
        <f t="shared" si="8"/>
        <v xml:space="preserve">     Трансфер В</v>
      </c>
      <c r="B142" s="83">
        <f>(AN28*AO28)-(AN28*B87)</f>
        <v>0</v>
      </c>
      <c r="C142" s="97"/>
      <c r="D142" s="88"/>
      <c r="E142" s="143"/>
      <c r="AC142" s="36"/>
      <c r="AD142" s="36"/>
      <c r="AE142" s="36"/>
      <c r="AF142" s="36"/>
      <c r="AH142" s="36"/>
      <c r="AI142" s="36"/>
      <c r="AJ142" s="36"/>
      <c r="AL142" s="36"/>
      <c r="AM142" s="36"/>
      <c r="AN142" s="36"/>
      <c r="AP142" s="36"/>
      <c r="AQ142" s="36"/>
      <c r="AR142" s="36"/>
      <c r="AT142" s="36"/>
      <c r="AU142" s="36"/>
      <c r="AX142" s="36"/>
      <c r="AY142" s="36"/>
      <c r="BB142" s="36"/>
      <c r="BC142" s="36"/>
    </row>
    <row r="143" spans="1:55" x14ac:dyDescent="0.2">
      <c r="A143" s="60" t="str">
        <f t="shared" si="8"/>
        <v xml:space="preserve">     Трансфер Г</v>
      </c>
      <c r="B143" s="83">
        <f>(AN29*AO29)-(AN29*B87)</f>
        <v>0</v>
      </c>
      <c r="C143" s="97"/>
      <c r="D143" s="88"/>
      <c r="E143" s="143"/>
      <c r="AC143" s="36"/>
      <c r="AD143" s="36"/>
      <c r="AE143" s="36"/>
      <c r="AF143" s="36"/>
      <c r="AH143" s="36"/>
      <c r="AI143" s="36"/>
      <c r="AJ143" s="36"/>
      <c r="AL143" s="36"/>
      <c r="AM143" s="36"/>
      <c r="AN143" s="36"/>
      <c r="AP143" s="36"/>
      <c r="AQ143" s="36"/>
      <c r="AR143" s="36"/>
      <c r="AT143" s="36"/>
      <c r="AU143" s="36"/>
      <c r="AX143" s="36"/>
      <c r="AY143" s="36"/>
      <c r="BB143" s="36"/>
      <c r="BC143" s="36"/>
    </row>
    <row r="144" spans="1:55" x14ac:dyDescent="0.2">
      <c r="A144" s="60" t="str">
        <f>AR24</f>
        <v>Клиент 4</v>
      </c>
      <c r="B144" s="83"/>
      <c r="C144" s="97"/>
      <c r="D144" s="88"/>
      <c r="E144" s="143"/>
      <c r="AC144" s="36"/>
      <c r="AD144" s="36"/>
      <c r="AE144" s="36"/>
      <c r="AF144" s="36"/>
      <c r="AH144" s="36"/>
      <c r="AI144" s="36"/>
      <c r="AJ144" s="36"/>
      <c r="AL144" s="36"/>
      <c r="AM144" s="36"/>
      <c r="AN144" s="36"/>
      <c r="AP144" s="36"/>
      <c r="AQ144" s="36"/>
      <c r="AR144" s="36"/>
      <c r="AT144" s="36"/>
      <c r="AU144" s="36"/>
      <c r="AX144" s="36"/>
      <c r="AY144" s="36"/>
      <c r="BB144" s="36"/>
      <c r="BC144" s="36"/>
    </row>
    <row r="145" spans="1:55" x14ac:dyDescent="0.2">
      <c r="A145" s="60" t="str">
        <f>"     "&amp;A26</f>
        <v xml:space="preserve">     Трансфер А</v>
      </c>
      <c r="B145" s="83">
        <f>(AR26*AS26)-(AR26*B87)</f>
        <v>0</v>
      </c>
      <c r="C145" s="97"/>
      <c r="D145" s="88"/>
      <c r="E145" s="143"/>
      <c r="AC145" s="36"/>
      <c r="AD145" s="36"/>
      <c r="AE145" s="36"/>
      <c r="AF145" s="36"/>
      <c r="AH145" s="36"/>
      <c r="AI145" s="36"/>
      <c r="AJ145" s="36"/>
      <c r="AL145" s="36"/>
      <c r="AM145" s="36"/>
      <c r="AN145" s="36"/>
      <c r="AP145" s="36"/>
      <c r="AQ145" s="36"/>
      <c r="AR145" s="36"/>
      <c r="AT145" s="36"/>
      <c r="AU145" s="36"/>
      <c r="AX145" s="36"/>
      <c r="AY145" s="36"/>
      <c r="BB145" s="36"/>
      <c r="BC145" s="36"/>
    </row>
    <row r="146" spans="1:55" x14ac:dyDescent="0.2">
      <c r="A146" s="60" t="str">
        <f t="shared" ref="A146:A148" si="9">"     "&amp;A27</f>
        <v xml:space="preserve">     Трансфер Б</v>
      </c>
      <c r="B146" s="83">
        <f>(AR27*AS27)-(AR27*B87)</f>
        <v>0</v>
      </c>
      <c r="C146" s="97"/>
      <c r="D146" s="88"/>
      <c r="E146" s="143"/>
      <c r="AC146" s="36"/>
      <c r="AD146" s="36"/>
      <c r="AE146" s="36"/>
      <c r="AF146" s="36"/>
      <c r="AH146" s="36"/>
      <c r="AI146" s="36"/>
      <c r="AJ146" s="36"/>
      <c r="AL146" s="36"/>
      <c r="AM146" s="36"/>
      <c r="AN146" s="36"/>
      <c r="AP146" s="36"/>
      <c r="AQ146" s="36"/>
      <c r="AR146" s="36"/>
      <c r="AT146" s="36"/>
      <c r="AU146" s="36"/>
      <c r="AX146" s="36"/>
      <c r="AY146" s="36"/>
      <c r="BB146" s="36"/>
      <c r="BC146" s="36"/>
    </row>
    <row r="147" spans="1:55" x14ac:dyDescent="0.2">
      <c r="A147" s="60" t="str">
        <f t="shared" si="9"/>
        <v xml:space="preserve">     Трансфер В</v>
      </c>
      <c r="B147" s="83">
        <f>(AR28*AS28)-(AR28*B87)</f>
        <v>0</v>
      </c>
      <c r="C147" s="97"/>
      <c r="D147" s="88"/>
      <c r="E147" s="143"/>
      <c r="AC147" s="36"/>
      <c r="AD147" s="36"/>
      <c r="AE147" s="36"/>
      <c r="AF147" s="36"/>
      <c r="AH147" s="36"/>
      <c r="AI147" s="36"/>
      <c r="AJ147" s="36"/>
      <c r="AL147" s="36"/>
      <c r="AM147" s="36"/>
      <c r="AN147" s="36"/>
      <c r="AP147" s="36"/>
      <c r="AQ147" s="36"/>
      <c r="AR147" s="36"/>
      <c r="AT147" s="36"/>
      <c r="AU147" s="36"/>
      <c r="AX147" s="36"/>
      <c r="AY147" s="36"/>
      <c r="BB147" s="36"/>
      <c r="BC147" s="36"/>
    </row>
    <row r="148" spans="1:55" x14ac:dyDescent="0.2">
      <c r="A148" s="60" t="str">
        <f t="shared" si="9"/>
        <v xml:space="preserve">     Трансфер Г</v>
      </c>
      <c r="B148" s="83">
        <f>(AR29*AS29)-(AR29*B87)</f>
        <v>0</v>
      </c>
      <c r="C148" s="97"/>
      <c r="D148" s="88"/>
      <c r="E148" s="143"/>
      <c r="AC148" s="36"/>
      <c r="AD148" s="36"/>
      <c r="AE148" s="36"/>
      <c r="AF148" s="36"/>
      <c r="AH148" s="36"/>
      <c r="AI148" s="36"/>
      <c r="AJ148" s="36"/>
      <c r="AL148" s="36"/>
      <c r="AM148" s="36"/>
      <c r="AN148" s="36"/>
      <c r="AP148" s="36"/>
      <c r="AQ148" s="36"/>
      <c r="AR148" s="36"/>
      <c r="AT148" s="36"/>
      <c r="AU148" s="36"/>
      <c r="AX148" s="36"/>
      <c r="AY148" s="36"/>
      <c r="BB148" s="36"/>
      <c r="BC148" s="36"/>
    </row>
    <row r="149" spans="1:55" x14ac:dyDescent="0.2">
      <c r="A149" s="60" t="str">
        <f>AV24</f>
        <v>Клиент 5</v>
      </c>
      <c r="B149" s="83"/>
      <c r="C149" s="97"/>
      <c r="D149" s="88"/>
      <c r="E149" s="143"/>
      <c r="AC149" s="36"/>
      <c r="AD149" s="36"/>
      <c r="AE149" s="36"/>
      <c r="AF149" s="36"/>
      <c r="AH149" s="36"/>
      <c r="AI149" s="36"/>
      <c r="AJ149" s="36"/>
      <c r="AL149" s="36"/>
      <c r="AM149" s="36"/>
      <c r="AN149" s="36"/>
      <c r="AP149" s="36"/>
      <c r="AQ149" s="36"/>
      <c r="AR149" s="36"/>
      <c r="AT149" s="36"/>
      <c r="AU149" s="36"/>
      <c r="AX149" s="36"/>
      <c r="AY149" s="36"/>
      <c r="BB149" s="36"/>
      <c r="BC149" s="36"/>
    </row>
    <row r="150" spans="1:55" x14ac:dyDescent="0.2">
      <c r="A150" s="60" t="str">
        <f>"     "&amp;A26</f>
        <v xml:space="preserve">     Трансфер А</v>
      </c>
      <c r="B150" s="83">
        <f>(AV26*AW26)-(AV26*B87)</f>
        <v>0</v>
      </c>
      <c r="C150" s="97"/>
      <c r="D150" s="88"/>
      <c r="E150" s="143"/>
      <c r="AC150" s="36"/>
      <c r="AD150" s="36"/>
      <c r="AE150" s="36"/>
      <c r="AF150" s="36"/>
      <c r="AH150" s="36"/>
      <c r="AI150" s="36"/>
      <c r="AJ150" s="36"/>
      <c r="AL150" s="36"/>
      <c r="AM150" s="36"/>
      <c r="AN150" s="36"/>
      <c r="AP150" s="36"/>
      <c r="AQ150" s="36"/>
      <c r="AR150" s="36"/>
      <c r="AT150" s="36"/>
      <c r="AU150" s="36"/>
      <c r="AX150" s="36"/>
      <c r="AY150" s="36"/>
      <c r="BB150" s="36"/>
      <c r="BC150" s="36"/>
    </row>
    <row r="151" spans="1:55" x14ac:dyDescent="0.2">
      <c r="A151" s="60" t="str">
        <f t="shared" ref="A151:A153" si="10">"     "&amp;A27</f>
        <v xml:space="preserve">     Трансфер Б</v>
      </c>
      <c r="B151" s="83">
        <f>(AV27*AW27)-(AV27*B87)</f>
        <v>0</v>
      </c>
      <c r="C151" s="97"/>
      <c r="D151" s="88"/>
      <c r="E151" s="143"/>
      <c r="AC151" s="36"/>
      <c r="AD151" s="36"/>
      <c r="AE151" s="36"/>
      <c r="AF151" s="36"/>
      <c r="AH151" s="36"/>
      <c r="AI151" s="36"/>
      <c r="AJ151" s="36"/>
      <c r="AL151" s="36"/>
      <c r="AM151" s="36"/>
      <c r="AN151" s="36"/>
      <c r="AP151" s="36"/>
      <c r="AQ151" s="36"/>
      <c r="AR151" s="36"/>
      <c r="AT151" s="36"/>
      <c r="AU151" s="36"/>
      <c r="AX151" s="36"/>
      <c r="AY151" s="36"/>
      <c r="BB151" s="36"/>
      <c r="BC151" s="36"/>
    </row>
    <row r="152" spans="1:55" x14ac:dyDescent="0.2">
      <c r="A152" s="60" t="str">
        <f t="shared" si="10"/>
        <v xml:space="preserve">     Трансфер В</v>
      </c>
      <c r="B152" s="83">
        <f>(AV28*AW28)-(AV28*B87)</f>
        <v>0</v>
      </c>
      <c r="C152" s="97"/>
      <c r="D152" s="88"/>
      <c r="E152" s="143"/>
      <c r="AC152" s="36"/>
      <c r="AD152" s="36"/>
      <c r="AE152" s="36"/>
      <c r="AF152" s="36"/>
      <c r="AH152" s="36"/>
      <c r="AI152" s="36"/>
      <c r="AJ152" s="36"/>
      <c r="AL152" s="36"/>
      <c r="AM152" s="36"/>
      <c r="AN152" s="36"/>
      <c r="AP152" s="36"/>
      <c r="AQ152" s="36"/>
      <c r="AR152" s="36"/>
      <c r="AT152" s="36"/>
      <c r="AU152" s="36"/>
      <c r="AX152" s="36"/>
      <c r="AY152" s="36"/>
      <c r="BB152" s="36"/>
      <c r="BC152" s="36"/>
    </row>
    <row r="153" spans="1:55" x14ac:dyDescent="0.2">
      <c r="A153" s="60" t="str">
        <f t="shared" si="10"/>
        <v xml:space="preserve">     Трансфер Г</v>
      </c>
      <c r="B153" s="83">
        <f>(AV29*AW29)-(AV29*B87)</f>
        <v>0</v>
      </c>
      <c r="C153" s="97"/>
      <c r="D153" s="88"/>
      <c r="E153" s="143"/>
      <c r="AC153" s="36"/>
      <c r="AD153" s="36"/>
      <c r="AE153" s="36"/>
      <c r="AF153" s="36"/>
      <c r="AH153" s="36"/>
      <c r="AI153" s="36"/>
      <c r="AJ153" s="36"/>
      <c r="AL153" s="36"/>
      <c r="AM153" s="36"/>
      <c r="AN153" s="36"/>
      <c r="AP153" s="36"/>
      <c r="AQ153" s="36"/>
      <c r="AR153" s="36"/>
      <c r="AT153" s="36"/>
      <c r="AU153" s="36"/>
      <c r="AX153" s="36"/>
      <c r="AY153" s="36"/>
      <c r="BB153" s="36"/>
      <c r="BC153" s="36"/>
    </row>
    <row r="154" spans="1:55" x14ac:dyDescent="0.2">
      <c r="A154" s="60" t="str">
        <f>AZ24</f>
        <v>Клиент 6</v>
      </c>
      <c r="B154" s="83"/>
      <c r="C154" s="97"/>
      <c r="D154" s="88"/>
      <c r="E154" s="143"/>
      <c r="AC154" s="36"/>
      <c r="AD154" s="36"/>
      <c r="AE154" s="36"/>
      <c r="AF154" s="36"/>
      <c r="AH154" s="36"/>
      <c r="AI154" s="36"/>
      <c r="AJ154" s="36"/>
      <c r="AL154" s="36"/>
      <c r="AM154" s="36"/>
      <c r="AN154" s="36"/>
      <c r="AP154" s="36"/>
      <c r="AQ154" s="36"/>
      <c r="AR154" s="36"/>
      <c r="AT154" s="36"/>
      <c r="AU154" s="36"/>
      <c r="AX154" s="36"/>
      <c r="AY154" s="36"/>
      <c r="BB154" s="36"/>
      <c r="BC154" s="36"/>
    </row>
    <row r="155" spans="1:55" x14ac:dyDescent="0.2">
      <c r="A155" s="60" t="str">
        <f>"     "&amp;A26</f>
        <v xml:space="preserve">     Трансфер А</v>
      </c>
      <c r="B155" s="83">
        <f>(AZ26*BA26)-(AZ26*B87)</f>
        <v>0</v>
      </c>
      <c r="C155" s="97"/>
      <c r="D155" s="88"/>
      <c r="E155" s="143"/>
      <c r="AC155" s="36"/>
      <c r="AD155" s="36"/>
      <c r="AE155" s="36"/>
      <c r="AF155" s="36"/>
      <c r="AH155" s="36"/>
      <c r="AI155" s="36"/>
      <c r="AJ155" s="36"/>
      <c r="AL155" s="36"/>
      <c r="AM155" s="36"/>
      <c r="AN155" s="36"/>
      <c r="AP155" s="36"/>
      <c r="AQ155" s="36"/>
      <c r="AR155" s="36"/>
      <c r="AT155" s="36"/>
      <c r="AU155" s="36"/>
      <c r="AX155" s="36"/>
      <c r="AY155" s="36"/>
      <c r="BB155" s="36"/>
      <c r="BC155" s="36"/>
    </row>
    <row r="156" spans="1:55" x14ac:dyDescent="0.2">
      <c r="A156" s="60" t="str">
        <f t="shared" ref="A156:A158" si="11">"     "&amp;A27</f>
        <v xml:space="preserve">     Трансфер Б</v>
      </c>
      <c r="B156" s="83">
        <f>(AZ27*BA27)-(AZ27*B87)</f>
        <v>0</v>
      </c>
      <c r="C156" s="97"/>
      <c r="D156" s="88"/>
      <c r="E156" s="143"/>
      <c r="AC156" s="36"/>
      <c r="AD156" s="36"/>
      <c r="AE156" s="36"/>
      <c r="AF156" s="36"/>
      <c r="AH156" s="36"/>
      <c r="AI156" s="36"/>
      <c r="AJ156" s="36"/>
      <c r="AL156" s="36"/>
      <c r="AM156" s="36"/>
      <c r="AN156" s="36"/>
      <c r="AP156" s="36"/>
      <c r="AQ156" s="36"/>
      <c r="AR156" s="36"/>
      <c r="AT156" s="36"/>
      <c r="AU156" s="36"/>
      <c r="AX156" s="36"/>
      <c r="AY156" s="36"/>
      <c r="BB156" s="36"/>
      <c r="BC156" s="36"/>
    </row>
    <row r="157" spans="1:55" x14ac:dyDescent="0.2">
      <c r="A157" s="60" t="str">
        <f t="shared" si="11"/>
        <v xml:space="preserve">     Трансфер В</v>
      </c>
      <c r="B157" s="83">
        <f>(AZ28*BA28)-(AZ28*B87)</f>
        <v>0</v>
      </c>
      <c r="C157" s="97"/>
      <c r="D157" s="88"/>
      <c r="E157" s="143"/>
      <c r="AC157" s="36"/>
      <c r="AD157" s="36"/>
      <c r="AE157" s="36"/>
      <c r="AF157" s="36"/>
      <c r="AH157" s="36"/>
      <c r="AI157" s="36"/>
      <c r="AJ157" s="36"/>
      <c r="AL157" s="36"/>
      <c r="AM157" s="36"/>
      <c r="AN157" s="36"/>
      <c r="AP157" s="36"/>
      <c r="AQ157" s="36"/>
      <c r="AR157" s="36"/>
      <c r="AT157" s="36"/>
      <c r="AU157" s="36"/>
      <c r="AX157" s="36"/>
      <c r="AY157" s="36"/>
      <c r="BB157" s="36"/>
      <c r="BC157" s="36"/>
    </row>
    <row r="158" spans="1:55" x14ac:dyDescent="0.2">
      <c r="A158" s="60" t="str">
        <f t="shared" si="11"/>
        <v xml:space="preserve">     Трансфер Г</v>
      </c>
      <c r="B158" s="83">
        <f>(AZ29*BA29)-(AZ29*B87)</f>
        <v>0</v>
      </c>
      <c r="C158" s="97"/>
      <c r="D158" s="88"/>
      <c r="E158" s="143"/>
      <c r="AC158" s="36"/>
      <c r="AD158" s="36"/>
      <c r="AE158" s="36"/>
      <c r="AF158" s="36"/>
      <c r="AH158" s="36"/>
      <c r="AI158" s="36"/>
      <c r="AJ158" s="36"/>
      <c r="AL158" s="36"/>
      <c r="AM158" s="36"/>
      <c r="AN158" s="36"/>
      <c r="AP158" s="36"/>
      <c r="AQ158" s="36"/>
      <c r="AR158" s="36"/>
      <c r="AT158" s="36"/>
      <c r="AU158" s="36"/>
      <c r="AX158" s="36"/>
      <c r="AY158" s="36"/>
      <c r="BB158" s="36"/>
      <c r="BC158" s="36"/>
    </row>
    <row r="159" spans="1:55" x14ac:dyDescent="0.2">
      <c r="A159" s="60" t="str">
        <f>BD24</f>
        <v>Клиент 7</v>
      </c>
      <c r="B159" s="83"/>
      <c r="C159" s="97"/>
      <c r="D159" s="88"/>
      <c r="E159" s="143"/>
      <c r="AC159" s="36"/>
      <c r="AD159" s="36"/>
      <c r="AE159" s="36"/>
      <c r="AF159" s="36"/>
      <c r="AH159" s="36"/>
      <c r="AI159" s="36"/>
      <c r="AJ159" s="36"/>
      <c r="AL159" s="36"/>
      <c r="AM159" s="36"/>
      <c r="AN159" s="36"/>
      <c r="AP159" s="36"/>
      <c r="AQ159" s="36"/>
      <c r="AR159" s="36"/>
      <c r="AT159" s="36"/>
      <c r="AU159" s="36"/>
      <c r="AX159" s="36"/>
      <c r="AY159" s="36"/>
      <c r="BB159" s="36"/>
      <c r="BC159" s="36"/>
    </row>
    <row r="160" spans="1:55" x14ac:dyDescent="0.2">
      <c r="A160" s="60" t="str">
        <f>"     "&amp;A26</f>
        <v xml:space="preserve">     Трансфер А</v>
      </c>
      <c r="B160" s="83">
        <f>(BD26*BE26)-(BD26*B87)</f>
        <v>0</v>
      </c>
      <c r="C160" s="97"/>
      <c r="D160" s="88"/>
      <c r="E160" s="143"/>
      <c r="AC160" s="36"/>
      <c r="AD160" s="36"/>
      <c r="AE160" s="36"/>
      <c r="AF160" s="36"/>
      <c r="AH160" s="36"/>
      <c r="AI160" s="36"/>
      <c r="AJ160" s="36"/>
      <c r="AL160" s="36"/>
      <c r="AM160" s="36"/>
      <c r="AN160" s="36"/>
      <c r="AP160" s="36"/>
      <c r="AQ160" s="36"/>
      <c r="AR160" s="36"/>
      <c r="AT160" s="36"/>
      <c r="AU160" s="36"/>
      <c r="AX160" s="36"/>
      <c r="AY160" s="36"/>
      <c r="BB160" s="36"/>
      <c r="BC160" s="36"/>
    </row>
    <row r="161" spans="1:55" x14ac:dyDescent="0.2">
      <c r="A161" s="60" t="str">
        <f t="shared" ref="A161:A163" si="12">"     "&amp;A27</f>
        <v xml:space="preserve">     Трансфер Б</v>
      </c>
      <c r="B161" s="83">
        <f>(BD27*BE27)-(BD27*B87)</f>
        <v>0</v>
      </c>
      <c r="C161" s="97"/>
      <c r="D161" s="88"/>
      <c r="E161" s="143"/>
      <c r="AC161" s="36"/>
      <c r="AD161" s="36"/>
      <c r="AE161" s="36"/>
      <c r="AF161" s="36"/>
      <c r="AH161" s="36"/>
      <c r="AI161" s="36"/>
      <c r="AJ161" s="36"/>
      <c r="AL161" s="36"/>
      <c r="AM161" s="36"/>
      <c r="AN161" s="36"/>
      <c r="AP161" s="36"/>
      <c r="AQ161" s="36"/>
      <c r="AR161" s="36"/>
      <c r="AT161" s="36"/>
      <c r="AU161" s="36"/>
      <c r="AX161" s="36"/>
      <c r="AY161" s="36"/>
      <c r="BB161" s="36"/>
      <c r="BC161" s="36"/>
    </row>
    <row r="162" spans="1:55" x14ac:dyDescent="0.2">
      <c r="A162" s="60" t="str">
        <f t="shared" si="12"/>
        <v xml:space="preserve">     Трансфер В</v>
      </c>
      <c r="B162" s="83">
        <f>(BD28*BE28)-(BD28*B87)</f>
        <v>0</v>
      </c>
      <c r="C162" s="97"/>
      <c r="D162" s="88"/>
      <c r="E162" s="143"/>
      <c r="AC162" s="36"/>
      <c r="AD162" s="36"/>
      <c r="AE162" s="36"/>
      <c r="AF162" s="36"/>
      <c r="AH162" s="36"/>
      <c r="AI162" s="36"/>
      <c r="AJ162" s="36"/>
      <c r="AL162" s="36"/>
      <c r="AM162" s="36"/>
      <c r="AN162" s="36"/>
      <c r="AP162" s="36"/>
      <c r="AQ162" s="36"/>
      <c r="AR162" s="36"/>
      <c r="AT162" s="36"/>
      <c r="AU162" s="36"/>
      <c r="AX162" s="36"/>
      <c r="AY162" s="36"/>
      <c r="BB162" s="36"/>
      <c r="BC162" s="36"/>
    </row>
    <row r="163" spans="1:55" x14ac:dyDescent="0.2">
      <c r="A163" s="60" t="str">
        <f t="shared" si="12"/>
        <v xml:space="preserve">     Трансфер Г</v>
      </c>
      <c r="B163" s="83">
        <f>(BD29*BE29)-(BD29*B87)</f>
        <v>0</v>
      </c>
      <c r="C163" s="97"/>
      <c r="D163" s="88"/>
      <c r="E163" s="143"/>
      <c r="AC163" s="36"/>
      <c r="AD163" s="36"/>
      <c r="AE163" s="36"/>
      <c r="AF163" s="36"/>
      <c r="AH163" s="36"/>
      <c r="AI163" s="36"/>
      <c r="AJ163" s="36"/>
      <c r="AL163" s="36"/>
      <c r="AM163" s="36"/>
      <c r="AN163" s="36"/>
      <c r="AP163" s="36"/>
      <c r="AQ163" s="36"/>
      <c r="AR163" s="36"/>
      <c r="AT163" s="36"/>
      <c r="AU163" s="36"/>
      <c r="AX163" s="36"/>
      <c r="AY163" s="36"/>
      <c r="BB163" s="36"/>
      <c r="BC163" s="36"/>
    </row>
    <row r="164" spans="1:55" x14ac:dyDescent="0.2">
      <c r="A164" s="60"/>
      <c r="B164" s="83"/>
      <c r="C164" s="97"/>
      <c r="D164" s="88"/>
      <c r="E164" s="143"/>
      <c r="AC164" s="36"/>
      <c r="AD164" s="36"/>
      <c r="AE164" s="36"/>
      <c r="AF164" s="36"/>
      <c r="AH164" s="36"/>
      <c r="AI164" s="36"/>
      <c r="AJ164" s="36"/>
      <c r="AL164" s="36"/>
      <c r="AM164" s="36"/>
      <c r="AN164" s="36"/>
      <c r="AP164" s="36"/>
      <c r="AQ164" s="36"/>
      <c r="AR164" s="36"/>
      <c r="AT164" s="36"/>
      <c r="AU164" s="36"/>
      <c r="AX164" s="36"/>
      <c r="AY164" s="36"/>
      <c r="BB164" s="36"/>
      <c r="BC164" s="36"/>
    </row>
    <row r="165" spans="1:55" ht="32" x14ac:dyDescent="0.2">
      <c r="A165" s="60" t="s">
        <v>92</v>
      </c>
      <c r="B165" s="83">
        <f>B95-B94</f>
        <v>-239546.22333333362</v>
      </c>
      <c r="C165" s="97"/>
      <c r="D165" s="88"/>
      <c r="E165" s="143"/>
      <c r="AC165" s="36"/>
      <c r="AD165" s="36"/>
      <c r="AE165" s="36"/>
      <c r="AF165" s="36"/>
      <c r="AH165" s="36"/>
      <c r="AI165" s="36"/>
      <c r="AJ165" s="36"/>
      <c r="AL165" s="36"/>
      <c r="AM165" s="36"/>
      <c r="AN165" s="36"/>
      <c r="AP165" s="36"/>
      <c r="AQ165" s="36"/>
      <c r="AR165" s="36"/>
      <c r="AT165" s="36"/>
      <c r="AU165" s="36"/>
      <c r="AX165" s="36"/>
      <c r="AY165" s="36"/>
      <c r="BB165" s="36"/>
      <c r="BC165" s="36"/>
    </row>
    <row r="166" spans="1:55" ht="17" thickBot="1" x14ac:dyDescent="0.25">
      <c r="A166" s="60"/>
      <c r="B166" s="83"/>
      <c r="C166" s="97"/>
      <c r="D166" s="88"/>
      <c r="E166" s="143"/>
      <c r="AC166" s="36"/>
      <c r="AD166" s="36"/>
      <c r="AE166" s="36"/>
      <c r="AF166" s="36"/>
      <c r="AH166" s="36"/>
      <c r="AI166" s="36"/>
      <c r="AJ166" s="36"/>
      <c r="AL166" s="36"/>
      <c r="AM166" s="36"/>
      <c r="AN166" s="36"/>
      <c r="AP166" s="36"/>
      <c r="AQ166" s="36"/>
      <c r="AR166" s="36"/>
      <c r="AT166" s="36"/>
      <c r="AU166" s="36"/>
      <c r="AX166" s="36"/>
      <c r="AY166" s="36"/>
      <c r="BB166" s="36"/>
      <c r="BC166" s="36"/>
    </row>
    <row r="167" spans="1:55" ht="17" thickBot="1" x14ac:dyDescent="0.25">
      <c r="A167" s="139" t="s">
        <v>84</v>
      </c>
      <c r="B167" s="140">
        <f>SUM(B98:B163)</f>
        <v>-239546.22333333362</v>
      </c>
      <c r="C167" s="140">
        <f>SUM(C104:C107)-C92</f>
        <v>137125.1100000001</v>
      </c>
      <c r="D167" s="141">
        <f>SUM(D104:D107)-D94</f>
        <v>-1192046.2233333336</v>
      </c>
      <c r="E167" s="143"/>
    </row>
  </sheetData>
  <phoneticPr fontId="6" type="noConversion"/>
  <conditionalFormatting sqref="B167:D167">
    <cfRule type="colorScale" priority="1">
      <colorScale>
        <cfvo type="num" val="-1000000"/>
        <cfvo type="num" val="1000000"/>
        <color rgb="FFFF0000"/>
        <color rgb="FF92D050"/>
      </colorScale>
    </cfRule>
  </conditionalFormatting>
  <pageMargins left="0.25" right="0.25" top="0.75" bottom="0.75" header="0.3" footer="0.3"/>
  <pageSetup paperSize="9" scale="17" orientation="portrait" horizontalDpi="0" verticalDpi="0"/>
  <ignoredErrors>
    <ignoredError sqref="L27 B161 B157 B151 B146 B141 B1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Версия 1</vt:lpstr>
      <vt:lpstr>Версия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cp:lastPrinted>2016-05-04T15:58:00Z</cp:lastPrinted>
  <dcterms:created xsi:type="dcterms:W3CDTF">2016-05-01T06:08:28Z</dcterms:created>
  <dcterms:modified xsi:type="dcterms:W3CDTF">2016-05-05T08:56:46Z</dcterms:modified>
</cp:coreProperties>
</file>