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0" yWindow="600" windowWidth="22515" windowHeight="9480"/>
  </bookViews>
  <sheets>
    <sheet name="Лист4" sheetId="1" r:id="rId1"/>
    <sheet name="Лист5" sheetId="2" r:id="rId2"/>
  </sheets>
  <externalReferences>
    <externalReference r:id="rId3"/>
  </externalReferences>
  <definedNames>
    <definedName name="_xlnm._FilterDatabase" localSheetId="1" hidden="1">Лист5!$B$3:$T$13</definedName>
    <definedName name="sexler">[1]Əlavələr!$B$4:$B$15</definedName>
    <definedName name="ц">[1]Hesabat!$T$2</definedName>
  </definedNames>
  <calcPr calcId="145621" iterate="1" iterateCount="10"/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7" i="1"/>
  <c r="L8" i="1"/>
  <c r="L9" i="1"/>
  <c r="L10" i="1"/>
  <c r="K10" i="1"/>
  <c r="J12" i="1" l="1"/>
  <c r="J11" i="1"/>
  <c r="J10" i="1"/>
  <c r="S13" i="2"/>
  <c r="N13" i="2"/>
  <c r="M13" i="2"/>
  <c r="S12" i="2"/>
  <c r="N12" i="2"/>
  <c r="M12" i="2"/>
  <c r="S11" i="2"/>
  <c r="N11" i="2"/>
  <c r="M11" i="2"/>
  <c r="S10" i="2"/>
  <c r="N10" i="2"/>
  <c r="M10" i="2"/>
  <c r="S9" i="2"/>
  <c r="N9" i="2"/>
  <c r="M9" i="2"/>
  <c r="S8" i="2"/>
  <c r="N8" i="2"/>
  <c r="M8" i="2"/>
  <c r="B8" i="2"/>
  <c r="B9" i="2" s="1"/>
  <c r="B10" i="2" s="1"/>
  <c r="B11" i="2" s="1"/>
  <c r="B12" i="2" s="1"/>
  <c r="T7" i="2"/>
  <c r="T8" i="2" s="1"/>
  <c r="T9" i="2" s="1"/>
  <c r="T10" i="2" s="1"/>
  <c r="T11" i="2" s="1"/>
  <c r="T12" i="2" s="1"/>
  <c r="T13" i="2" s="1"/>
  <c r="S7" i="2"/>
  <c r="N7" i="2"/>
  <c r="M7" i="2"/>
  <c r="S6" i="2"/>
  <c r="N6" i="2"/>
  <c r="M6" i="2"/>
  <c r="N5" i="2"/>
  <c r="N4" i="2"/>
  <c r="J15" i="1"/>
  <c r="J14" i="1"/>
  <c r="J13" i="1"/>
  <c r="J9" i="1"/>
  <c r="K9" i="1" s="1"/>
  <c r="J8" i="1"/>
  <c r="K8" i="1" s="1"/>
  <c r="J7" i="1"/>
  <c r="K7" i="1" s="1"/>
  <c r="K11" i="1" l="1"/>
  <c r="K12" i="1" s="1"/>
</calcChain>
</file>

<file path=xl/sharedStrings.xml><?xml version="1.0" encoding="utf-8"?>
<sst xmlns="http://schemas.openxmlformats.org/spreadsheetml/2006/main" count="84" uniqueCount="41">
  <si>
    <t>Цеха</t>
  </si>
  <si>
    <t>Наименование</t>
  </si>
  <si>
    <t>Ед. изм</t>
  </si>
  <si>
    <t>Кол-во</t>
  </si>
  <si>
    <t>Цена</t>
  </si>
  <si>
    <t>Склад</t>
  </si>
  <si>
    <t>Литера</t>
  </si>
  <si>
    <t>Приход</t>
  </si>
  <si>
    <t>Расход</t>
  </si>
  <si>
    <t>Остаток</t>
  </si>
  <si>
    <t>Долг</t>
  </si>
  <si>
    <t>Примечание</t>
  </si>
  <si>
    <t>Реклама</t>
  </si>
  <si>
    <t>Товар</t>
  </si>
  <si>
    <t>шт</t>
  </si>
  <si>
    <t>Мебель</t>
  </si>
  <si>
    <t>Товар ыфвмфыв</t>
  </si>
  <si>
    <t>Метал</t>
  </si>
  <si>
    <t>Товар ывфыв</t>
  </si>
  <si>
    <t>Дата</t>
  </si>
  <si>
    <t>Ед.изм</t>
  </si>
  <si>
    <t>Цех</t>
  </si>
  <si>
    <t>$</t>
  </si>
  <si>
    <t xml:space="preserve">                Долг</t>
  </si>
  <si>
    <t>Товар 1</t>
  </si>
  <si>
    <t>компл</t>
  </si>
  <si>
    <t>ск</t>
  </si>
  <si>
    <t>пр</t>
  </si>
  <si>
    <t/>
  </si>
  <si>
    <t>Товар 2</t>
  </si>
  <si>
    <t>кл</t>
  </si>
  <si>
    <t>Товар 3</t>
  </si>
  <si>
    <t>кг</t>
  </si>
  <si>
    <t>Товар 4</t>
  </si>
  <si>
    <t>лс</t>
  </si>
  <si>
    <t>Товар 5</t>
  </si>
  <si>
    <t>Товар 6</t>
  </si>
  <si>
    <t>Товар 7</t>
  </si>
  <si>
    <t>Товар 8</t>
  </si>
  <si>
    <t>Товар 9</t>
  </si>
  <si>
    <t>Товар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</si>
</sst>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₼-42C]\ #,##0.00"/>
    <numFmt numFmtId="165" formatCode="dd/mm/yy;@"/>
    <numFmt numFmtId="166" formatCode="d/m/yy;@"/>
  </numFmts>
  <fonts count="8">
    <font>
      <sz val="11"/>
      <color theme="1"/>
      <name val="Calibri"/>
      <family val="2"/>
      <charset val="204"/>
      <scheme val="minor"/>
    </font>
    <font>
      <b/>
      <sz val="9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name val="Arial"/>
      <family val="2"/>
      <charset val="204"/>
    </font>
    <font>
      <b/>
      <sz val="12"/>
      <name val="Palatino Linotype"/>
      <family val="1"/>
      <charset val="204"/>
    </font>
    <font>
      <b/>
      <sz val="9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5" fontId="3" fillId="3" borderId="4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165" fontId="6" fillId="0" borderId="3" xfId="0" applyNumberFormat="1" applyFont="1" applyBorder="1"/>
    <xf numFmtId="0" fontId="0" fillId="0" borderId="2" xfId="0" applyFont="1" applyBorder="1"/>
    <xf numFmtId="0" fontId="6" fillId="0" borderId="2" xfId="1" applyNumberFormat="1" applyFont="1" applyFill="1" applyBorder="1" applyAlignment="1" applyProtection="1">
      <alignment horizontal="center"/>
    </xf>
    <xf numFmtId="0" fontId="6" fillId="0" borderId="2" xfId="0" applyFont="1" applyBorder="1"/>
    <xf numFmtId="0" fontId="6" fillId="0" borderId="2" xfId="1" applyNumberFormat="1" applyFont="1" applyBorder="1" applyAlignment="1" applyProtection="1">
      <alignment horizontal="center"/>
    </xf>
    <xf numFmtId="49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1" fontId="6" fillId="0" borderId="2" xfId="0" applyNumberFormat="1" applyFont="1" applyBorder="1"/>
    <xf numFmtId="0" fontId="6" fillId="0" borderId="2" xfId="0" applyNumberFormat="1" applyFont="1" applyBorder="1"/>
    <xf numFmtId="3" fontId="6" fillId="0" borderId="2" xfId="0" applyNumberFormat="1" applyFont="1" applyBorder="1"/>
    <xf numFmtId="49" fontId="6" fillId="0" borderId="2" xfId="0" applyNumberFormat="1" applyFont="1" applyFill="1" applyBorder="1"/>
    <xf numFmtId="166" fontId="6" fillId="0" borderId="2" xfId="0" applyNumberFormat="1" applyFont="1" applyBorder="1"/>
    <xf numFmtId="165" fontId="6" fillId="4" borderId="3" xfId="0" applyNumberFormat="1" applyFont="1" applyFill="1" applyBorder="1"/>
    <xf numFmtId="0" fontId="0" fillId="4" borderId="2" xfId="0" applyFont="1" applyFill="1" applyBorder="1"/>
    <xf numFmtId="0" fontId="6" fillId="4" borderId="2" xfId="1" applyNumberFormat="1" applyFont="1" applyFill="1" applyBorder="1" applyAlignment="1" applyProtection="1">
      <alignment horizontal="center"/>
    </xf>
    <xf numFmtId="0" fontId="6" fillId="4" borderId="2" xfId="0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2" xfId="0" applyNumberFormat="1" applyFont="1" applyFill="1" applyBorder="1"/>
    <xf numFmtId="1" fontId="6" fillId="4" borderId="2" xfId="0" applyNumberFormat="1" applyFont="1" applyFill="1" applyBorder="1"/>
    <xf numFmtId="0" fontId="6" fillId="4" borderId="2" xfId="0" applyNumberFormat="1" applyFont="1" applyFill="1" applyBorder="1"/>
    <xf numFmtId="3" fontId="6" fillId="4" borderId="2" xfId="0" applyNumberFormat="1" applyFont="1" applyFill="1" applyBorder="1"/>
    <xf numFmtId="49" fontId="6" fillId="4" borderId="2" xfId="0" applyNumberFormat="1" applyFont="1" applyFill="1" applyBorder="1"/>
    <xf numFmtId="166" fontId="6" fillId="4" borderId="2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3</xdr:row>
      <xdr:rowOff>0</xdr:rowOff>
    </xdr:from>
    <xdr:to>
      <xdr:col>2</xdr:col>
      <xdr:colOff>828675</xdr:colOff>
      <xdr:row>3</xdr:row>
      <xdr:rowOff>0</xdr:rowOff>
    </xdr:to>
    <xdr:sp macro="" textlink="">
      <xdr:nvSpPr>
        <xdr:cNvPr id="2" name="AutoShape 90"/>
        <xdr:cNvSpPr>
          <a:spLocks noChangeArrowheads="1"/>
        </xdr:cNvSpPr>
      </xdr:nvSpPr>
      <xdr:spPr bwMode="auto">
        <a:xfrm>
          <a:off x="1924050" y="609600"/>
          <a:ext cx="123825" cy="0"/>
        </a:xfrm>
        <a:prstGeom prst="triangle">
          <a:avLst>
            <a:gd name="adj" fmla="val 50000"/>
          </a:avLst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685800</xdr:colOff>
      <xdr:row>3</xdr:row>
      <xdr:rowOff>0</xdr:rowOff>
    </xdr:from>
    <xdr:to>
      <xdr:col>2</xdr:col>
      <xdr:colOff>809625</xdr:colOff>
      <xdr:row>3</xdr:row>
      <xdr:rowOff>0</xdr:rowOff>
    </xdr:to>
    <xdr:sp macro="" textlink="">
      <xdr:nvSpPr>
        <xdr:cNvPr id="3" name="Rectangle 91"/>
        <xdr:cNvSpPr>
          <a:spLocks noChangeArrowheads="1"/>
        </xdr:cNvSpPr>
      </xdr:nvSpPr>
      <xdr:spPr bwMode="auto">
        <a:xfrm>
          <a:off x="1905000" y="609600"/>
          <a:ext cx="123825" cy="0"/>
        </a:xfrm>
        <a:prstGeom prst="rect">
          <a:avLst/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704850</xdr:colOff>
      <xdr:row>3</xdr:row>
      <xdr:rowOff>0</xdr:rowOff>
    </xdr:from>
    <xdr:to>
      <xdr:col>2</xdr:col>
      <xdr:colOff>828675</xdr:colOff>
      <xdr:row>3</xdr:row>
      <xdr:rowOff>0</xdr:rowOff>
    </xdr:to>
    <xdr:sp macro="" textlink="">
      <xdr:nvSpPr>
        <xdr:cNvPr id="4" name="AutoShape 136"/>
        <xdr:cNvSpPr>
          <a:spLocks noChangeArrowheads="1"/>
        </xdr:cNvSpPr>
      </xdr:nvSpPr>
      <xdr:spPr bwMode="auto">
        <a:xfrm>
          <a:off x="1924050" y="609600"/>
          <a:ext cx="123825" cy="0"/>
        </a:xfrm>
        <a:prstGeom prst="triangle">
          <a:avLst>
            <a:gd name="adj" fmla="val 50000"/>
          </a:avLst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685800</xdr:colOff>
      <xdr:row>3</xdr:row>
      <xdr:rowOff>0</xdr:rowOff>
    </xdr:from>
    <xdr:to>
      <xdr:col>2</xdr:col>
      <xdr:colOff>809625</xdr:colOff>
      <xdr:row>3</xdr:row>
      <xdr:rowOff>0</xdr:rowOff>
    </xdr:to>
    <xdr:sp macro="" textlink="">
      <xdr:nvSpPr>
        <xdr:cNvPr id="5" name="Rectangle 137"/>
        <xdr:cNvSpPr>
          <a:spLocks noChangeArrowheads="1"/>
        </xdr:cNvSpPr>
      </xdr:nvSpPr>
      <xdr:spPr bwMode="auto">
        <a:xfrm>
          <a:off x="1905000" y="609600"/>
          <a:ext cx="123825" cy="0"/>
        </a:xfrm>
        <a:prstGeom prst="rect">
          <a:avLst/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a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iş"/>
      <sheetName val="Əlavələr"/>
      <sheetName val="Hesabat"/>
      <sheetName val="Лист4"/>
      <sheetName val="Лист5"/>
    </sheetNames>
    <sheetDataSet>
      <sheetData sheetId="0"/>
      <sheetData sheetId="1">
        <row r="5">
          <cell r="B5" t="str">
            <v>Metal</v>
          </cell>
        </row>
        <row r="6">
          <cell r="B6" t="str">
            <v>Mebel</v>
          </cell>
        </row>
        <row r="7">
          <cell r="B7" t="str">
            <v>Reklam</v>
          </cell>
        </row>
        <row r="8">
          <cell r="B8" t="str">
            <v>Servis</v>
          </cell>
        </row>
        <row r="9">
          <cell r="B9" t="str">
            <v>Komplekt</v>
          </cell>
        </row>
        <row r="10">
          <cell r="B10" t="str">
            <v>Şüşə</v>
          </cell>
        </row>
        <row r="11">
          <cell r="B11" t="str">
            <v>İdarə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6:M15"/>
  <sheetViews>
    <sheetView tabSelected="1" workbookViewId="0">
      <selection activeCell="L7" sqref="L7"/>
    </sheetView>
  </sheetViews>
  <sheetFormatPr defaultRowHeight="15"/>
  <cols>
    <col min="3" max="3" width="20.85546875" customWidth="1"/>
    <col min="5" max="5" width="11.28515625" customWidth="1"/>
    <col min="13" max="13" width="13.140625" bestFit="1" customWidth="1"/>
  </cols>
  <sheetData>
    <row r="6" spans="2:13">
      <c r="B6" s="1" t="s">
        <v>0</v>
      </c>
      <c r="C6" s="2" t="s">
        <v>1</v>
      </c>
      <c r="D6" s="3" t="s">
        <v>2</v>
      </c>
      <c r="E6" s="2" t="s">
        <v>3</v>
      </c>
      <c r="F6" s="2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</row>
    <row r="7" spans="2:13">
      <c r="B7" s="5" t="s">
        <v>12</v>
      </c>
      <c r="C7" s="5" t="s">
        <v>13</v>
      </c>
      <c r="D7" s="5" t="s">
        <v>14</v>
      </c>
      <c r="E7" s="5">
        <v>10</v>
      </c>
      <c r="F7" s="5">
        <v>10</v>
      </c>
      <c r="G7" s="5"/>
      <c r="H7" s="5"/>
      <c r="I7" s="6"/>
      <c r="J7" s="6">
        <f t="shared" ref="J7:J15" si="0">E7*F7</f>
        <v>100</v>
      </c>
      <c r="K7" s="7">
        <f>Лист5!Q13-J7</f>
        <v>750</v>
      </c>
      <c r="L7" s="5">
        <f>LOOKUP(,-1/(Лист5!I$4:I$99=B7),Лист5!Q$4:Q$99)-SUMIF(B$7:B7,B7,J$7:J7)</f>
        <v>750</v>
      </c>
      <c r="M7" s="5"/>
    </row>
    <row r="8" spans="2:13">
      <c r="B8" s="5" t="s">
        <v>15</v>
      </c>
      <c r="C8" s="5" t="s">
        <v>16</v>
      </c>
      <c r="D8" s="5" t="s">
        <v>14</v>
      </c>
      <c r="E8" s="5">
        <v>10</v>
      </c>
      <c r="F8" s="5">
        <v>12</v>
      </c>
      <c r="G8" s="5"/>
      <c r="H8" s="5"/>
      <c r="I8" s="6"/>
      <c r="J8" s="6">
        <f t="shared" si="0"/>
        <v>120</v>
      </c>
      <c r="K8" s="7">
        <f>Лист5!Q11-Лист4!J8</f>
        <v>725</v>
      </c>
      <c r="L8" s="5">
        <f>LOOKUP(,-1/(Лист5!I$4:I$99=B8),Лист5!Q$4:Q$99)-SUMIF(B$7:B8,B8,J$7:J8)</f>
        <v>725</v>
      </c>
      <c r="M8" s="5"/>
    </row>
    <row r="9" spans="2:13">
      <c r="B9" s="5" t="s">
        <v>17</v>
      </c>
      <c r="C9" s="5" t="s">
        <v>18</v>
      </c>
      <c r="D9" s="5" t="s">
        <v>14</v>
      </c>
      <c r="E9" s="5">
        <v>35</v>
      </c>
      <c r="F9" s="5">
        <v>21</v>
      </c>
      <c r="G9" s="5"/>
      <c r="H9" s="5"/>
      <c r="I9" s="6"/>
      <c r="J9" s="6">
        <f t="shared" si="0"/>
        <v>735</v>
      </c>
      <c r="K9" s="7">
        <f>Лист5!Q13-Лист4!J9</f>
        <v>115</v>
      </c>
      <c r="L9" s="5">
        <f>LOOKUP(,-1/(Лист5!I$4:I$99=B9),Лист5!Q$4:Q$99)-SUMIF(B$7:B9,B9,J$7:J9)</f>
        <v>120</v>
      </c>
      <c r="M9" s="5"/>
    </row>
    <row r="10" spans="2:13">
      <c r="B10" s="5" t="s">
        <v>12</v>
      </c>
      <c r="C10" s="5" t="s">
        <v>13</v>
      </c>
      <c r="D10" s="5" t="s">
        <v>14</v>
      </c>
      <c r="E10" s="5">
        <v>10</v>
      </c>
      <c r="F10" s="5">
        <v>10</v>
      </c>
      <c r="G10" s="5"/>
      <c r="H10" s="5"/>
      <c r="I10" s="6"/>
      <c r="J10" s="6">
        <f t="shared" si="0"/>
        <v>100</v>
      </c>
      <c r="K10" s="7">
        <f>K7-J10</f>
        <v>650</v>
      </c>
      <c r="L10" s="5">
        <f>LOOKUP(,-1/(Лист5!I$4:I$99=B10),Лист5!Q$4:Q$99)-SUMIF(B$7:B10,B10,J$7:J10)</f>
        <v>650</v>
      </c>
      <c r="M10" s="5"/>
    </row>
    <row r="11" spans="2:13">
      <c r="B11" s="5" t="s">
        <v>15</v>
      </c>
      <c r="C11" s="5" t="s">
        <v>16</v>
      </c>
      <c r="D11" s="5" t="s">
        <v>14</v>
      </c>
      <c r="E11" s="5">
        <v>10</v>
      </c>
      <c r="F11" s="5">
        <v>12</v>
      </c>
      <c r="G11" s="5"/>
      <c r="H11" s="5"/>
      <c r="I11" s="6"/>
      <c r="J11" s="6">
        <f t="shared" si="0"/>
        <v>120</v>
      </c>
      <c r="K11" s="7">
        <f>K8-J11</f>
        <v>605</v>
      </c>
      <c r="L11" s="5">
        <f>LOOKUP(,-1/(Лист5!I$4:I$99=B11),Лист5!Q$4:Q$99)-SUMIF(B$7:B11,B11,J$7:J11)</f>
        <v>605</v>
      </c>
      <c r="M11" s="5"/>
    </row>
    <row r="12" spans="2:13">
      <c r="B12" s="5" t="s">
        <v>15</v>
      </c>
      <c r="C12" s="5" t="s">
        <v>18</v>
      </c>
      <c r="D12" s="5" t="s">
        <v>14</v>
      </c>
      <c r="E12" s="5">
        <v>3</v>
      </c>
      <c r="F12" s="5">
        <v>2</v>
      </c>
      <c r="G12" s="5"/>
      <c r="H12" s="5"/>
      <c r="I12" s="6"/>
      <c r="J12" s="6">
        <f t="shared" si="0"/>
        <v>6</v>
      </c>
      <c r="K12" s="7">
        <f>K11-J12</f>
        <v>599</v>
      </c>
      <c r="L12" s="5">
        <f>LOOKUP(,-1/(Лист5!I$4:I$99=B12),Лист5!Q$4:Q$99)-SUMIF(B$7:B12,B12,J$7:J12)</f>
        <v>599</v>
      </c>
      <c r="M12" s="5"/>
    </row>
    <row r="13" spans="2:13">
      <c r="B13" s="5"/>
      <c r="C13" s="5"/>
      <c r="D13" s="5"/>
      <c r="E13" s="5"/>
      <c r="F13" s="5"/>
      <c r="G13" s="5"/>
      <c r="H13" s="5"/>
      <c r="I13" s="6"/>
      <c r="J13" s="6">
        <f t="shared" si="0"/>
        <v>0</v>
      </c>
      <c r="K13" s="5"/>
      <c r="L13" s="5">
        <f>LOOKUP(,-1/(Лист5!I$4:I$99=B13),Лист5!Q$4:Q$99)-SUMIF(B$7:B13,B13,J$7:J13)</f>
        <v>0</v>
      </c>
      <c r="M13" s="5"/>
    </row>
    <row r="14" spans="2:13">
      <c r="B14" s="5"/>
      <c r="C14" s="5"/>
      <c r="D14" s="5"/>
      <c r="E14" s="5"/>
      <c r="F14" s="5"/>
      <c r="G14" s="5"/>
      <c r="H14" s="5"/>
      <c r="I14" s="6"/>
      <c r="J14" s="6">
        <f t="shared" si="0"/>
        <v>0</v>
      </c>
      <c r="K14" s="5"/>
      <c r="L14" s="5">
        <f>LOOKUP(,-1/(Лист5!I$4:I$99=B14),Лист5!Q$4:Q$99)-SUMIF(B$7:B14,B14,J$7:J14)</f>
        <v>0</v>
      </c>
      <c r="M14" s="5"/>
    </row>
    <row r="15" spans="2:13">
      <c r="B15" s="5"/>
      <c r="C15" s="5"/>
      <c r="D15" s="5"/>
      <c r="E15" s="5"/>
      <c r="F15" s="5"/>
      <c r="G15" s="5"/>
      <c r="H15" s="5"/>
      <c r="I15" s="6"/>
      <c r="J15" s="6">
        <f t="shared" si="0"/>
        <v>0</v>
      </c>
      <c r="K15" s="5"/>
      <c r="L15" s="5">
        <f>LOOKUP(,-1/(Лист5!I$4:I$99=B15),Лист5!Q$4:Q$99)-SUMIF(B$7:B15,B15,J$7:J15)</f>
        <v>0</v>
      </c>
      <c r="M15" s="5"/>
    </row>
  </sheetData>
  <conditionalFormatting sqref="J7:J9 J13:J15">
    <cfRule type="expression" dxfId="3" priority="2">
      <formula>IF($F7=0,1)</formula>
    </cfRule>
  </conditionalFormatting>
  <conditionalFormatting sqref="J10:J12">
    <cfRule type="expression" dxfId="2" priority="1">
      <formula>IF($F10=0,1)</formula>
    </cfRule>
  </conditionalFormatting>
  <dataValidations count="1">
    <dataValidation type="list" allowBlank="1" showInputMessage="1" showErrorMessage="1" sqref="B7:B15">
      <formula1>sexler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2:T13"/>
  <sheetViews>
    <sheetView workbookViewId="0">
      <selection activeCell="Q13" sqref="Q13"/>
    </sheetView>
  </sheetViews>
  <sheetFormatPr defaultRowHeight="15"/>
  <cols>
    <col min="3" max="3" width="18.85546875" bestFit="1" customWidth="1"/>
  </cols>
  <sheetData>
    <row r="2" spans="2:20">
      <c r="R2" t="s">
        <v>9</v>
      </c>
      <c r="S2">
        <v>1000</v>
      </c>
    </row>
    <row r="3" spans="2:20" ht="18">
      <c r="B3" s="8" t="s">
        <v>19</v>
      </c>
      <c r="C3" s="9" t="s">
        <v>1</v>
      </c>
      <c r="D3" s="10" t="s">
        <v>20</v>
      </c>
      <c r="E3" s="10" t="s">
        <v>3</v>
      </c>
      <c r="F3" s="10" t="s">
        <v>4</v>
      </c>
      <c r="G3" s="10" t="s">
        <v>5</v>
      </c>
      <c r="H3" s="11" t="s">
        <v>6</v>
      </c>
      <c r="I3" s="11" t="s">
        <v>21</v>
      </c>
      <c r="J3" s="12" t="s">
        <v>22</v>
      </c>
      <c r="K3" s="13" t="s">
        <v>7</v>
      </c>
      <c r="L3" s="14"/>
      <c r="M3" s="15"/>
      <c r="N3" s="13" t="s">
        <v>8</v>
      </c>
      <c r="O3" s="14"/>
      <c r="P3" s="16"/>
      <c r="Q3" s="16" t="s">
        <v>9</v>
      </c>
      <c r="R3" s="17" t="s">
        <v>23</v>
      </c>
      <c r="S3" s="18"/>
      <c r="T3" s="18" t="s">
        <v>11</v>
      </c>
    </row>
    <row r="4" spans="2:20">
      <c r="B4" s="19">
        <v>38500</v>
      </c>
      <c r="C4" s="20" t="s">
        <v>24</v>
      </c>
      <c r="D4" s="21" t="s">
        <v>25</v>
      </c>
      <c r="E4" s="22">
        <v>5</v>
      </c>
      <c r="F4" s="22">
        <v>5</v>
      </c>
      <c r="G4" s="23" t="s">
        <v>26</v>
      </c>
      <c r="H4" s="24" t="s">
        <v>27</v>
      </c>
      <c r="I4" s="24" t="s">
        <v>15</v>
      </c>
      <c r="J4" s="25">
        <v>0.98799999999999999</v>
      </c>
      <c r="K4" s="26"/>
      <c r="L4" s="27"/>
      <c r="M4" s="26"/>
      <c r="N4" s="28">
        <f t="shared" ref="N4:N13" si="0">E4*F4</f>
        <v>25</v>
      </c>
      <c r="O4" s="29"/>
      <c r="P4" s="26"/>
      <c r="Q4" s="26">
        <v>1000</v>
      </c>
      <c r="R4" s="30"/>
      <c r="S4" s="31" t="s">
        <v>28</v>
      </c>
      <c r="T4" s="22"/>
    </row>
    <row r="5" spans="2:20">
      <c r="B5" s="19">
        <v>38500</v>
      </c>
      <c r="C5" s="20" t="s">
        <v>29</v>
      </c>
      <c r="D5" s="21" t="s">
        <v>14</v>
      </c>
      <c r="E5" s="22">
        <v>6</v>
      </c>
      <c r="F5" s="22">
        <v>5</v>
      </c>
      <c r="G5" s="23"/>
      <c r="H5" s="22" t="s">
        <v>30</v>
      </c>
      <c r="I5" s="22" t="s">
        <v>12</v>
      </c>
      <c r="J5" s="25">
        <v>0.96399999999999997</v>
      </c>
      <c r="K5" s="26"/>
      <c r="L5" s="27"/>
      <c r="M5" s="26"/>
      <c r="N5" s="28">
        <f t="shared" si="0"/>
        <v>30</v>
      </c>
      <c r="O5" s="29"/>
      <c r="P5" s="26"/>
      <c r="Q5" s="26">
        <v>970</v>
      </c>
      <c r="R5" s="30"/>
      <c r="S5" s="31" t="s">
        <v>28</v>
      </c>
      <c r="T5" s="22"/>
    </row>
    <row r="6" spans="2:20">
      <c r="B6" s="19">
        <v>38501</v>
      </c>
      <c r="C6" s="20" t="s">
        <v>31</v>
      </c>
      <c r="D6" s="21" t="s">
        <v>32</v>
      </c>
      <c r="E6" s="22">
        <v>7</v>
      </c>
      <c r="F6" s="22">
        <v>5</v>
      </c>
      <c r="G6" s="23"/>
      <c r="H6" s="22" t="s">
        <v>27</v>
      </c>
      <c r="I6" s="22" t="s">
        <v>17</v>
      </c>
      <c r="J6" s="25">
        <v>0.9</v>
      </c>
      <c r="K6" s="26"/>
      <c r="L6" s="27"/>
      <c r="M6" s="26">
        <f t="shared" ref="M6:M13" si="1">IF(K6="$",K6,K6/J6)</f>
        <v>0</v>
      </c>
      <c r="N6" s="28">
        <f t="shared" si="0"/>
        <v>35</v>
      </c>
      <c r="O6" s="29"/>
      <c r="P6" s="26"/>
      <c r="Q6" s="26">
        <v>965</v>
      </c>
      <c r="R6" s="30"/>
      <c r="S6" s="31" t="str">
        <f t="shared" ref="S6:S13" si="2">IF(AND(H6="кр",R6=0),"Долг","")</f>
        <v/>
      </c>
      <c r="T6" s="22"/>
    </row>
    <row r="7" spans="2:20">
      <c r="B7" s="19">
        <v>40463</v>
      </c>
      <c r="C7" s="20" t="s">
        <v>33</v>
      </c>
      <c r="D7" s="21" t="s">
        <v>14</v>
      </c>
      <c r="E7" s="22">
        <v>8</v>
      </c>
      <c r="F7" s="22">
        <v>5</v>
      </c>
      <c r="G7" s="23" t="s">
        <v>26</v>
      </c>
      <c r="H7" s="22" t="s">
        <v>34</v>
      </c>
      <c r="I7" s="22" t="s">
        <v>15</v>
      </c>
      <c r="J7" s="25">
        <v>0.81</v>
      </c>
      <c r="K7" s="26"/>
      <c r="L7" s="27"/>
      <c r="M7" s="26">
        <f t="shared" si="1"/>
        <v>0</v>
      </c>
      <c r="N7" s="28">
        <f t="shared" si="0"/>
        <v>40</v>
      </c>
      <c r="O7" s="29"/>
      <c r="P7" s="26"/>
      <c r="Q7" s="26">
        <v>960</v>
      </c>
      <c r="R7" s="30"/>
      <c r="S7" s="31" t="str">
        <f t="shared" si="2"/>
        <v/>
      </c>
      <c r="T7" s="22">
        <f t="shared" ref="T7:T13" si="3">T6</f>
        <v>0</v>
      </c>
    </row>
    <row r="8" spans="2:20">
      <c r="B8" s="19">
        <f t="shared" ref="B8:B12" si="4">B7</f>
        <v>40463</v>
      </c>
      <c r="C8" s="20" t="s">
        <v>35</v>
      </c>
      <c r="D8" s="21" t="s">
        <v>25</v>
      </c>
      <c r="E8" s="22">
        <v>9</v>
      </c>
      <c r="F8" s="22">
        <v>5</v>
      </c>
      <c r="G8" s="23"/>
      <c r="H8" s="22"/>
      <c r="I8" s="22" t="s">
        <v>17</v>
      </c>
      <c r="J8" s="25">
        <v>0.81</v>
      </c>
      <c r="K8" s="26"/>
      <c r="L8" s="27"/>
      <c r="M8" s="26">
        <f t="shared" si="1"/>
        <v>0</v>
      </c>
      <c r="N8" s="28">
        <f t="shared" si="0"/>
        <v>45</v>
      </c>
      <c r="O8" s="29"/>
      <c r="P8" s="26"/>
      <c r="Q8" s="26">
        <v>920</v>
      </c>
      <c r="R8" s="30"/>
      <c r="S8" s="31" t="str">
        <f t="shared" si="2"/>
        <v/>
      </c>
      <c r="T8" s="22">
        <f t="shared" si="3"/>
        <v>0</v>
      </c>
    </row>
    <row r="9" spans="2:20">
      <c r="B9" s="19">
        <f t="shared" si="4"/>
        <v>40463</v>
      </c>
      <c r="C9" s="20" t="s">
        <v>36</v>
      </c>
      <c r="D9" s="21" t="s">
        <v>14</v>
      </c>
      <c r="E9" s="22">
        <v>10</v>
      </c>
      <c r="F9" s="22">
        <v>5</v>
      </c>
      <c r="G9" s="23"/>
      <c r="H9" s="22"/>
      <c r="I9" s="22" t="s">
        <v>12</v>
      </c>
      <c r="J9" s="25">
        <v>0.81</v>
      </c>
      <c r="K9" s="26"/>
      <c r="L9" s="27"/>
      <c r="M9" s="26">
        <f t="shared" si="1"/>
        <v>0</v>
      </c>
      <c r="N9" s="28">
        <f t="shared" si="0"/>
        <v>50</v>
      </c>
      <c r="O9" s="29"/>
      <c r="P9" s="26"/>
      <c r="Q9" s="26">
        <v>920</v>
      </c>
      <c r="R9" s="30"/>
      <c r="S9" s="31" t="str">
        <f t="shared" si="2"/>
        <v/>
      </c>
      <c r="T9" s="22">
        <f t="shared" si="3"/>
        <v>0</v>
      </c>
    </row>
    <row r="10" spans="2:20">
      <c r="B10" s="19">
        <f t="shared" si="4"/>
        <v>40463</v>
      </c>
      <c r="C10" s="20" t="s">
        <v>37</v>
      </c>
      <c r="D10" s="21" t="s">
        <v>32</v>
      </c>
      <c r="E10" s="22">
        <v>11</v>
      </c>
      <c r="F10" s="22">
        <v>5</v>
      </c>
      <c r="G10" s="23"/>
      <c r="H10" s="22"/>
      <c r="I10" s="22" t="s">
        <v>15</v>
      </c>
      <c r="J10" s="25">
        <v>0.81</v>
      </c>
      <c r="K10" s="26"/>
      <c r="L10" s="27"/>
      <c r="M10" s="26">
        <f t="shared" si="1"/>
        <v>0</v>
      </c>
      <c r="N10" s="28">
        <f t="shared" si="0"/>
        <v>55</v>
      </c>
      <c r="O10" s="29"/>
      <c r="P10" s="26"/>
      <c r="Q10" s="26">
        <v>905</v>
      </c>
      <c r="R10" s="30"/>
      <c r="S10" s="31" t="str">
        <f t="shared" si="2"/>
        <v/>
      </c>
      <c r="T10" s="22">
        <f t="shared" si="3"/>
        <v>0</v>
      </c>
    </row>
    <row r="11" spans="2:20">
      <c r="B11" s="32">
        <f t="shared" si="4"/>
        <v>40463</v>
      </c>
      <c r="C11" s="33" t="s">
        <v>38</v>
      </c>
      <c r="D11" s="34" t="s">
        <v>14</v>
      </c>
      <c r="E11" s="35">
        <v>12</v>
      </c>
      <c r="F11" s="35">
        <v>5</v>
      </c>
      <c r="G11" s="34" t="s">
        <v>26</v>
      </c>
      <c r="H11" s="35"/>
      <c r="I11" s="35" t="s">
        <v>15</v>
      </c>
      <c r="J11" s="36">
        <v>0.81</v>
      </c>
      <c r="K11" s="37"/>
      <c r="L11" s="38"/>
      <c r="M11" s="37">
        <f t="shared" si="1"/>
        <v>0</v>
      </c>
      <c r="N11" s="39">
        <f t="shared" si="0"/>
        <v>60</v>
      </c>
      <c r="O11" s="40"/>
      <c r="P11" s="37"/>
      <c r="Q11" s="37">
        <v>845</v>
      </c>
      <c r="R11" s="41"/>
      <c r="S11" s="42" t="str">
        <f t="shared" si="2"/>
        <v/>
      </c>
      <c r="T11" s="35">
        <f t="shared" si="3"/>
        <v>0</v>
      </c>
    </row>
    <row r="12" spans="2:20">
      <c r="B12" s="32">
        <f t="shared" si="4"/>
        <v>40463</v>
      </c>
      <c r="C12" s="33" t="s">
        <v>39</v>
      </c>
      <c r="D12" s="34" t="s">
        <v>25</v>
      </c>
      <c r="E12" s="35">
        <v>13</v>
      </c>
      <c r="F12" s="35">
        <v>5</v>
      </c>
      <c r="G12" s="34"/>
      <c r="H12" s="35"/>
      <c r="I12" s="35" t="s">
        <v>17</v>
      </c>
      <c r="J12" s="36">
        <v>0.81</v>
      </c>
      <c r="K12" s="37"/>
      <c r="L12" s="38"/>
      <c r="M12" s="37">
        <f t="shared" si="1"/>
        <v>0</v>
      </c>
      <c r="N12" s="39">
        <f t="shared" si="0"/>
        <v>65</v>
      </c>
      <c r="O12" s="40"/>
      <c r="P12" s="37"/>
      <c r="Q12" s="37">
        <v>855</v>
      </c>
      <c r="R12" s="41"/>
      <c r="S12" s="42" t="str">
        <f t="shared" si="2"/>
        <v/>
      </c>
      <c r="T12" s="35">
        <f t="shared" si="3"/>
        <v>0</v>
      </c>
    </row>
    <row r="13" spans="2:20">
      <c r="B13" s="32">
        <v>40463</v>
      </c>
      <c r="C13" s="33" t="s">
        <v>40</v>
      </c>
      <c r="D13" s="34" t="s">
        <v>14</v>
      </c>
      <c r="E13" s="35">
        <v>14</v>
      </c>
      <c r="F13" s="35">
        <v>5</v>
      </c>
      <c r="G13" s="34"/>
      <c r="H13" s="35"/>
      <c r="I13" s="35" t="s">
        <v>12</v>
      </c>
      <c r="J13" s="36">
        <v>0.81</v>
      </c>
      <c r="K13" s="37"/>
      <c r="L13" s="38"/>
      <c r="M13" s="37">
        <f t="shared" si="1"/>
        <v>0</v>
      </c>
      <c r="N13" s="39">
        <f t="shared" si="0"/>
        <v>70</v>
      </c>
      <c r="O13" s="40"/>
      <c r="P13" s="37"/>
      <c r="Q13" s="37">
        <v>850</v>
      </c>
      <c r="R13" s="41"/>
      <c r="S13" s="42" t="str">
        <f t="shared" si="2"/>
        <v/>
      </c>
      <c r="T13" s="35">
        <f t="shared" si="3"/>
        <v>0</v>
      </c>
    </row>
  </sheetData>
  <protectedRanges>
    <protectedRange password="C6EF" sqref="R4:R13" name="Диапазон1_2_1" securityDescriptor="O:WDG:WDD:(D;;CC;;;S-1-5-21-329068152-764733703-1060284298-1005)(A;;CC;;;S-1-5-21-329068152-764733703-1060284298-500)"/>
  </protectedRanges>
  <autoFilter ref="B3:T13"/>
  <conditionalFormatting sqref="M3:N3 K3 P3 P6:P13 K7:K13 M6:M13 N4:N13">
    <cfRule type="cellIs" dxfId="1" priority="1" stopIfTrue="1" operator="equal">
      <formula>0</formula>
    </cfRule>
  </conditionalFormatting>
  <conditionalFormatting sqref="J6:J13">
    <cfRule type="cellIs" dxfId="0" priority="2" stopIfTrue="1" operator="equal">
      <formula>#REF!</formula>
    </cfRule>
  </conditionalFormatting>
  <dataValidations count="4">
    <dataValidation type="list" allowBlank="1" showErrorMessage="1" errorTitle="Сообщение от Администратора!" error="Неверно указано сочетание букв!_x000a_Введите значение из списка." sqref="G3">
      <formula1>$E$2</formula1>
    </dataValidation>
    <dataValidation type="date" allowBlank="1" errorTitle="Сообщение от Администратора!" error="Введите дату в формате дд.мм.гг!" sqref="B3:B13">
      <formula1>37987</formula1>
      <formula2>38351</formula2>
    </dataValidation>
    <dataValidation type="list" allowBlank="1" showErrorMessage="1" errorTitle="Сообщение от Администратора!" error="Выберите из списка  обозначение &quot;+&quot; или &quot;-&quot;." sqref="R3">
      <formula1>$N$2:$O$2</formula1>
    </dataValidation>
    <dataValidation type="list" allowBlank="1" showErrorMessage="1" errorTitle="Сообщение от Администратора!" error="Неверно введено обозначение денежной единицы!_x000a_Выберите из списка соответсвущие значение!" sqref="L4:L13">
      <formula1>$B$2:$C$2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2016-05-09T11:44:03Z</dcterms:created>
  <dcterms:modified xsi:type="dcterms:W3CDTF">2016-05-09T14:52:35Z</dcterms:modified>
</cp:coreProperties>
</file>