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9440" windowHeight="7755" tabRatio="602" firstSheet="1" activeTab="1"/>
  </bookViews>
  <sheets>
    <sheet name="Плана-факт 2015" sheetId="3" state="hidden" r:id="rId1"/>
    <sheet name="План-факт 2016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4"/>
  <c r="Y19"/>
  <c r="Y18"/>
  <c r="Y17"/>
  <c r="Y16"/>
  <c r="Y15"/>
  <c r="Y14"/>
  <c r="Y13"/>
  <c r="Y12"/>
  <c r="Y11"/>
  <c r="Y10"/>
  <c r="Y9"/>
  <c r="Y8"/>
  <c r="Y7"/>
  <c r="Y6"/>
  <c r="U19"/>
  <c r="U18"/>
  <c r="U17"/>
  <c r="U16"/>
  <c r="U15"/>
  <c r="U14"/>
  <c r="U13"/>
  <c r="U12"/>
  <c r="U11"/>
  <c r="U10"/>
  <c r="U9"/>
  <c r="U8"/>
  <c r="U7"/>
  <c r="U6"/>
  <c r="Q19"/>
  <c r="Q18"/>
  <c r="Q17"/>
  <c r="Q16"/>
  <c r="Q15"/>
  <c r="Q14"/>
  <c r="Q13"/>
  <c r="Q12"/>
  <c r="Q11"/>
  <c r="Q10"/>
  <c r="Q9"/>
  <c r="Q8"/>
  <c r="Q7"/>
  <c r="Q6"/>
  <c r="M19"/>
  <c r="M18"/>
  <c r="M17"/>
  <c r="M16"/>
  <c r="M15"/>
  <c r="M14"/>
  <c r="M13"/>
  <c r="M12"/>
  <c r="M11"/>
  <c r="M10"/>
  <c r="M9"/>
  <c r="M8"/>
  <c r="M7"/>
  <c r="M6"/>
  <c r="I19"/>
  <c r="I18"/>
  <c r="I17"/>
  <c r="I16"/>
  <c r="I15"/>
  <c r="I14"/>
  <c r="I13"/>
  <c r="I12"/>
  <c r="I11"/>
  <c r="I10"/>
  <c r="I9"/>
  <c r="I8"/>
  <c r="I7"/>
  <c r="I6"/>
  <c r="E19"/>
  <c r="E7"/>
  <c r="E8"/>
  <c r="E9"/>
  <c r="E10"/>
  <c r="E11"/>
  <c r="E12"/>
  <c r="E13"/>
  <c r="E14"/>
  <c r="E15"/>
  <c r="E16"/>
  <c r="E17"/>
  <c r="E18"/>
  <c r="E6"/>
  <c r="A38" l="1"/>
  <c r="B38" s="1"/>
  <c r="A39"/>
  <c r="B39" s="1"/>
  <c r="A37"/>
  <c r="A25" l="1"/>
  <c r="A26"/>
  <c r="A27"/>
  <c r="A28"/>
  <c r="A29"/>
  <c r="A30"/>
  <c r="A31"/>
  <c r="A32"/>
  <c r="A33"/>
  <c r="A34"/>
  <c r="A35"/>
  <c r="A36"/>
  <c r="A24"/>
  <c r="B28" l="1"/>
  <c r="B5" i="3" l="1"/>
  <c r="B14" l="1"/>
  <c r="L21"/>
  <c r="L23" s="1"/>
  <c r="B6"/>
  <c r="B7"/>
  <c r="B8"/>
  <c r="B9"/>
  <c r="B10"/>
  <c r="B11"/>
  <c r="B12"/>
  <c r="B13"/>
  <c r="B15"/>
  <c r="B16"/>
  <c r="B17"/>
  <c r="M6"/>
  <c r="I6" l="1"/>
  <c r="E6"/>
  <c r="K5" l="1"/>
  <c r="M5" s="1"/>
  <c r="C26" l="1"/>
  <c r="G5"/>
  <c r="I5" s="1"/>
  <c r="L18"/>
  <c r="M17"/>
  <c r="M16"/>
  <c r="M15"/>
  <c r="M14"/>
  <c r="M12"/>
  <c r="M11"/>
  <c r="M10"/>
  <c r="M9"/>
  <c r="M8"/>
  <c r="M7"/>
  <c r="M13"/>
  <c r="K18"/>
  <c r="M18" s="1"/>
  <c r="L3"/>
  <c r="M3" s="1"/>
  <c r="I13"/>
  <c r="I17"/>
  <c r="I16"/>
  <c r="I9"/>
  <c r="I10"/>
  <c r="E9"/>
  <c r="H18"/>
  <c r="I8"/>
  <c r="E8"/>
  <c r="I15"/>
  <c r="I14"/>
  <c r="I12"/>
  <c r="I11"/>
  <c r="I7"/>
  <c r="H3"/>
  <c r="I3" s="1"/>
  <c r="E15"/>
  <c r="D18"/>
  <c r="D3"/>
  <c r="E3" s="1"/>
  <c r="A1" s="1"/>
  <c r="E13"/>
  <c r="E7"/>
  <c r="E10"/>
  <c r="E11"/>
  <c r="E12"/>
  <c r="E16"/>
  <c r="E17"/>
  <c r="E14"/>
  <c r="C5"/>
  <c r="C18" s="1"/>
  <c r="E5"/>
  <c r="E18" l="1"/>
  <c r="G18"/>
  <c r="I18" s="1"/>
  <c r="B37" i="4" l="1"/>
  <c r="B34"/>
  <c r="B30"/>
  <c r="B26"/>
  <c r="B27"/>
  <c r="B25"/>
  <c r="B31"/>
  <c r="B35"/>
  <c r="B24"/>
  <c r="B32"/>
  <c r="B29"/>
  <c r="B33"/>
  <c r="C27" i="3"/>
</calcChain>
</file>

<file path=xl/sharedStrings.xml><?xml version="1.0" encoding="utf-8"?>
<sst xmlns="http://schemas.openxmlformats.org/spreadsheetml/2006/main" count="74" uniqueCount="37">
  <si>
    <t>Расход</t>
  </si>
  <si>
    <t>Тип</t>
  </si>
  <si>
    <t>Автомобиль</t>
  </si>
  <si>
    <t>Дни рождения и подарки друзьям</t>
  </si>
  <si>
    <t>Долги</t>
  </si>
  <si>
    <t>Интернет</t>
  </si>
  <si>
    <t>Мастерская</t>
  </si>
  <si>
    <t>Мелкие расходы</t>
  </si>
  <si>
    <t>Развлечение и отдых</t>
  </si>
  <si>
    <t>Расходы на работе</t>
  </si>
  <si>
    <t>Сотовая связь</t>
  </si>
  <si>
    <t>Х/З</t>
  </si>
  <si>
    <t>Отец</t>
  </si>
  <si>
    <t>Факт затрат</t>
  </si>
  <si>
    <t>Фактический остаток</t>
  </si>
  <si>
    <t>Остаток из плана:</t>
  </si>
  <si>
    <t>Плановые расходы</t>
  </si>
  <si>
    <t>Для себя</t>
  </si>
  <si>
    <t>Для дома</t>
  </si>
  <si>
    <t>8(495)646 02 24</t>
  </si>
  <si>
    <t>http://bype.ru/calc/3.php</t>
  </si>
  <si>
    <t>Окна Века</t>
  </si>
  <si>
    <t>http://www.okna.ru/okna</t>
  </si>
  <si>
    <t>Окна Kaleva</t>
  </si>
  <si>
    <t>7 (499) 216-51-84</t>
  </si>
  <si>
    <t>Окна Роста</t>
  </si>
  <si>
    <t>http://xn----7sbb1bpeepkk.xn--80adxhks/</t>
  </si>
  <si>
    <t>Запросил обратный звонок</t>
  </si>
  <si>
    <t>11,12 в 20:00</t>
  </si>
  <si>
    <t>12,12 в 14:00</t>
  </si>
  <si>
    <t>З/П 
План затрат</t>
  </si>
  <si>
    <t>Расходы</t>
  </si>
  <si>
    <t>ср.знач за квартал</t>
  </si>
  <si>
    <t>ср.знач за год</t>
  </si>
  <si>
    <t>Плановый расход</t>
  </si>
  <si>
    <t>Дача</t>
  </si>
  <si>
    <t>жжжж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</si>
</sst>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6" formatCode="[$-419]mmmm;@"/>
    <numFmt numFmtId="167" formatCode="_-* #,##0.00[$р.-419]_-;\-* #,##0.00[$р.-419]_-;_-* &quot;-&quot;??[$р.-419]_-;_-@_-"/>
    <numFmt numFmtId="168" formatCode="_-* #,##0[$р.-419]_-;\-* #,##0[$р.-419]_-;_-* &quot;-&quot;??[$р.-419]_-;_-@_-"/>
    <numFmt numFmtId="169" formatCode="_-* #,##0.00\ [$р.-423]_-;\-* #,##0.00\ [$р.-423]_-;_-* &quot;-&quot;??\ [$р.-423]_-;_-@_-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n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indexed="64"/>
      </top>
      <bottom style="thin">
        <color indexed="64"/>
      </bottom>
      <diagonal/>
    </border>
    <border>
      <left style="thick">
        <color theme="5" tint="0.39994506668294322"/>
      </left>
      <right style="thick">
        <color theme="7" tint="0.39994506668294322"/>
      </right>
      <top style="thick">
        <color theme="5" tint="0.39994506668294322"/>
      </top>
      <bottom style="thin">
        <color indexed="64"/>
      </bottom>
      <diagonal/>
    </border>
    <border>
      <left style="thick">
        <color theme="5" tint="0.39994506668294322"/>
      </left>
      <right style="thick">
        <color theme="7" tint="0.39994506668294322"/>
      </right>
      <top style="thin">
        <color indexed="64"/>
      </top>
      <bottom style="thin">
        <color indexed="64"/>
      </bottom>
      <diagonal/>
    </border>
    <border>
      <left style="thick">
        <color theme="5" tint="0.39994506668294322"/>
      </left>
      <right style="thick">
        <color theme="7" tint="0.39994506668294322"/>
      </right>
      <top style="thin">
        <color indexed="64"/>
      </top>
      <bottom style="thick">
        <color theme="5" tint="0.39994506668294322"/>
      </bottom>
      <diagonal/>
    </border>
    <border>
      <left style="thick">
        <color theme="9" tint="0.39994506668294322"/>
      </left>
      <right style="thick">
        <color theme="5" tint="0.39994506668294322"/>
      </right>
      <top style="thick">
        <color theme="9" tint="0.39994506668294322"/>
      </top>
      <bottom style="thin">
        <color indexed="64"/>
      </bottom>
      <diagonal/>
    </border>
    <border>
      <left style="thick">
        <color theme="9" tint="0.39994506668294322"/>
      </left>
      <right style="thick">
        <color theme="5" tint="0.39994506668294322"/>
      </right>
      <top style="thin">
        <color indexed="64"/>
      </top>
      <bottom style="thin">
        <color indexed="64"/>
      </bottom>
      <diagonal/>
    </border>
    <border>
      <left style="thick">
        <color theme="9" tint="0.39994506668294322"/>
      </left>
      <right style="thick">
        <color theme="5" tint="0.39994506668294322"/>
      </right>
      <top style="thin">
        <color indexed="64"/>
      </top>
      <bottom style="thick">
        <color theme="9" tint="0.399945066682943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theme="9" tint="0.39994506668294322"/>
      </left>
      <right/>
      <top style="thin">
        <color auto="1"/>
      </top>
      <bottom/>
      <diagonal/>
    </border>
    <border>
      <left/>
      <right style="thick">
        <color theme="7" tint="0.39994506668294322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indexed="64"/>
      </top>
      <bottom style="thick">
        <color theme="7" tint="0.399914548173467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1454817346722"/>
      </left>
      <right style="thick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ck">
        <color theme="5" tint="0.39994506668294322"/>
      </right>
      <top style="thick">
        <color theme="9" tint="0.39994506668294322"/>
      </top>
      <bottom style="thin">
        <color indexed="64"/>
      </bottom>
      <diagonal/>
    </border>
    <border>
      <left/>
      <right style="thick">
        <color theme="5" tint="0.39994506668294322"/>
      </right>
      <top style="thin">
        <color indexed="64"/>
      </top>
      <bottom style="thin">
        <color indexed="64"/>
      </bottom>
      <diagonal/>
    </border>
    <border>
      <left/>
      <right style="thick">
        <color theme="5" tint="0.39994506668294322"/>
      </right>
      <top style="thin">
        <color indexed="64"/>
      </top>
      <bottom style="thick">
        <color theme="9" tint="0.39994506668294322"/>
      </bottom>
      <diagonal/>
    </border>
    <border>
      <left style="thin">
        <color theme="9" tint="0.39991454817346722"/>
      </left>
      <right style="thick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ck">
        <color theme="9" tint="0.39991454817346722"/>
      </right>
      <top/>
      <bottom style="thin">
        <color theme="9" tint="0.39991454817346722"/>
      </bottom>
      <diagonal/>
    </border>
    <border>
      <left/>
      <right style="thick">
        <color theme="5" tint="0.39994506668294322"/>
      </right>
      <top/>
      <bottom style="thin">
        <color indexed="64"/>
      </bottom>
      <diagonal/>
    </border>
    <border>
      <left style="thick">
        <color theme="5" tint="0.39994506668294322"/>
      </left>
      <right style="thick">
        <color theme="7" tint="0.39994506668294322"/>
      </right>
      <top/>
      <bottom style="thin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7" tint="0.39994506668294322"/>
      </right>
      <top/>
      <bottom style="thin">
        <color indexed="64"/>
      </bottom>
      <diagonal/>
    </border>
    <border>
      <left style="thick">
        <color theme="9" tint="0.3999450666829432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theme="9" tint="0.399945066682943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5" tint="0.39994506668294322"/>
      </right>
      <top style="thin">
        <color indexed="64"/>
      </top>
      <bottom/>
      <diagonal/>
    </border>
    <border>
      <left style="thick">
        <color theme="5" tint="0.39994506668294322"/>
      </left>
      <right style="thick">
        <color theme="7" tint="0.39994506668294322"/>
      </right>
      <top style="thin">
        <color indexed="64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 style="thin">
        <color indexed="64"/>
      </top>
      <bottom/>
      <diagonal/>
    </border>
    <border>
      <left style="thick">
        <color theme="9" tint="0.39994506668294322"/>
      </left>
      <right style="thick">
        <color theme="5" tint="0.39994506668294322"/>
      </right>
      <top style="thin">
        <color indexed="64"/>
      </top>
      <bottom/>
      <diagonal/>
    </border>
    <border>
      <left style="thick">
        <color theme="9" tint="0.39994506668294322"/>
      </left>
      <right style="thick">
        <color theme="5" tint="0.39994506668294322"/>
      </right>
      <top/>
      <bottom style="thick">
        <color theme="9" tint="0.39994506668294322"/>
      </bottom>
      <diagonal/>
    </border>
    <border>
      <left style="thick">
        <color theme="5" tint="0.39994506668294322"/>
      </left>
      <right style="thick">
        <color theme="7" tint="0.39994506668294322"/>
      </right>
      <top/>
      <bottom style="thick">
        <color theme="5" tint="0.39994506668294322"/>
      </bottom>
      <diagonal/>
    </border>
    <border>
      <left style="thick">
        <color theme="7" tint="0.39994506668294322"/>
      </left>
      <right style="thick">
        <color theme="7" tint="0.39994506668294322"/>
      </right>
      <top/>
      <bottom style="thick">
        <color theme="7" tint="0.399914548173467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5" tint="0.39994506668294322"/>
      </right>
      <top style="medium">
        <color indexed="64"/>
      </top>
      <bottom style="medium">
        <color indexed="64"/>
      </bottom>
      <diagonal/>
    </border>
    <border>
      <left style="thick">
        <color theme="5" tint="0.39994506668294322"/>
      </left>
      <right style="thick">
        <color theme="7" tint="0.39994506668294322"/>
      </right>
      <top style="medium">
        <color indexed="64"/>
      </top>
      <bottom style="medium">
        <color indexed="64"/>
      </bottom>
      <diagonal/>
    </border>
    <border>
      <left style="thick">
        <color theme="7" tint="0.39994506668294322"/>
      </left>
      <right style="thick">
        <color theme="7" tint="0.399945066682943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 style="thick">
        <color theme="5" tint="0.39994506668294322"/>
      </right>
      <top style="medium">
        <color indexed="64"/>
      </top>
      <bottom style="medium">
        <color indexed="64"/>
      </bottom>
      <diagonal/>
    </border>
    <border>
      <left style="thick">
        <color theme="7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/>
      <top style="thin">
        <color auto="1"/>
      </top>
      <bottom/>
      <diagonal/>
    </border>
    <border>
      <left/>
      <right style="thick">
        <color rgb="FFC00000"/>
      </right>
      <top style="thin">
        <color auto="1"/>
      </top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theme="5" tint="0.39994506668294322"/>
      </right>
      <top/>
      <bottom style="thin">
        <color indexed="64"/>
      </bottom>
      <diagonal/>
    </border>
    <border>
      <left style="thick">
        <color theme="7" tint="0.39994506668294322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theme="5" tint="0.39994506668294322"/>
      </right>
      <top style="thin">
        <color indexed="64"/>
      </top>
      <bottom style="thin">
        <color indexed="64"/>
      </bottom>
      <diagonal/>
    </border>
    <border>
      <left style="thick">
        <color theme="7" tint="0.39994506668294322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theme="5" tint="0.39994506668294322"/>
      </right>
      <top style="thin">
        <color indexed="64"/>
      </top>
      <bottom/>
      <diagonal/>
    </border>
    <border>
      <left style="thick">
        <color theme="7" tint="0.39994506668294322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ck">
        <color theme="5" tint="0.39994506668294322"/>
      </right>
      <top/>
      <bottom style="thick">
        <color rgb="FFC00000"/>
      </bottom>
      <diagonal/>
    </border>
    <border>
      <left style="thick">
        <color theme="5" tint="0.39994506668294322"/>
      </left>
      <right style="thick">
        <color theme="7" tint="0.39994506668294322"/>
      </right>
      <top/>
      <bottom style="thick">
        <color rgb="FFC00000"/>
      </bottom>
      <diagonal/>
    </border>
    <border>
      <left style="thick">
        <color theme="7" tint="0.39994506668294322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C0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0" fillId="0" borderId="3" xfId="0" applyBorder="1"/>
    <xf numFmtId="0" fontId="1" fillId="0" borderId="10" xfId="0" applyFont="1" applyBorder="1"/>
    <xf numFmtId="167" fontId="0" fillId="0" borderId="7" xfId="1" applyNumberFormat="1" applyFont="1" applyBorder="1"/>
    <xf numFmtId="167" fontId="0" fillId="0" borderId="5" xfId="1" applyNumberFormat="1" applyFont="1" applyBorder="1"/>
    <xf numFmtId="167" fontId="1" fillId="0" borderId="8" xfId="1" applyNumberFormat="1" applyFont="1" applyBorder="1"/>
    <xf numFmtId="167" fontId="1" fillId="3" borderId="10" xfId="1" applyNumberFormat="1" applyFont="1" applyFill="1" applyBorder="1"/>
    <xf numFmtId="167" fontId="1" fillId="4" borderId="7" xfId="1" applyNumberFormat="1" applyFont="1" applyFill="1" applyBorder="1"/>
    <xf numFmtId="167" fontId="1" fillId="2" borderId="5" xfId="1" applyNumberFormat="1" applyFont="1" applyFill="1" applyBorder="1"/>
    <xf numFmtId="167" fontId="1" fillId="0" borderId="17" xfId="1" applyNumberFormat="1" applyFont="1" applyBorder="1"/>
    <xf numFmtId="168" fontId="0" fillId="0" borderId="10" xfId="1" applyNumberFormat="1" applyFont="1" applyBorder="1"/>
    <xf numFmtId="168" fontId="1" fillId="0" borderId="11" xfId="1" applyNumberFormat="1" applyFont="1" applyBorder="1"/>
    <xf numFmtId="169" fontId="0" fillId="0" borderId="0" xfId="0" applyNumberFormat="1"/>
    <xf numFmtId="0" fontId="4" fillId="0" borderId="0" xfId="2"/>
    <xf numFmtId="0" fontId="1" fillId="3" borderId="9" xfId="0" applyFont="1" applyFill="1" applyBorder="1" applyAlignment="1">
      <alignment horizontal="center" vertical="center" wrapText="1"/>
    </xf>
    <xf numFmtId="164" fontId="0" fillId="0" borderId="0" xfId="1" applyFont="1"/>
    <xf numFmtId="164" fontId="0" fillId="0" borderId="0" xfId="0" applyNumberFormat="1"/>
    <xf numFmtId="43" fontId="0" fillId="0" borderId="0" xfId="0" applyNumberFormat="1"/>
    <xf numFmtId="167" fontId="0" fillId="0" borderId="0" xfId="0" applyNumberFormat="1"/>
    <xf numFmtId="169" fontId="3" fillId="5" borderId="16" xfId="0" applyNumberFormat="1" applyFont="1" applyFill="1" applyBorder="1"/>
    <xf numFmtId="0" fontId="1" fillId="0" borderId="18" xfId="0" applyFont="1" applyFill="1" applyBorder="1" applyAlignment="1"/>
    <xf numFmtId="0" fontId="1" fillId="3" borderId="20" xfId="0" applyFont="1" applyFill="1" applyBorder="1" applyAlignment="1">
      <alignment horizontal="center" vertical="center" wrapText="1"/>
    </xf>
    <xf numFmtId="167" fontId="1" fillId="3" borderId="21" xfId="1" applyNumberFormat="1" applyFont="1" applyFill="1" applyBorder="1"/>
    <xf numFmtId="0" fontId="1" fillId="0" borderId="21" xfId="0" applyFont="1" applyBorder="1"/>
    <xf numFmtId="167" fontId="0" fillId="0" borderId="21" xfId="1" applyNumberFormat="1" applyFont="1" applyBorder="1"/>
    <xf numFmtId="167" fontId="1" fillId="0" borderId="22" xfId="1" applyNumberFormat="1" applyFont="1" applyBorder="1"/>
    <xf numFmtId="169" fontId="3" fillId="5" borderId="19" xfId="0" applyNumberFormat="1" applyFont="1" applyFill="1" applyBorder="1"/>
    <xf numFmtId="0" fontId="0" fillId="0" borderId="19" xfId="0" applyBorder="1"/>
    <xf numFmtId="167" fontId="0" fillId="0" borderId="19" xfId="0" applyNumberFormat="1" applyBorder="1"/>
    <xf numFmtId="0" fontId="1" fillId="0" borderId="19" xfId="0" applyFont="1" applyFill="1" applyBorder="1" applyAlignment="1"/>
    <xf numFmtId="0" fontId="1" fillId="0" borderId="0" xfId="0" applyFont="1"/>
    <xf numFmtId="0" fontId="6" fillId="6" borderId="1" xfId="0" applyFont="1" applyFill="1" applyBorder="1" applyAlignment="1">
      <alignment horizontal="left" vertical="center"/>
    </xf>
    <xf numFmtId="169" fontId="7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/>
    <xf numFmtId="169" fontId="9" fillId="5" borderId="1" xfId="0" applyNumberFormat="1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wrapText="1"/>
    </xf>
    <xf numFmtId="0" fontId="1" fillId="0" borderId="12" xfId="0" applyFont="1" applyBorder="1" applyAlignment="1">
      <alignment vertical="center"/>
    </xf>
    <xf numFmtId="169" fontId="7" fillId="6" borderId="2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67" fontId="10" fillId="0" borderId="1" xfId="0" applyNumberFormat="1" applyFont="1" applyBorder="1"/>
    <xf numFmtId="0" fontId="1" fillId="0" borderId="1" xfId="0" applyFont="1" applyBorder="1" applyAlignment="1">
      <alignment horizontal="center"/>
    </xf>
    <xf numFmtId="17" fontId="13" fillId="0" borderId="16" xfId="0" applyNumberFormat="1" applyFont="1" applyBorder="1" applyAlignment="1">
      <alignment horizontal="center"/>
    </xf>
    <xf numFmtId="17" fontId="1" fillId="0" borderId="28" xfId="0" applyNumberFormat="1" applyFont="1" applyBorder="1" applyAlignment="1">
      <alignment horizontal="center" vertical="center"/>
    </xf>
    <xf numFmtId="17" fontId="12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3" xfId="0" applyFill="1" applyBorder="1"/>
    <xf numFmtId="17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7" fontId="1" fillId="3" borderId="12" xfId="1" applyNumberFormat="1" applyFont="1" applyFill="1" applyBorder="1" applyAlignment="1">
      <alignment horizontal="center" vertical="center"/>
    </xf>
    <xf numFmtId="167" fontId="1" fillId="3" borderId="16" xfId="1" applyNumberFormat="1" applyFont="1" applyFill="1" applyBorder="1" applyAlignment="1">
      <alignment horizontal="center" vertical="center"/>
    </xf>
    <xf numFmtId="167" fontId="1" fillId="4" borderId="13" xfId="1" applyNumberFormat="1" applyFont="1" applyFill="1" applyBorder="1" applyAlignment="1">
      <alignment horizontal="center" vertical="center"/>
    </xf>
    <xf numFmtId="167" fontId="1" fillId="4" borderId="28" xfId="1" applyNumberFormat="1" applyFont="1" applyFill="1" applyBorder="1" applyAlignment="1">
      <alignment horizontal="center" vertical="center"/>
    </xf>
    <xf numFmtId="167" fontId="1" fillId="2" borderId="15" xfId="1" applyNumberFormat="1" applyFont="1" applyFill="1" applyBorder="1" applyAlignment="1">
      <alignment horizontal="center" vertical="center"/>
    </xf>
    <xf numFmtId="167" fontId="1" fillId="2" borderId="29" xfId="1" applyNumberFormat="1" applyFont="1" applyFill="1" applyBorder="1" applyAlignment="1">
      <alignment horizontal="center" vertical="center"/>
    </xf>
    <xf numFmtId="167" fontId="1" fillId="3" borderId="14" xfId="1" applyNumberFormat="1" applyFont="1" applyFill="1" applyBorder="1" applyAlignment="1">
      <alignment horizontal="center" vertical="center"/>
    </xf>
    <xf numFmtId="167" fontId="1" fillId="3" borderId="30" xfId="1" applyNumberFormat="1" applyFont="1" applyFill="1" applyBorder="1" applyAlignment="1">
      <alignment horizontal="center" vertical="center"/>
    </xf>
    <xf numFmtId="0" fontId="0" fillId="0" borderId="34" xfId="0" applyBorder="1"/>
    <xf numFmtId="0" fontId="16" fillId="0" borderId="35" xfId="0" applyFont="1" applyBorder="1"/>
    <xf numFmtId="0" fontId="16" fillId="0" borderId="36" xfId="0" applyFont="1" applyBorder="1"/>
    <xf numFmtId="0" fontId="0" fillId="0" borderId="12" xfId="0" applyBorder="1"/>
    <xf numFmtId="167" fontId="10" fillId="0" borderId="2" xfId="0" applyNumberFormat="1" applyFont="1" applyBorder="1"/>
    <xf numFmtId="167" fontId="0" fillId="0" borderId="37" xfId="1" applyNumberFormat="1" applyFont="1" applyBorder="1"/>
    <xf numFmtId="167" fontId="0" fillId="0" borderId="38" xfId="1" applyNumberFormat="1" applyFont="1" applyBorder="1"/>
    <xf numFmtId="167" fontId="0" fillId="0" borderId="39" xfId="1" applyNumberFormat="1" applyFont="1" applyBorder="1"/>
    <xf numFmtId="168" fontId="0" fillId="0" borderId="40" xfId="1" applyNumberFormat="1" applyFont="1" applyBorder="1"/>
    <xf numFmtId="0" fontId="1" fillId="0" borderId="16" xfId="0" applyFont="1" applyFill="1" applyBorder="1" applyAlignment="1"/>
    <xf numFmtId="167" fontId="11" fillId="0" borderId="34" xfId="0" applyNumberFormat="1" applyFont="1" applyFill="1" applyBorder="1" applyAlignment="1"/>
    <xf numFmtId="168" fontId="1" fillId="0" borderId="41" xfId="1" applyNumberFormat="1" applyFont="1" applyBorder="1"/>
    <xf numFmtId="167" fontId="1" fillId="0" borderId="42" xfId="1" applyNumberFormat="1" applyFont="1" applyBorder="1"/>
    <xf numFmtId="167" fontId="1" fillId="0" borderId="43" xfId="1" applyNumberFormat="1" applyFont="1" applyBorder="1"/>
    <xf numFmtId="0" fontId="5" fillId="0" borderId="44" xfId="0" applyFont="1" applyBorder="1"/>
    <xf numFmtId="167" fontId="5" fillId="0" borderId="45" xfId="0" applyNumberFormat="1" applyFont="1" applyBorder="1"/>
    <xf numFmtId="167" fontId="5" fillId="0" borderId="46" xfId="1" applyNumberFormat="1" applyFont="1" applyBorder="1"/>
    <xf numFmtId="167" fontId="5" fillId="0" borderId="47" xfId="1" applyNumberFormat="1" applyFont="1" applyBorder="1"/>
    <xf numFmtId="167" fontId="5" fillId="0" borderId="48" xfId="1" applyNumberFormat="1" applyFont="1" applyBorder="1"/>
    <xf numFmtId="0" fontId="5" fillId="0" borderId="49" xfId="0" applyFont="1" applyBorder="1"/>
    <xf numFmtId="168" fontId="5" fillId="0" borderId="50" xfId="1" applyNumberFormat="1" applyFont="1" applyBorder="1"/>
    <xf numFmtId="167" fontId="5" fillId="0" borderId="51" xfId="1" applyNumberFormat="1" applyFont="1" applyBorder="1"/>
    <xf numFmtId="17" fontId="16" fillId="0" borderId="1" xfId="0" applyNumberFormat="1" applyFont="1" applyBorder="1" applyAlignment="1">
      <alignment horizontal="center"/>
    </xf>
    <xf numFmtId="17" fontId="13" fillId="0" borderId="52" xfId="0" applyNumberFormat="1" applyFont="1" applyBorder="1" applyAlignment="1">
      <alignment horizontal="center"/>
    </xf>
    <xf numFmtId="17" fontId="1" fillId="0" borderId="53" xfId="0" applyNumberFormat="1" applyFont="1" applyBorder="1" applyAlignment="1">
      <alignment horizontal="center" vertical="center"/>
    </xf>
    <xf numFmtId="17" fontId="12" fillId="0" borderId="54" xfId="0" applyNumberFormat="1" applyFont="1" applyBorder="1" applyAlignment="1">
      <alignment horizontal="center" vertical="center"/>
    </xf>
    <xf numFmtId="167" fontId="1" fillId="3" borderId="55" xfId="1" applyNumberFormat="1" applyFont="1" applyFill="1" applyBorder="1" applyAlignment="1">
      <alignment horizontal="center" vertical="center"/>
    </xf>
    <xf numFmtId="167" fontId="1" fillId="2" borderId="56" xfId="1" applyNumberFormat="1" applyFont="1" applyFill="1" applyBorder="1" applyAlignment="1">
      <alignment horizontal="center" vertical="center"/>
    </xf>
    <xf numFmtId="167" fontId="1" fillId="3" borderId="57" xfId="1" applyNumberFormat="1" applyFont="1" applyFill="1" applyBorder="1" applyAlignment="1">
      <alignment horizontal="center" vertical="center"/>
    </xf>
    <xf numFmtId="167" fontId="1" fillId="2" borderId="58" xfId="1" applyNumberFormat="1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wrapText="1"/>
    </xf>
    <xf numFmtId="0" fontId="15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168" fontId="0" fillId="0" borderId="61" xfId="1" applyNumberFormat="1" applyFont="1" applyBorder="1"/>
    <xf numFmtId="167" fontId="0" fillId="0" borderId="62" xfId="1" applyNumberFormat="1" applyFont="1" applyBorder="1"/>
    <xf numFmtId="168" fontId="0" fillId="0" borderId="63" xfId="1" applyNumberFormat="1" applyFont="1" applyBorder="1"/>
    <xf numFmtId="167" fontId="0" fillId="0" borderId="64" xfId="1" applyNumberFormat="1" applyFont="1" applyBorder="1"/>
    <xf numFmtId="168" fontId="1" fillId="0" borderId="65" xfId="1" applyNumberFormat="1" applyFont="1" applyBorder="1"/>
    <xf numFmtId="167" fontId="1" fillId="0" borderId="66" xfId="1" applyNumberFormat="1" applyFont="1" applyBorder="1"/>
    <xf numFmtId="167" fontId="1" fillId="0" borderId="67" xfId="1" applyNumberFormat="1" applyFont="1" applyBorder="1"/>
    <xf numFmtId="168" fontId="5" fillId="0" borderId="68" xfId="1" applyNumberFormat="1" applyFont="1" applyBorder="1"/>
    <xf numFmtId="167" fontId="5" fillId="0" borderId="69" xfId="1" applyNumberFormat="1" applyFont="1" applyBorder="1"/>
    <xf numFmtId="167" fontId="5" fillId="0" borderId="70" xfId="1" applyNumberFormat="1" applyFont="1" applyBorder="1"/>
  </cellXfs>
  <cellStyles count="3">
    <cellStyle name="Гиперссылка" xfId="2" builtinId="8"/>
    <cellStyle name="Денежный" xfId="1" builtinId="4"/>
    <cellStyle name="Обычный" xfId="0" builtinId="0"/>
  </cellStyles>
  <dxfs count="11"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7195103811292347E-3"/>
          <c:y val="3.3229491173416399E-2"/>
          <c:w val="0.88529425595109568"/>
          <c:h val="0.54735774850573571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cat>
            <c:strRef>
              <c:f>'План-факт 2016'!$A$24:$A$37</c:f>
              <c:strCache>
                <c:ptCount val="14"/>
                <c:pt idx="0">
                  <c:v>Автомобиль</c:v>
                </c:pt>
                <c:pt idx="1">
                  <c:v>Для дома</c:v>
                </c:pt>
                <c:pt idx="2">
                  <c:v>Для себя</c:v>
                </c:pt>
                <c:pt idx="3">
                  <c:v>Дни рождения и подарки друзьям</c:v>
                </c:pt>
                <c:pt idx="4">
                  <c:v>Долги</c:v>
                </c:pt>
                <c:pt idx="5">
                  <c:v>Интернет</c:v>
                </c:pt>
                <c:pt idx="6">
                  <c:v>Мастерская</c:v>
                </c:pt>
                <c:pt idx="7">
                  <c:v>Мелкие расходы</c:v>
                </c:pt>
                <c:pt idx="8">
                  <c:v>Отец</c:v>
                </c:pt>
                <c:pt idx="9">
                  <c:v>Развлечение и отдых</c:v>
                </c:pt>
                <c:pt idx="10">
                  <c:v>Расходы на работе</c:v>
                </c:pt>
                <c:pt idx="11">
                  <c:v>Сотовая связь</c:v>
                </c:pt>
                <c:pt idx="12">
                  <c:v>Х/З</c:v>
                </c:pt>
                <c:pt idx="13">
                  <c:v>Дача</c:v>
                </c:pt>
              </c:strCache>
            </c:strRef>
          </c:cat>
          <c:val>
            <c:numRef>
              <c:f>'План-факт 2016'!$B$24:$B$37</c:f>
              <c:numCache>
                <c:formatCode>General</c:formatCode>
                <c:ptCount val="14"/>
                <c:pt idx="0">
                  <c:v>3590</c:v>
                </c:pt>
                <c:pt idx="1">
                  <c:v>522</c:v>
                </c:pt>
                <c:pt idx="2">
                  <c:v>5649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1000</c:v>
                </c:pt>
                <c:pt idx="9">
                  <c:v>1677</c:v>
                </c:pt>
                <c:pt idx="10">
                  <c:v>598</c:v>
                </c:pt>
                <c:pt idx="11">
                  <c:v>0</c:v>
                </c:pt>
                <c:pt idx="12">
                  <c:v>0</c:v>
                </c:pt>
                <c:pt idx="13">
                  <c:v>3590</c:v>
                </c:pt>
              </c:numCache>
            </c:numRef>
          </c:val>
        </c:ser>
        <c:gapWidth val="100"/>
        <c:axId val="81805312"/>
        <c:axId val="81806848"/>
      </c:barChart>
      <c:catAx>
        <c:axId val="81805312"/>
        <c:scaling>
          <c:orientation val="minMax"/>
        </c:scaling>
        <c:axPos val="b"/>
        <c:tickLblPos val="nextTo"/>
        <c:crossAx val="81806848"/>
        <c:crosses val="autoZero"/>
        <c:auto val="1"/>
        <c:lblAlgn val="ctr"/>
        <c:lblOffset val="100"/>
      </c:catAx>
      <c:valAx>
        <c:axId val="81806848"/>
        <c:scaling>
          <c:orientation val="minMax"/>
        </c:scaling>
        <c:axPos val="l"/>
        <c:majorGridlines/>
        <c:numFmt formatCode="General" sourceLinked="1"/>
        <c:tickLblPos val="nextTo"/>
        <c:crossAx val="81805312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22</xdr:row>
      <xdr:rowOff>114300</xdr:rowOff>
    </xdr:from>
    <xdr:to>
      <xdr:col>8</xdr:col>
      <xdr:colOff>609599</xdr:colOff>
      <xdr:row>38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19</xdr:row>
      <xdr:rowOff>38100</xdr:rowOff>
    </xdr:from>
    <xdr:to>
      <xdr:col>19</xdr:col>
      <xdr:colOff>0</xdr:colOff>
      <xdr:row>36</xdr:row>
      <xdr:rowOff>104776</xdr:rowOff>
    </xdr:to>
    <xdr:cxnSp macro="">
      <xdr:nvCxnSpPr>
        <xdr:cNvPr id="9" name="Прямая со стрелкой 8"/>
        <xdr:cNvCxnSpPr/>
      </xdr:nvCxnSpPr>
      <xdr:spPr>
        <a:xfrm flipV="1">
          <a:off x="3267075" y="3829050"/>
          <a:ext cx="12439650" cy="3333751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209551</xdr:colOff>
      <xdr:row>18</xdr:row>
      <xdr:rowOff>200025</xdr:rowOff>
    </xdr:from>
    <xdr:to>
      <xdr:col>0</xdr:col>
      <xdr:colOff>219076</xdr:colOff>
      <xdr:row>36</xdr:row>
      <xdr:rowOff>9525</xdr:rowOff>
    </xdr:to>
    <xdr:cxnSp macro="">
      <xdr:nvCxnSpPr>
        <xdr:cNvPr id="11" name="Прямая со стрелкой 10"/>
        <xdr:cNvCxnSpPr/>
      </xdr:nvCxnSpPr>
      <xdr:spPr>
        <a:xfrm rot="16200000" flipV="1">
          <a:off x="-1428749" y="5419725"/>
          <a:ext cx="3286125" cy="952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819152</xdr:colOff>
      <xdr:row>1</xdr:row>
      <xdr:rowOff>9525</xdr:rowOff>
    </xdr:from>
    <xdr:to>
      <xdr:col>19</xdr:col>
      <xdr:colOff>47625</xdr:colOff>
      <xdr:row>22</xdr:row>
      <xdr:rowOff>95251</xdr:rowOff>
    </xdr:to>
    <xdr:cxnSp macro="">
      <xdr:nvCxnSpPr>
        <xdr:cNvPr id="15" name="Прямая со стрелкой 14"/>
        <xdr:cNvCxnSpPr/>
      </xdr:nvCxnSpPr>
      <xdr:spPr>
        <a:xfrm flipV="1">
          <a:off x="3000377" y="219075"/>
          <a:ext cx="12753973" cy="4257676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6;&#1082;&#1085;&#1072;-&#1088;&#1086;&#1089;&#1090;&#1072;.&#1084;&#1086;&#1089;&#1082;&#1074;&#1072;/" TargetMode="External"/><Relationship Id="rId1" Type="http://schemas.openxmlformats.org/officeDocument/2006/relationships/hyperlink" Target="http://bype.ru/calc/3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O39"/>
  <sheetViews>
    <sheetView workbookViewId="0">
      <pane xSplit="1" topLeftCell="B1" activePane="topRight" state="frozen"/>
      <selection pane="topRight" activeCell="A40" sqref="A40:A41"/>
    </sheetView>
  </sheetViews>
  <sheetFormatPr defaultRowHeight="15"/>
  <cols>
    <col min="1" max="1" width="29" bestFit="1" customWidth="1"/>
    <col min="2" max="2" width="13" customWidth="1"/>
    <col min="3" max="3" width="12.5703125" bestFit="1" customWidth="1"/>
    <col min="4" max="4" width="17.5703125" customWidth="1"/>
    <col min="5" max="5" width="13.7109375" customWidth="1"/>
    <col min="6" max="6" width="1" customWidth="1"/>
    <col min="7" max="7" width="12.7109375" customWidth="1"/>
    <col min="8" max="8" width="13.28515625" bestFit="1" customWidth="1"/>
    <col min="9" max="9" width="14.5703125" customWidth="1"/>
    <col min="10" max="10" width="1" customWidth="1"/>
    <col min="11" max="11" width="13.28515625" bestFit="1" customWidth="1"/>
    <col min="12" max="12" width="12.140625" bestFit="1" customWidth="1"/>
    <col min="13" max="13" width="14.5703125" customWidth="1"/>
    <col min="14" max="14" width="1" customWidth="1"/>
    <col min="15" max="15" width="13.28515625" bestFit="1" customWidth="1"/>
    <col min="16" max="16" width="12.140625" bestFit="1" customWidth="1"/>
    <col min="17" max="17" width="14.5703125" customWidth="1"/>
  </cols>
  <sheetData>
    <row r="1" spans="1:13" ht="15.75" thickBot="1">
      <c r="A1" s="28">
        <f>E3+I3+M3</f>
        <v>3587.8400000000038</v>
      </c>
      <c r="B1" s="35"/>
      <c r="C1" s="66">
        <v>42278</v>
      </c>
      <c r="D1" s="67"/>
      <c r="E1" s="68"/>
      <c r="G1" s="63">
        <v>42309</v>
      </c>
      <c r="H1" s="64"/>
      <c r="I1" s="65"/>
      <c r="K1" s="63">
        <v>42339</v>
      </c>
      <c r="L1" s="64"/>
      <c r="M1" s="65"/>
    </row>
    <row r="2" spans="1:13" ht="27.75" customHeight="1" thickTop="1">
      <c r="A2" s="69" t="s">
        <v>0</v>
      </c>
      <c r="B2" s="71" t="s">
        <v>32</v>
      </c>
      <c r="C2" s="30" t="s">
        <v>30</v>
      </c>
      <c r="D2" s="8" t="s">
        <v>13</v>
      </c>
      <c r="E2" s="6" t="s">
        <v>14</v>
      </c>
      <c r="G2" s="23" t="s">
        <v>30</v>
      </c>
      <c r="H2" s="8" t="s">
        <v>13</v>
      </c>
      <c r="I2" s="6" t="s">
        <v>14</v>
      </c>
      <c r="K2" s="23" t="s">
        <v>30</v>
      </c>
      <c r="L2" s="8" t="s">
        <v>13</v>
      </c>
      <c r="M2" s="6" t="s">
        <v>14</v>
      </c>
    </row>
    <row r="3" spans="1:13">
      <c r="A3" s="70"/>
      <c r="B3" s="72"/>
      <c r="C3" s="31">
        <v>65000</v>
      </c>
      <c r="D3" s="16">
        <f>SUM(D5:D17)</f>
        <v>43485.954656000009</v>
      </c>
      <c r="E3" s="17">
        <f>C3-D3</f>
        <v>21514.045343999991</v>
      </c>
      <c r="G3" s="15">
        <v>59935</v>
      </c>
      <c r="H3" s="16">
        <f>SUM(H5:H17)</f>
        <v>72768.44</v>
      </c>
      <c r="I3" s="17">
        <f>G3-H3</f>
        <v>-12833.440000000002</v>
      </c>
      <c r="K3" s="15">
        <v>65000</v>
      </c>
      <c r="L3" s="16">
        <f>SUM(L5:L17)</f>
        <v>70092.765343999985</v>
      </c>
      <c r="M3" s="17">
        <f>K3-L3</f>
        <v>-5092.7653439999849</v>
      </c>
    </row>
    <row r="4" spans="1:13" ht="5.25" customHeight="1">
      <c r="A4" s="5"/>
      <c r="B4" s="36"/>
      <c r="C4" s="32"/>
      <c r="D4" s="9"/>
      <c r="E4" s="7"/>
      <c r="G4" s="11"/>
      <c r="H4" s="9"/>
      <c r="I4" s="7"/>
      <c r="K4" s="11"/>
      <c r="L4" s="9"/>
      <c r="M4" s="7"/>
    </row>
    <row r="5" spans="1:13">
      <c r="A5" s="10" t="s">
        <v>2</v>
      </c>
      <c r="B5" s="37">
        <f>AVERAGE(L5,H5,D5)</f>
        <v>5834.5333333333328</v>
      </c>
      <c r="C5" s="33">
        <f>3500 + 1000</f>
        <v>4500</v>
      </c>
      <c r="D5" s="12">
        <v>4415.6000000000004</v>
      </c>
      <c r="E5" s="13">
        <f t="shared" ref="E5:E17" si="0">IF(D5="","",C5-D5)</f>
        <v>84.399999999999636</v>
      </c>
      <c r="G5" s="19">
        <f>4500 + 1000</f>
        <v>5500</v>
      </c>
      <c r="H5" s="12">
        <v>6800</v>
      </c>
      <c r="I5" s="13">
        <f t="shared" ref="I5:I17" si="1">IF(H5="","",G5-H5)</f>
        <v>-1300</v>
      </c>
      <c r="K5" s="19">
        <f>4500 + 1000</f>
        <v>5500</v>
      </c>
      <c r="L5" s="12">
        <v>6288</v>
      </c>
      <c r="M5" s="13">
        <f>IF(L5="","",K5-L5)</f>
        <v>-788</v>
      </c>
    </row>
    <row r="6" spans="1:13">
      <c r="A6" s="10" t="s">
        <v>18</v>
      </c>
      <c r="B6" s="37">
        <f t="shared" ref="B6:B17" si="2">AVERAGE(L6,H6,D6)</f>
        <v>1770</v>
      </c>
      <c r="C6" s="33">
        <v>0</v>
      </c>
      <c r="D6" s="12">
        <v>0</v>
      </c>
      <c r="E6" s="13">
        <f t="shared" si="0"/>
        <v>0</v>
      </c>
      <c r="G6" s="19">
        <v>0</v>
      </c>
      <c r="H6" s="12">
        <v>0</v>
      </c>
      <c r="I6" s="13">
        <f t="shared" si="1"/>
        <v>0</v>
      </c>
      <c r="K6" s="19">
        <v>5000</v>
      </c>
      <c r="L6" s="12">
        <v>5310</v>
      </c>
      <c r="M6" s="13">
        <f t="shared" ref="M6:M17" si="3">IF(L6="","",K6-L6)</f>
        <v>-310</v>
      </c>
    </row>
    <row r="7" spans="1:13">
      <c r="A7" s="10" t="s">
        <v>17</v>
      </c>
      <c r="B7" s="37">
        <f t="shared" si="2"/>
        <v>17989.456666666665</v>
      </c>
      <c r="C7" s="33">
        <v>4000</v>
      </c>
      <c r="D7" s="12">
        <v>12743.7</v>
      </c>
      <c r="E7" s="13">
        <f t="shared" si="0"/>
        <v>-8743.7000000000007</v>
      </c>
      <c r="G7" s="19">
        <v>25000</v>
      </c>
      <c r="H7" s="12">
        <v>31502.5</v>
      </c>
      <c r="I7" s="13">
        <f t="shared" si="1"/>
        <v>-6502.5</v>
      </c>
      <c r="K7" s="19">
        <v>5000</v>
      </c>
      <c r="L7" s="12">
        <v>9722.17</v>
      </c>
      <c r="M7" s="13">
        <f t="shared" si="3"/>
        <v>-4722.17</v>
      </c>
    </row>
    <row r="8" spans="1:13">
      <c r="A8" s="10" t="s">
        <v>3</v>
      </c>
      <c r="B8" s="37">
        <f t="shared" si="2"/>
        <v>11012</v>
      </c>
      <c r="C8" s="33">
        <v>0</v>
      </c>
      <c r="D8" s="12">
        <v>2850</v>
      </c>
      <c r="E8" s="13">
        <f t="shared" si="0"/>
        <v>-2850</v>
      </c>
      <c r="G8" s="19">
        <v>15000</v>
      </c>
      <c r="H8" s="12">
        <v>16198</v>
      </c>
      <c r="I8" s="13">
        <f t="shared" si="1"/>
        <v>-1198</v>
      </c>
      <c r="K8" s="19">
        <v>15000</v>
      </c>
      <c r="L8" s="12">
        <v>13988</v>
      </c>
      <c r="M8" s="13">
        <f t="shared" si="3"/>
        <v>1012</v>
      </c>
    </row>
    <row r="9" spans="1:13">
      <c r="A9" s="10" t="s">
        <v>4</v>
      </c>
      <c r="B9" s="37">
        <f t="shared" si="2"/>
        <v>0</v>
      </c>
      <c r="C9" s="33">
        <v>4000</v>
      </c>
      <c r="D9" s="12"/>
      <c r="E9" s="13" t="str">
        <f t="shared" si="0"/>
        <v/>
      </c>
      <c r="G9" s="19">
        <v>4000</v>
      </c>
      <c r="H9" s="12"/>
      <c r="I9" s="13" t="str">
        <f t="shared" si="1"/>
        <v/>
      </c>
      <c r="K9" s="19">
        <v>0</v>
      </c>
      <c r="L9" s="12">
        <v>0</v>
      </c>
      <c r="M9" s="13">
        <f t="shared" si="3"/>
        <v>0</v>
      </c>
    </row>
    <row r="10" spans="1:13">
      <c r="A10" s="10" t="s">
        <v>5</v>
      </c>
      <c r="B10" s="37">
        <f t="shared" si="2"/>
        <v>700</v>
      </c>
      <c r="C10" s="33">
        <v>700</v>
      </c>
      <c r="D10" s="12">
        <v>700</v>
      </c>
      <c r="E10" s="13">
        <f t="shared" si="0"/>
        <v>0</v>
      </c>
      <c r="G10" s="19">
        <v>700</v>
      </c>
      <c r="H10" s="12">
        <v>700</v>
      </c>
      <c r="I10" s="13">
        <f t="shared" si="1"/>
        <v>0</v>
      </c>
      <c r="K10" s="19">
        <v>700</v>
      </c>
      <c r="L10" s="12">
        <v>700</v>
      </c>
      <c r="M10" s="13">
        <f t="shared" si="3"/>
        <v>0</v>
      </c>
    </row>
    <row r="11" spans="1:13">
      <c r="A11" s="10" t="s">
        <v>6</v>
      </c>
      <c r="B11" s="37">
        <f t="shared" si="2"/>
        <v>3722.8500000000004</v>
      </c>
      <c r="C11" s="33">
        <v>5000</v>
      </c>
      <c r="D11" s="12">
        <v>2565.7000000000003</v>
      </c>
      <c r="E11" s="13">
        <f t="shared" si="0"/>
        <v>2434.2999999999997</v>
      </c>
      <c r="G11" s="19">
        <v>3500</v>
      </c>
      <c r="H11" s="12">
        <v>4880</v>
      </c>
      <c r="I11" s="13">
        <f t="shared" si="1"/>
        <v>-1380</v>
      </c>
      <c r="K11" s="19">
        <v>0</v>
      </c>
      <c r="L11" s="12"/>
      <c r="M11" s="13" t="str">
        <f t="shared" si="3"/>
        <v/>
      </c>
    </row>
    <row r="12" spans="1:13">
      <c r="A12" s="10" t="s">
        <v>7</v>
      </c>
      <c r="B12" s="37">
        <f t="shared" si="2"/>
        <v>1606.1166666666668</v>
      </c>
      <c r="C12" s="33">
        <v>0</v>
      </c>
      <c r="D12" s="12">
        <v>1947.6499999999999</v>
      </c>
      <c r="E12" s="13">
        <f t="shared" si="0"/>
        <v>-1947.6499999999999</v>
      </c>
      <c r="G12" s="19">
        <v>1000</v>
      </c>
      <c r="H12" s="12">
        <v>1819.7000000000003</v>
      </c>
      <c r="I12" s="13">
        <f t="shared" si="1"/>
        <v>-819.70000000000027</v>
      </c>
      <c r="K12" s="19">
        <v>2000</v>
      </c>
      <c r="L12" s="12">
        <v>1051</v>
      </c>
      <c r="M12" s="13">
        <f t="shared" si="3"/>
        <v>949</v>
      </c>
    </row>
    <row r="13" spans="1:13">
      <c r="A13" s="10" t="s">
        <v>12</v>
      </c>
      <c r="B13" s="37">
        <f t="shared" si="2"/>
        <v>3000</v>
      </c>
      <c r="C13" s="33">
        <v>0</v>
      </c>
      <c r="D13" s="12">
        <v>4000</v>
      </c>
      <c r="E13" s="13">
        <f t="shared" si="0"/>
        <v>-4000</v>
      </c>
      <c r="G13" s="19">
        <v>0</v>
      </c>
      <c r="H13" s="12"/>
      <c r="I13" s="13" t="str">
        <f t="shared" si="1"/>
        <v/>
      </c>
      <c r="K13" s="19">
        <v>0</v>
      </c>
      <c r="L13" s="12">
        <v>2000</v>
      </c>
      <c r="M13" s="13">
        <f t="shared" si="3"/>
        <v>-2000</v>
      </c>
    </row>
    <row r="14" spans="1:13">
      <c r="A14" s="10" t="s">
        <v>8</v>
      </c>
      <c r="B14" s="37">
        <f>AVERAGE(L14,H14,D14)</f>
        <v>10130.666666666666</v>
      </c>
      <c r="C14" s="33">
        <v>10000</v>
      </c>
      <c r="D14" s="12">
        <v>9270</v>
      </c>
      <c r="E14" s="13">
        <f t="shared" si="0"/>
        <v>730</v>
      </c>
      <c r="G14" s="19">
        <v>5000</v>
      </c>
      <c r="H14" s="12">
        <v>5372</v>
      </c>
      <c r="I14" s="13">
        <f t="shared" si="1"/>
        <v>-372</v>
      </c>
      <c r="K14" s="19">
        <v>10000</v>
      </c>
      <c r="L14" s="12">
        <v>15750</v>
      </c>
      <c r="M14" s="13">
        <f t="shared" si="3"/>
        <v>-5750</v>
      </c>
    </row>
    <row r="15" spans="1:13">
      <c r="A15" t="s">
        <v>9</v>
      </c>
      <c r="B15" s="37">
        <f t="shared" si="2"/>
        <v>3418.0799999999995</v>
      </c>
      <c r="C15" s="33">
        <v>2000</v>
      </c>
      <c r="D15" s="12">
        <v>2429.8000000000002</v>
      </c>
      <c r="E15" s="13">
        <f t="shared" si="0"/>
        <v>-429.80000000000018</v>
      </c>
      <c r="G15" s="19">
        <v>2000</v>
      </c>
      <c r="H15" s="12">
        <v>3196.24</v>
      </c>
      <c r="I15" s="13">
        <f t="shared" si="1"/>
        <v>-1196.2399999999998</v>
      </c>
      <c r="K15" s="19">
        <v>3000</v>
      </c>
      <c r="L15" s="12">
        <v>4628.1999999999989</v>
      </c>
      <c r="M15" s="13">
        <f t="shared" si="3"/>
        <v>-1628.1999999999989</v>
      </c>
    </row>
    <row r="16" spans="1:13">
      <c r="A16" s="10" t="s">
        <v>10</v>
      </c>
      <c r="B16" s="37">
        <f t="shared" si="2"/>
        <v>1498.5199999999998</v>
      </c>
      <c r="C16" s="33">
        <v>1000</v>
      </c>
      <c r="D16" s="12">
        <v>1195.56</v>
      </c>
      <c r="E16" s="13">
        <f t="shared" si="0"/>
        <v>-195.55999999999995</v>
      </c>
      <c r="G16" s="19">
        <v>0</v>
      </c>
      <c r="H16" s="12">
        <v>2300</v>
      </c>
      <c r="I16" s="13">
        <f t="shared" si="1"/>
        <v>-2300</v>
      </c>
      <c r="K16" s="19">
        <v>500</v>
      </c>
      <c r="L16" s="12">
        <v>1000</v>
      </c>
      <c r="M16" s="13">
        <f t="shared" si="3"/>
        <v>-500</v>
      </c>
    </row>
    <row r="17" spans="1:15">
      <c r="A17" s="10" t="s">
        <v>11</v>
      </c>
      <c r="B17" s="37">
        <f t="shared" si="2"/>
        <v>5511.6699999999946</v>
      </c>
      <c r="C17" s="33">
        <v>0</v>
      </c>
      <c r="D17" s="12">
        <v>1367.9446560000001</v>
      </c>
      <c r="E17" s="13">
        <f t="shared" si="0"/>
        <v>-1367.9446560000001</v>
      </c>
      <c r="G17" s="19">
        <v>0</v>
      </c>
      <c r="H17" s="12"/>
      <c r="I17" s="13" t="str">
        <f t="shared" si="1"/>
        <v/>
      </c>
      <c r="K17" s="19">
        <v>0</v>
      </c>
      <c r="L17" s="12">
        <v>9655.3953439999896</v>
      </c>
      <c r="M17" s="13">
        <f t="shared" si="3"/>
        <v>-9655.3953439999896</v>
      </c>
    </row>
    <row r="18" spans="1:15" ht="15.75" thickBot="1">
      <c r="A18" s="29" t="s">
        <v>15</v>
      </c>
      <c r="B18" s="38"/>
      <c r="C18" s="34">
        <f>SUM(C5:C17)</f>
        <v>31200</v>
      </c>
      <c r="D18" s="14">
        <f>SUM(D5:D17)</f>
        <v>43485.954656000009</v>
      </c>
      <c r="E18" s="18">
        <f>C18-D18</f>
        <v>-12285.954656000009</v>
      </c>
      <c r="G18" s="20">
        <f>SUM(G5:G17)</f>
        <v>61700</v>
      </c>
      <c r="H18" s="14">
        <f>SUM(H5:H17)</f>
        <v>72768.44</v>
      </c>
      <c r="I18" s="18">
        <f>G18-H18</f>
        <v>-11068.440000000002</v>
      </c>
      <c r="K18" s="20">
        <f>SUM(K5:K17)</f>
        <v>46700</v>
      </c>
      <c r="L18" s="14">
        <f>SUM(L5:L17)</f>
        <v>70092.765343999985</v>
      </c>
      <c r="M18" s="18">
        <f>K18-L18</f>
        <v>-23392.765343999985</v>
      </c>
      <c r="O18" s="27"/>
    </row>
    <row r="19" spans="1:15" ht="15.75" thickTop="1">
      <c r="G19" s="21"/>
      <c r="K19" s="21"/>
      <c r="O19" s="21"/>
    </row>
    <row r="21" spans="1:15">
      <c r="A21" t="s">
        <v>16</v>
      </c>
      <c r="L21">
        <f>2000+25363.76</f>
        <v>27363.759999999998</v>
      </c>
    </row>
    <row r="22" spans="1:15">
      <c r="A22" t="s">
        <v>21</v>
      </c>
      <c r="C22">
        <v>19700</v>
      </c>
      <c r="D22" t="s">
        <v>19</v>
      </c>
      <c r="E22" s="22" t="s">
        <v>20</v>
      </c>
      <c r="H22" t="s">
        <v>28</v>
      </c>
      <c r="L22" s="24">
        <v>28314.230000000003</v>
      </c>
    </row>
    <row r="23" spans="1:15">
      <c r="A23" t="s">
        <v>23</v>
      </c>
      <c r="D23" t="s">
        <v>27</v>
      </c>
      <c r="E23" t="s">
        <v>22</v>
      </c>
      <c r="L23" s="26">
        <f>L22-L21</f>
        <v>950.4700000000048</v>
      </c>
    </row>
    <row r="24" spans="1:15">
      <c r="A24" t="s">
        <v>25</v>
      </c>
      <c r="D24" t="s">
        <v>24</v>
      </c>
      <c r="E24" s="22" t="s">
        <v>26</v>
      </c>
      <c r="H24" s="21" t="s">
        <v>29</v>
      </c>
    </row>
    <row r="25" spans="1:15">
      <c r="H25" s="21"/>
    </row>
    <row r="26" spans="1:15">
      <c r="C26">
        <f>SUM(C22:C24)</f>
        <v>19700</v>
      </c>
      <c r="L26" s="25"/>
    </row>
    <row r="27" spans="1:15">
      <c r="C27" s="21">
        <f>A1-C26</f>
        <v>-16112.159999999996</v>
      </c>
    </row>
    <row r="29" spans="1:15">
      <c r="A29" s="2"/>
      <c r="B29" s="2"/>
      <c r="C29" s="1"/>
    </row>
    <row r="30" spans="1:15">
      <c r="A30" s="2"/>
      <c r="B30" s="2"/>
      <c r="C30" s="1"/>
    </row>
    <row r="31" spans="1:15">
      <c r="A31" s="2"/>
      <c r="B31" s="2"/>
      <c r="C31" s="1"/>
    </row>
    <row r="32" spans="1:15">
      <c r="A32" s="2"/>
      <c r="B32" s="2"/>
      <c r="C32" s="1"/>
    </row>
    <row r="33" spans="1:3">
      <c r="A33" s="2"/>
      <c r="B33" s="2"/>
      <c r="C33" s="1"/>
    </row>
    <row r="34" spans="1:3">
      <c r="A34" s="2"/>
      <c r="B34" s="2"/>
      <c r="C34" s="1"/>
    </row>
    <row r="35" spans="1:3">
      <c r="A35" s="2"/>
      <c r="B35" s="2"/>
      <c r="C35" s="1"/>
    </row>
    <row r="36" spans="1:3">
      <c r="A36" s="2"/>
      <c r="B36" s="2"/>
      <c r="C36" s="1"/>
    </row>
    <row r="37" spans="1:3">
      <c r="A37" s="2"/>
      <c r="B37" s="2"/>
      <c r="C37" s="1"/>
    </row>
    <row r="38" spans="1:3">
      <c r="A38" s="2"/>
      <c r="B38" s="2"/>
      <c r="C38" s="1"/>
    </row>
    <row r="39" spans="1:3">
      <c r="A39" s="2"/>
      <c r="B39" s="2"/>
      <c r="C39" s="1"/>
    </row>
  </sheetData>
  <sortState ref="A5:L17">
    <sortCondition ref="A5:A17"/>
  </sortState>
  <mergeCells count="5">
    <mergeCell ref="G1:I1"/>
    <mergeCell ref="C1:E1"/>
    <mergeCell ref="A2:A3"/>
    <mergeCell ref="K1:M1"/>
    <mergeCell ref="B2:B3"/>
  </mergeCells>
  <conditionalFormatting sqref="C18">
    <cfRule type="cellIs" dxfId="10" priority="86" operator="greaterThan">
      <formula>$C$3</formula>
    </cfRule>
  </conditionalFormatting>
  <conditionalFormatting sqref="I5 E6:E18 I7:I18 M5:M18">
    <cfRule type="cellIs" dxfId="9" priority="85" operator="lessThan">
      <formula>0</formula>
    </cfRule>
  </conditionalFormatting>
  <conditionalFormatting sqref="D5:D17 H5:H17 L5:L17">
    <cfRule type="dataBar" priority="80">
      <dataBar>
        <cfvo type="num" val="0"/>
        <cfvo type="num" val="$C$5"/>
        <color theme="5" tint="0.39997558519241921"/>
      </dataBar>
    </cfRule>
  </conditionalFormatting>
  <conditionalFormatting sqref="H18 D18 L18">
    <cfRule type="dataBar" priority="76">
      <dataBar>
        <cfvo type="num" val="0"/>
        <cfvo type="num" val="$C$18"/>
        <color theme="5" tint="0.39997558519241921"/>
      </dataBar>
    </cfRule>
  </conditionalFormatting>
  <conditionalFormatting sqref="G18">
    <cfRule type="cellIs" dxfId="8" priority="63" operator="greaterThan">
      <formula>$G$3</formula>
    </cfRule>
  </conditionalFormatting>
  <conditionalFormatting sqref="K18">
    <cfRule type="cellIs" dxfId="7" priority="55" operator="greaterThan">
      <formula>$K$3</formula>
    </cfRule>
  </conditionalFormatting>
  <hyperlinks>
    <hyperlink ref="E22" r:id="rId1"/>
    <hyperlink ref="E2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AA39"/>
  <sheetViews>
    <sheetView showGridLines="0" tabSelected="1" workbookViewId="0">
      <pane xSplit="2" topLeftCell="C1" activePane="topRight" state="frozen"/>
      <selection pane="topRight" activeCell="M33" sqref="M33"/>
    </sheetView>
  </sheetViews>
  <sheetFormatPr defaultRowHeight="15"/>
  <cols>
    <col min="1" max="1" width="32.7109375" customWidth="1"/>
    <col min="2" max="2" width="15.42578125" customWidth="1"/>
    <col min="3" max="3" width="14.42578125" customWidth="1"/>
    <col min="4" max="4" width="17.5703125" customWidth="1"/>
    <col min="5" max="5" width="13.7109375" customWidth="1"/>
    <col min="6" max="6" width="1" customWidth="1" collapsed="1"/>
    <col min="7" max="7" width="14.42578125" customWidth="1"/>
    <col min="8" max="8" width="13.28515625" customWidth="1"/>
    <col min="9" max="9" width="14.5703125" customWidth="1"/>
    <col min="10" max="10" width="1" customWidth="1" collapsed="1"/>
    <col min="11" max="11" width="13.28515625" bestFit="1" customWidth="1"/>
    <col min="12" max="12" width="12.140625" bestFit="1" customWidth="1"/>
    <col min="13" max="13" width="14.5703125" customWidth="1"/>
    <col min="14" max="14" width="1" customWidth="1"/>
    <col min="15" max="15" width="13.28515625" bestFit="1" customWidth="1"/>
    <col min="16" max="16" width="12.140625" bestFit="1" customWidth="1"/>
    <col min="17" max="17" width="14.5703125" customWidth="1"/>
    <col min="18" max="18" width="1.28515625" customWidth="1"/>
    <col min="19" max="19" width="15.140625" customWidth="1"/>
    <col min="20" max="21" width="12.7109375" customWidth="1"/>
    <col min="22" max="22" width="1.28515625" customWidth="1"/>
    <col min="23" max="23" width="15.140625" customWidth="1"/>
    <col min="24" max="25" width="12.7109375" customWidth="1"/>
    <col min="27" max="27" width="11.140625" bestFit="1" customWidth="1"/>
  </cols>
  <sheetData>
    <row r="1" spans="1:27" ht="16.5" thickTop="1">
      <c r="A1" s="42"/>
      <c r="B1" s="43"/>
      <c r="C1" s="52">
        <v>42370</v>
      </c>
      <c r="D1" s="53">
        <v>42370</v>
      </c>
      <c r="E1" s="54">
        <v>42370</v>
      </c>
      <c r="F1" s="55"/>
      <c r="G1" s="52">
        <v>42401</v>
      </c>
      <c r="H1" s="53">
        <v>42401</v>
      </c>
      <c r="I1" s="54">
        <v>42401</v>
      </c>
      <c r="J1" s="55"/>
      <c r="K1" s="52">
        <v>42430</v>
      </c>
      <c r="L1" s="53">
        <v>42430</v>
      </c>
      <c r="M1" s="54">
        <v>42430</v>
      </c>
      <c r="N1" s="55"/>
      <c r="O1" s="52">
        <v>42461</v>
      </c>
      <c r="P1" s="53">
        <v>42461</v>
      </c>
      <c r="Q1" s="54">
        <v>42461</v>
      </c>
      <c r="R1" s="55"/>
      <c r="S1" s="104">
        <v>42491</v>
      </c>
      <c r="T1" s="105">
        <v>42491</v>
      </c>
      <c r="U1" s="106">
        <v>42491</v>
      </c>
      <c r="V1" s="55"/>
      <c r="W1" s="52">
        <v>42522</v>
      </c>
      <c r="X1" s="53">
        <v>42522</v>
      </c>
      <c r="Y1" s="54">
        <v>42522</v>
      </c>
    </row>
    <row r="2" spans="1:27">
      <c r="A2" s="40"/>
      <c r="B2" s="41"/>
      <c r="C2" s="73">
        <v>219930.84</v>
      </c>
      <c r="D2" s="75">
        <v>147099.20000000001</v>
      </c>
      <c r="E2" s="77">
        <v>72831.639999999985</v>
      </c>
      <c r="G2" s="79">
        <v>74629</v>
      </c>
      <c r="H2" s="75">
        <v>55919.941999999981</v>
      </c>
      <c r="I2" s="77">
        <v>18709.058000000019</v>
      </c>
      <c r="K2" s="79">
        <v>60839.162000000004</v>
      </c>
      <c r="L2" s="75">
        <v>77730.349999999991</v>
      </c>
      <c r="M2" s="77">
        <v>-16891.187999999987</v>
      </c>
      <c r="O2" s="79">
        <v>65000</v>
      </c>
      <c r="P2" s="75">
        <v>57216.430000000022</v>
      </c>
      <c r="Q2" s="77">
        <v>7783.5699999999779</v>
      </c>
      <c r="S2" s="107">
        <v>65000</v>
      </c>
      <c r="T2" s="75">
        <v>19087</v>
      </c>
      <c r="U2" s="108">
        <v>45913</v>
      </c>
      <c r="W2" s="79">
        <v>0</v>
      </c>
      <c r="X2" s="75">
        <v>0</v>
      </c>
      <c r="Y2" s="77">
        <v>0</v>
      </c>
    </row>
    <row r="3" spans="1:27">
      <c r="A3" s="40"/>
      <c r="B3" s="48"/>
      <c r="C3" s="74"/>
      <c r="D3" s="76"/>
      <c r="E3" s="78"/>
      <c r="G3" s="80"/>
      <c r="H3" s="76"/>
      <c r="I3" s="78"/>
      <c r="K3" s="80"/>
      <c r="L3" s="76"/>
      <c r="M3" s="78"/>
      <c r="O3" s="80"/>
      <c r="P3" s="76"/>
      <c r="Q3" s="78"/>
      <c r="S3" s="109"/>
      <c r="T3" s="76"/>
      <c r="U3" s="110"/>
      <c r="W3" s="80"/>
      <c r="X3" s="76"/>
      <c r="Y3" s="78"/>
    </row>
    <row r="4" spans="1:27" ht="30">
      <c r="A4" s="47" t="s">
        <v>31</v>
      </c>
      <c r="B4" s="49" t="s">
        <v>33</v>
      </c>
      <c r="C4" s="44" t="s">
        <v>34</v>
      </c>
      <c r="D4" s="45" t="s">
        <v>13</v>
      </c>
      <c r="E4" s="46" t="s">
        <v>14</v>
      </c>
      <c r="G4" s="44" t="s">
        <v>34</v>
      </c>
      <c r="H4" s="45" t="s">
        <v>13</v>
      </c>
      <c r="I4" s="46" t="s">
        <v>14</v>
      </c>
      <c r="K4" s="44" t="s">
        <v>34</v>
      </c>
      <c r="L4" s="45" t="s">
        <v>13</v>
      </c>
      <c r="M4" s="46" t="s">
        <v>14</v>
      </c>
      <c r="O4" s="44" t="s">
        <v>34</v>
      </c>
      <c r="P4" s="45" t="s">
        <v>13</v>
      </c>
      <c r="Q4" s="46" t="s">
        <v>14</v>
      </c>
      <c r="S4" s="111" t="s">
        <v>34</v>
      </c>
      <c r="T4" s="45" t="s">
        <v>13</v>
      </c>
      <c r="U4" s="112" t="s">
        <v>14</v>
      </c>
      <c r="W4" s="44" t="s">
        <v>34</v>
      </c>
      <c r="X4" s="45" t="s">
        <v>13</v>
      </c>
      <c r="Y4" s="46" t="s">
        <v>14</v>
      </c>
    </row>
    <row r="5" spans="1:27" s="61" customFormat="1" ht="9.75" customHeight="1">
      <c r="A5" s="56">
        <v>1</v>
      </c>
      <c r="B5" s="57">
        <v>2</v>
      </c>
      <c r="C5" s="58">
        <v>3</v>
      </c>
      <c r="D5" s="59">
        <v>4</v>
      </c>
      <c r="E5" s="60">
        <v>5</v>
      </c>
      <c r="F5" s="61">
        <v>6</v>
      </c>
      <c r="G5" s="58">
        <v>7</v>
      </c>
      <c r="H5" s="59">
        <v>8</v>
      </c>
      <c r="I5" s="60">
        <v>9</v>
      </c>
      <c r="J5" s="61">
        <v>10</v>
      </c>
      <c r="K5" s="58">
        <v>11</v>
      </c>
      <c r="L5" s="59">
        <v>12</v>
      </c>
      <c r="M5" s="60">
        <v>13</v>
      </c>
      <c r="N5" s="61">
        <v>14</v>
      </c>
      <c r="O5" s="58">
        <v>15</v>
      </c>
      <c r="P5" s="59">
        <v>16</v>
      </c>
      <c r="Q5" s="60">
        <v>17</v>
      </c>
      <c r="R5" s="61">
        <v>18</v>
      </c>
      <c r="S5" s="113">
        <v>19</v>
      </c>
      <c r="T5" s="59">
        <v>20</v>
      </c>
      <c r="U5" s="114">
        <v>21</v>
      </c>
      <c r="V5" s="61">
        <v>22</v>
      </c>
      <c r="W5" s="58">
        <v>23</v>
      </c>
      <c r="X5" s="59">
        <v>24</v>
      </c>
      <c r="Y5" s="60">
        <v>25</v>
      </c>
    </row>
    <row r="6" spans="1:27">
      <c r="A6" s="10" t="s">
        <v>2</v>
      </c>
      <c r="B6" s="50">
        <v>3796.0680000000002</v>
      </c>
      <c r="C6" s="33">
        <v>5000</v>
      </c>
      <c r="D6" s="12">
        <v>4500</v>
      </c>
      <c r="E6" s="13">
        <f>C6-D6</f>
        <v>500</v>
      </c>
      <c r="G6" s="19">
        <v>5000</v>
      </c>
      <c r="H6" s="12">
        <v>4170</v>
      </c>
      <c r="I6" s="13">
        <f>G6-H6</f>
        <v>830</v>
      </c>
      <c r="K6" s="19">
        <v>5000</v>
      </c>
      <c r="L6" s="12">
        <v>2079</v>
      </c>
      <c r="M6" s="13">
        <f>K6-L6</f>
        <v>2921</v>
      </c>
      <c r="O6" s="19">
        <v>5000</v>
      </c>
      <c r="P6" s="12">
        <v>4641.34</v>
      </c>
      <c r="Q6" s="13">
        <f>O6-P6</f>
        <v>358.65999999999985</v>
      </c>
      <c r="S6" s="115">
        <v>5000</v>
      </c>
      <c r="T6" s="12">
        <v>3590</v>
      </c>
      <c r="U6" s="116">
        <f>S6-T6</f>
        <v>1410</v>
      </c>
      <c r="W6" s="19">
        <v>5000</v>
      </c>
      <c r="X6" s="12">
        <v>0</v>
      </c>
      <c r="Y6" s="13">
        <f>W6-X6</f>
        <v>5000</v>
      </c>
    </row>
    <row r="7" spans="1:27">
      <c r="A7" s="10" t="s">
        <v>18</v>
      </c>
      <c r="B7" s="50">
        <v>15959.539999999999</v>
      </c>
      <c r="C7" s="33">
        <v>55000</v>
      </c>
      <c r="D7" s="12">
        <v>62194.5</v>
      </c>
      <c r="E7" s="13">
        <f t="shared" ref="E7:E18" si="0">C7-D7</f>
        <v>-7194.5</v>
      </c>
      <c r="G7" s="19">
        <v>5000</v>
      </c>
      <c r="H7" s="12">
        <v>7581</v>
      </c>
      <c r="I7" s="13">
        <f t="shared" ref="I7:I18" si="1">G7-H7</f>
        <v>-2581</v>
      </c>
      <c r="K7" s="19">
        <v>0</v>
      </c>
      <c r="L7" s="12">
        <v>8668.2000000000007</v>
      </c>
      <c r="M7" s="13">
        <f t="shared" ref="M7:M18" si="2">K7-L7</f>
        <v>-8668.2000000000007</v>
      </c>
      <c r="O7" s="19">
        <v>0</v>
      </c>
      <c r="P7" s="12">
        <v>832</v>
      </c>
      <c r="Q7" s="13">
        <f t="shared" ref="Q7:Q18" si="3">O7-P7</f>
        <v>-832</v>
      </c>
      <c r="S7" s="115">
        <v>5000</v>
      </c>
      <c r="T7" s="12">
        <v>522</v>
      </c>
      <c r="U7" s="116">
        <f t="shared" ref="U7:U18" si="4">S7-T7</f>
        <v>4478</v>
      </c>
      <c r="W7" s="19">
        <v>5000</v>
      </c>
      <c r="X7" s="12">
        <v>0</v>
      </c>
      <c r="Y7" s="13">
        <f t="shared" ref="Y7:Y18" si="5">W7-X7</f>
        <v>5000</v>
      </c>
      <c r="Z7" s="61"/>
      <c r="AA7" s="61"/>
    </row>
    <row r="8" spans="1:27">
      <c r="A8" s="10" t="s">
        <v>17</v>
      </c>
      <c r="B8" s="50">
        <v>30474.988000000001</v>
      </c>
      <c r="C8" s="33">
        <v>21000</v>
      </c>
      <c r="D8" s="12">
        <v>53941</v>
      </c>
      <c r="E8" s="13">
        <f t="shared" si="0"/>
        <v>-32941</v>
      </c>
      <c r="G8" s="19">
        <v>5000</v>
      </c>
      <c r="H8" s="12">
        <v>5698</v>
      </c>
      <c r="I8" s="13">
        <f t="shared" si="1"/>
        <v>-698</v>
      </c>
      <c r="K8" s="19">
        <v>44500</v>
      </c>
      <c r="L8" s="12">
        <v>50461.55</v>
      </c>
      <c r="M8" s="13">
        <f t="shared" si="2"/>
        <v>-5961.5500000000029</v>
      </c>
      <c r="O8" s="19">
        <v>30000</v>
      </c>
      <c r="P8" s="12">
        <v>36625.39</v>
      </c>
      <c r="Q8" s="13">
        <f t="shared" si="3"/>
        <v>-6625.3899999999994</v>
      </c>
      <c r="S8" s="115">
        <v>10000</v>
      </c>
      <c r="T8" s="12">
        <v>5649</v>
      </c>
      <c r="U8" s="116">
        <f t="shared" si="4"/>
        <v>4351</v>
      </c>
      <c r="W8" s="19">
        <v>10000</v>
      </c>
      <c r="X8" s="12">
        <v>0</v>
      </c>
      <c r="Y8" s="13">
        <f t="shared" si="5"/>
        <v>10000</v>
      </c>
    </row>
    <row r="9" spans="1:27">
      <c r="A9" s="10" t="s">
        <v>3</v>
      </c>
      <c r="B9" s="50">
        <v>2947</v>
      </c>
      <c r="C9" s="33">
        <v>5000</v>
      </c>
      <c r="D9" s="12">
        <v>0</v>
      </c>
      <c r="E9" s="13">
        <f t="shared" si="0"/>
        <v>5000</v>
      </c>
      <c r="G9" s="19">
        <v>5000</v>
      </c>
      <c r="H9" s="12">
        <v>3060</v>
      </c>
      <c r="I9" s="13">
        <f t="shared" si="1"/>
        <v>1940</v>
      </c>
      <c r="K9" s="19">
        <v>3000</v>
      </c>
      <c r="L9" s="12">
        <v>8675</v>
      </c>
      <c r="M9" s="13">
        <f t="shared" si="2"/>
        <v>-5675</v>
      </c>
      <c r="O9" s="19">
        <v>2500</v>
      </c>
      <c r="P9" s="12">
        <v>3000</v>
      </c>
      <c r="Q9" s="13">
        <f t="shared" si="3"/>
        <v>-500</v>
      </c>
      <c r="S9" s="115">
        <v>0</v>
      </c>
      <c r="T9" s="12">
        <v>0</v>
      </c>
      <c r="U9" s="116">
        <f t="shared" si="4"/>
        <v>0</v>
      </c>
      <c r="W9" s="19">
        <v>5000</v>
      </c>
      <c r="X9" s="12">
        <v>0</v>
      </c>
      <c r="Y9" s="13">
        <f t="shared" si="5"/>
        <v>5000</v>
      </c>
      <c r="Z9" s="61"/>
      <c r="AA9" s="61"/>
    </row>
    <row r="10" spans="1:27">
      <c r="A10" s="10" t="s">
        <v>4</v>
      </c>
      <c r="B10" s="50">
        <v>1300</v>
      </c>
      <c r="C10" s="33">
        <v>0</v>
      </c>
      <c r="D10" s="12">
        <v>0</v>
      </c>
      <c r="E10" s="13">
        <f t="shared" si="0"/>
        <v>0</v>
      </c>
      <c r="G10" s="19">
        <v>0</v>
      </c>
      <c r="H10" s="12">
        <v>6000</v>
      </c>
      <c r="I10" s="13">
        <f t="shared" si="1"/>
        <v>-6000</v>
      </c>
      <c r="K10" s="19">
        <v>0</v>
      </c>
      <c r="L10" s="12">
        <v>500</v>
      </c>
      <c r="M10" s="13">
        <f t="shared" si="2"/>
        <v>-500</v>
      </c>
      <c r="O10" s="19">
        <v>0</v>
      </c>
      <c r="P10" s="12">
        <v>0</v>
      </c>
      <c r="Q10" s="13">
        <f t="shared" si="3"/>
        <v>0</v>
      </c>
      <c r="S10" s="115">
        <v>0</v>
      </c>
      <c r="T10" s="12">
        <v>0</v>
      </c>
      <c r="U10" s="116">
        <f t="shared" si="4"/>
        <v>0</v>
      </c>
      <c r="W10" s="19">
        <v>0</v>
      </c>
      <c r="X10" s="12">
        <v>0</v>
      </c>
      <c r="Y10" s="13">
        <f t="shared" si="5"/>
        <v>0</v>
      </c>
    </row>
    <row r="11" spans="1:27">
      <c r="A11" s="10" t="s">
        <v>5</v>
      </c>
      <c r="B11" s="50">
        <v>560</v>
      </c>
      <c r="C11" s="33">
        <v>700</v>
      </c>
      <c r="D11" s="12">
        <v>700</v>
      </c>
      <c r="E11" s="13">
        <f t="shared" si="0"/>
        <v>0</v>
      </c>
      <c r="G11" s="19">
        <v>700</v>
      </c>
      <c r="H11" s="12">
        <v>900</v>
      </c>
      <c r="I11" s="13">
        <f t="shared" si="1"/>
        <v>-200</v>
      </c>
      <c r="K11" s="19">
        <v>600</v>
      </c>
      <c r="L11" s="12">
        <v>600</v>
      </c>
      <c r="M11" s="13">
        <f t="shared" si="2"/>
        <v>0</v>
      </c>
      <c r="O11" s="19">
        <v>600</v>
      </c>
      <c r="P11" s="12">
        <v>600</v>
      </c>
      <c r="Q11" s="13">
        <f t="shared" si="3"/>
        <v>0</v>
      </c>
      <c r="S11" s="115">
        <v>600</v>
      </c>
      <c r="T11" s="12">
        <v>0</v>
      </c>
      <c r="U11" s="116">
        <f t="shared" si="4"/>
        <v>600</v>
      </c>
      <c r="W11" s="19">
        <v>600</v>
      </c>
      <c r="X11" s="12">
        <v>0</v>
      </c>
      <c r="Y11" s="13">
        <f t="shared" si="5"/>
        <v>600</v>
      </c>
      <c r="Z11" s="61"/>
      <c r="AA11" s="61"/>
    </row>
    <row r="12" spans="1:27">
      <c r="A12" s="10" t="s">
        <v>6</v>
      </c>
      <c r="B12" s="50">
        <v>558</v>
      </c>
      <c r="C12" s="33">
        <v>0</v>
      </c>
      <c r="D12" s="12">
        <v>0</v>
      </c>
      <c r="E12" s="13">
        <f t="shared" si="0"/>
        <v>0</v>
      </c>
      <c r="G12" s="19">
        <v>0</v>
      </c>
      <c r="H12" s="12">
        <v>900</v>
      </c>
      <c r="I12" s="13">
        <f t="shared" si="1"/>
        <v>-900</v>
      </c>
      <c r="K12" s="19">
        <v>0</v>
      </c>
      <c r="L12" s="12">
        <v>1890</v>
      </c>
      <c r="M12" s="13">
        <f t="shared" si="2"/>
        <v>-1890</v>
      </c>
      <c r="O12" s="19"/>
      <c r="P12" s="12">
        <v>0</v>
      </c>
      <c r="Q12" s="13">
        <f t="shared" si="3"/>
        <v>0</v>
      </c>
      <c r="S12" s="115"/>
      <c r="T12" s="12">
        <v>0</v>
      </c>
      <c r="U12" s="116">
        <f t="shared" si="4"/>
        <v>0</v>
      </c>
      <c r="W12" s="19"/>
      <c r="X12" s="12">
        <v>0</v>
      </c>
      <c r="Y12" s="13">
        <f t="shared" si="5"/>
        <v>0</v>
      </c>
    </row>
    <row r="13" spans="1:27">
      <c r="A13" s="10" t="s">
        <v>7</v>
      </c>
      <c r="B13" s="50">
        <v>974.7059999999999</v>
      </c>
      <c r="C13" s="33">
        <v>2000</v>
      </c>
      <c r="D13" s="12">
        <v>327.5</v>
      </c>
      <c r="E13" s="13">
        <f t="shared" si="0"/>
        <v>1672.5</v>
      </c>
      <c r="G13" s="19">
        <v>2000</v>
      </c>
      <c r="H13" s="12">
        <v>1800</v>
      </c>
      <c r="I13" s="13">
        <f t="shared" si="1"/>
        <v>200</v>
      </c>
      <c r="K13" s="19">
        <v>2000</v>
      </c>
      <c r="L13" s="12">
        <v>1109.7</v>
      </c>
      <c r="M13" s="13">
        <f t="shared" si="2"/>
        <v>890.3</v>
      </c>
      <c r="O13" s="19">
        <v>2000</v>
      </c>
      <c r="P13" s="12">
        <v>1614.33</v>
      </c>
      <c r="Q13" s="13">
        <f t="shared" si="3"/>
        <v>385.67000000000007</v>
      </c>
      <c r="S13" s="115">
        <v>2000</v>
      </c>
      <c r="T13" s="12">
        <v>22</v>
      </c>
      <c r="U13" s="116">
        <f t="shared" si="4"/>
        <v>1978</v>
      </c>
      <c r="W13" s="19">
        <v>2000</v>
      </c>
      <c r="X13" s="12">
        <v>0</v>
      </c>
      <c r="Y13" s="13">
        <f t="shared" si="5"/>
        <v>2000</v>
      </c>
      <c r="Z13" s="61"/>
      <c r="AA13" s="61"/>
    </row>
    <row r="14" spans="1:27">
      <c r="A14" s="10" t="s">
        <v>12</v>
      </c>
      <c r="B14" s="50">
        <v>1200</v>
      </c>
      <c r="C14" s="33">
        <v>0</v>
      </c>
      <c r="D14" s="12">
        <v>2000</v>
      </c>
      <c r="E14" s="13">
        <f t="shared" si="0"/>
        <v>-2000</v>
      </c>
      <c r="G14" s="19">
        <v>0</v>
      </c>
      <c r="H14" s="12">
        <v>3000</v>
      </c>
      <c r="I14" s="13">
        <f t="shared" si="1"/>
        <v>-3000</v>
      </c>
      <c r="K14" s="19">
        <v>0</v>
      </c>
      <c r="L14" s="12">
        <v>0</v>
      </c>
      <c r="M14" s="13">
        <f t="shared" si="2"/>
        <v>0</v>
      </c>
      <c r="O14" s="19">
        <v>0</v>
      </c>
      <c r="P14" s="12">
        <v>0</v>
      </c>
      <c r="Q14" s="13">
        <f t="shared" si="3"/>
        <v>0</v>
      </c>
      <c r="S14" s="115">
        <v>0</v>
      </c>
      <c r="T14" s="12">
        <v>1000</v>
      </c>
      <c r="U14" s="116">
        <f t="shared" si="4"/>
        <v>-1000</v>
      </c>
      <c r="W14" s="19">
        <v>0</v>
      </c>
      <c r="X14" s="12">
        <v>0</v>
      </c>
      <c r="Y14" s="13">
        <f t="shared" si="5"/>
        <v>0</v>
      </c>
    </row>
    <row r="15" spans="1:27">
      <c r="A15" s="10" t="s">
        <v>8</v>
      </c>
      <c r="B15" s="50">
        <v>8325.7999999999993</v>
      </c>
      <c r="C15" s="33">
        <v>10000</v>
      </c>
      <c r="D15" s="12">
        <v>20763</v>
      </c>
      <c r="E15" s="13">
        <f t="shared" si="0"/>
        <v>-10763</v>
      </c>
      <c r="G15" s="19">
        <v>15000</v>
      </c>
      <c r="H15" s="12">
        <v>12991</v>
      </c>
      <c r="I15" s="13">
        <f t="shared" si="1"/>
        <v>2009</v>
      </c>
      <c r="K15" s="19">
        <v>5000</v>
      </c>
      <c r="L15" s="12">
        <v>920</v>
      </c>
      <c r="M15" s="13">
        <f t="shared" si="2"/>
        <v>4080</v>
      </c>
      <c r="O15" s="19">
        <v>5000</v>
      </c>
      <c r="P15" s="12">
        <v>5278</v>
      </c>
      <c r="Q15" s="13">
        <f t="shared" si="3"/>
        <v>-278</v>
      </c>
      <c r="S15" s="115">
        <v>5000</v>
      </c>
      <c r="T15" s="12">
        <v>1677</v>
      </c>
      <c r="U15" s="116">
        <f t="shared" si="4"/>
        <v>3323</v>
      </c>
      <c r="W15" s="19">
        <v>10130.666666666666</v>
      </c>
      <c r="X15" s="12">
        <v>0</v>
      </c>
      <c r="Y15" s="13">
        <f t="shared" si="5"/>
        <v>10130.666666666666</v>
      </c>
      <c r="Z15" s="61"/>
      <c r="AA15" s="61"/>
    </row>
    <row r="16" spans="1:27">
      <c r="A16" s="10" t="s">
        <v>9</v>
      </c>
      <c r="B16" s="50">
        <v>2627.1600000000003</v>
      </c>
      <c r="C16" s="33">
        <v>2000</v>
      </c>
      <c r="D16" s="12">
        <v>2123.2000000000003</v>
      </c>
      <c r="E16" s="13">
        <f t="shared" si="0"/>
        <v>-123.20000000000027</v>
      </c>
      <c r="G16" s="19">
        <v>3000</v>
      </c>
      <c r="H16" s="12">
        <v>4460.6000000000004</v>
      </c>
      <c r="I16" s="13">
        <f t="shared" si="1"/>
        <v>-1460.6000000000004</v>
      </c>
      <c r="K16" s="19">
        <v>3000</v>
      </c>
      <c r="L16" s="12">
        <v>2255</v>
      </c>
      <c r="M16" s="13">
        <f t="shared" si="2"/>
        <v>745</v>
      </c>
      <c r="O16" s="19">
        <v>3000</v>
      </c>
      <c r="P16" s="12">
        <v>3699</v>
      </c>
      <c r="Q16" s="13">
        <f t="shared" si="3"/>
        <v>-699</v>
      </c>
      <c r="S16" s="115">
        <v>3000</v>
      </c>
      <c r="T16" s="12">
        <v>598</v>
      </c>
      <c r="U16" s="116">
        <f t="shared" si="4"/>
        <v>2402</v>
      </c>
      <c r="W16" s="19">
        <v>3000</v>
      </c>
      <c r="X16" s="12">
        <v>0</v>
      </c>
      <c r="Y16" s="13">
        <f t="shared" si="5"/>
        <v>3000</v>
      </c>
    </row>
    <row r="17" spans="1:27">
      <c r="A17" s="10" t="s">
        <v>10</v>
      </c>
      <c r="B17" s="50">
        <v>330</v>
      </c>
      <c r="C17" s="33">
        <v>500</v>
      </c>
      <c r="D17" s="12">
        <v>550</v>
      </c>
      <c r="E17" s="13">
        <f t="shared" si="0"/>
        <v>-50</v>
      </c>
      <c r="G17" s="19">
        <v>550</v>
      </c>
      <c r="H17" s="12">
        <v>0</v>
      </c>
      <c r="I17" s="13">
        <f t="shared" si="1"/>
        <v>550</v>
      </c>
      <c r="K17" s="19">
        <v>550</v>
      </c>
      <c r="L17" s="12">
        <v>550</v>
      </c>
      <c r="M17" s="13">
        <f t="shared" si="2"/>
        <v>0</v>
      </c>
      <c r="O17" s="19">
        <v>550</v>
      </c>
      <c r="P17" s="12">
        <v>550</v>
      </c>
      <c r="Q17" s="13">
        <f t="shared" si="3"/>
        <v>0</v>
      </c>
      <c r="S17" s="115">
        <v>550</v>
      </c>
      <c r="T17" s="12">
        <v>0</v>
      </c>
      <c r="U17" s="116">
        <f t="shared" si="4"/>
        <v>550</v>
      </c>
      <c r="W17" s="19">
        <v>550</v>
      </c>
      <c r="X17" s="12">
        <v>0</v>
      </c>
      <c r="Y17" s="13">
        <f t="shared" si="5"/>
        <v>550</v>
      </c>
      <c r="Z17" s="61"/>
      <c r="AA17" s="61"/>
    </row>
    <row r="18" spans="1:27" ht="15.75" thickBot="1">
      <c r="A18" s="84" t="s">
        <v>11</v>
      </c>
      <c r="B18" s="85">
        <v>1151.5223999999996</v>
      </c>
      <c r="C18" s="86">
        <v>0</v>
      </c>
      <c r="D18" s="87">
        <v>0</v>
      </c>
      <c r="E18" s="88">
        <f t="shared" si="0"/>
        <v>0</v>
      </c>
      <c r="G18" s="89">
        <v>0</v>
      </c>
      <c r="H18" s="87">
        <v>5359.3419999999796</v>
      </c>
      <c r="I18" s="88">
        <f t="shared" si="1"/>
        <v>-5359.3419999999796</v>
      </c>
      <c r="K18" s="89">
        <v>0</v>
      </c>
      <c r="L18" s="87">
        <v>21.899999999994179</v>
      </c>
      <c r="M18" s="88">
        <f t="shared" si="2"/>
        <v>-21.899999999994179</v>
      </c>
      <c r="O18" s="89">
        <v>0</v>
      </c>
      <c r="P18" s="87">
        <v>376.37000000002445</v>
      </c>
      <c r="Q18" s="88">
        <f t="shared" si="3"/>
        <v>-376.37000000002445</v>
      </c>
      <c r="S18" s="117">
        <v>0</v>
      </c>
      <c r="T18" s="87">
        <v>0</v>
      </c>
      <c r="U18" s="118">
        <f t="shared" si="4"/>
        <v>0</v>
      </c>
      <c r="W18" s="89">
        <v>0</v>
      </c>
      <c r="X18" s="87">
        <v>0</v>
      </c>
      <c r="Y18" s="88">
        <f t="shared" si="5"/>
        <v>0</v>
      </c>
    </row>
    <row r="19" spans="1:27" ht="16.5" thickTop="1" thickBot="1">
      <c r="A19" s="95" t="s">
        <v>35</v>
      </c>
      <c r="B19" s="96">
        <v>1205.8</v>
      </c>
      <c r="C19" s="97">
        <v>0</v>
      </c>
      <c r="D19" s="98">
        <v>0</v>
      </c>
      <c r="E19" s="99">
        <f>C19-D19</f>
        <v>0</v>
      </c>
      <c r="F19" s="100"/>
      <c r="G19" s="101">
        <v>0</v>
      </c>
      <c r="H19" s="98">
        <v>0</v>
      </c>
      <c r="I19" s="99">
        <f>G19-H19</f>
        <v>0</v>
      </c>
      <c r="J19" s="100"/>
      <c r="K19" s="101">
        <v>0</v>
      </c>
      <c r="L19" s="98">
        <v>0</v>
      </c>
      <c r="M19" s="99">
        <f>K19-L19</f>
        <v>0</v>
      </c>
      <c r="N19" s="100"/>
      <c r="O19" s="101">
        <v>0</v>
      </c>
      <c r="P19" s="98">
        <v>0</v>
      </c>
      <c r="Q19" s="99">
        <f>O19-P19</f>
        <v>0</v>
      </c>
      <c r="R19" s="100"/>
      <c r="S19" s="122">
        <v>10000</v>
      </c>
      <c r="T19" s="124">
        <v>6029</v>
      </c>
      <c r="U19" s="123">
        <f>S19-T19</f>
        <v>3971</v>
      </c>
      <c r="V19" s="100"/>
      <c r="W19" s="101">
        <v>0</v>
      </c>
      <c r="X19" s="98">
        <v>0</v>
      </c>
      <c r="Y19" s="102">
        <f>W19-X19</f>
        <v>0</v>
      </c>
      <c r="Z19" s="61"/>
      <c r="AA19" s="61"/>
    </row>
    <row r="20" spans="1:27" ht="15.75" thickBot="1">
      <c r="A20" s="90" t="s">
        <v>15</v>
      </c>
      <c r="B20" s="91">
        <v>71410.584400000007</v>
      </c>
      <c r="C20" s="92">
        <v>101200</v>
      </c>
      <c r="D20" s="93">
        <v>147099.20000000001</v>
      </c>
      <c r="E20" s="94">
        <v>-45899.200000000012</v>
      </c>
      <c r="G20" s="92">
        <v>41250</v>
      </c>
      <c r="H20" s="93">
        <v>55919.941999999981</v>
      </c>
      <c r="I20" s="94">
        <v>-14669.941999999981</v>
      </c>
      <c r="K20" s="92">
        <v>63650</v>
      </c>
      <c r="L20" s="93">
        <v>77730.349999999991</v>
      </c>
      <c r="M20" s="94">
        <v>-14080.349999999991</v>
      </c>
      <c r="O20" s="92">
        <v>48650</v>
      </c>
      <c r="P20" s="93">
        <v>57216.430000000022</v>
      </c>
      <c r="Q20" s="94">
        <v>-8566.4300000000221</v>
      </c>
      <c r="S20" s="119">
        <v>41150</v>
      </c>
      <c r="T20" s="120">
        <v>19087</v>
      </c>
      <c r="U20" s="121">
        <v>22063</v>
      </c>
      <c r="W20" s="92">
        <v>41280.666666666664</v>
      </c>
      <c r="X20" s="93">
        <v>0</v>
      </c>
      <c r="Y20" s="94">
        <v>41280.666666666664</v>
      </c>
    </row>
    <row r="21" spans="1:27" ht="15.75" thickTop="1">
      <c r="A21" s="62" t="s">
        <v>36</v>
      </c>
      <c r="Z21" s="61"/>
      <c r="AA21" s="61"/>
    </row>
    <row r="22" spans="1:27">
      <c r="A22" s="39"/>
    </row>
    <row r="23" spans="1:27">
      <c r="A23" s="51" t="s">
        <v>1</v>
      </c>
      <c r="B23" s="103">
        <v>42491</v>
      </c>
    </row>
    <row r="24" spans="1:27">
      <c r="A24" s="3" t="str">
        <f t="shared" ref="A24:A36" si="6">A6</f>
        <v>Автомобиль</v>
      </c>
      <c r="B24" s="3">
        <f>VLOOKUP(A24,$A$6:$Y$19,MATCH($B$23,$C$1:$Y$1)+1)</f>
        <v>3590</v>
      </c>
    </row>
    <row r="25" spans="1:27">
      <c r="A25" s="3" t="str">
        <f t="shared" si="6"/>
        <v>Для дома</v>
      </c>
      <c r="B25" s="3">
        <f>VLOOKUP(A25,$A$6:$Y$19,MATCH($B$23,$C$1:$Y$1)+1)</f>
        <v>522</v>
      </c>
    </row>
    <row r="26" spans="1:27">
      <c r="A26" s="3" t="str">
        <f t="shared" si="6"/>
        <v>Для себя</v>
      </c>
      <c r="B26" s="3">
        <f>VLOOKUP(A26,$A$6:$Y$19,MATCH($B$23,$C$1:$Y$1)+1)</f>
        <v>5649</v>
      </c>
    </row>
    <row r="27" spans="1:27">
      <c r="A27" s="3" t="str">
        <f t="shared" si="6"/>
        <v>Дни рождения и подарки друзьям</v>
      </c>
      <c r="B27" s="3">
        <f>VLOOKUP(A27,$A$6:$Y$19,MATCH($B$23,$C$1:$Y$1)+1)</f>
        <v>0</v>
      </c>
    </row>
    <row r="28" spans="1:27">
      <c r="A28" s="3" t="str">
        <f t="shared" si="6"/>
        <v>Долги</v>
      </c>
      <c r="B28" s="3">
        <f>VLOOKUP(A28,$A$6:$Y$19,MATCH($B$23,$C$1:$Y$1)+1)</f>
        <v>0</v>
      </c>
    </row>
    <row r="29" spans="1:27">
      <c r="A29" s="3" t="str">
        <f t="shared" si="6"/>
        <v>Интернет</v>
      </c>
      <c r="B29" s="3">
        <f>VLOOKUP(A29,$A$6:$Y$19,MATCH($B$23,$C$1:$Y$1)+1)</f>
        <v>0</v>
      </c>
    </row>
    <row r="30" spans="1:27">
      <c r="A30" s="3" t="str">
        <f t="shared" si="6"/>
        <v>Мастерская</v>
      </c>
      <c r="B30" s="3">
        <f>VLOOKUP(A30,$A$6:$Y$19,MATCH($B$23,$C$1:$Y$1)+1)</f>
        <v>0</v>
      </c>
    </row>
    <row r="31" spans="1:27">
      <c r="A31" s="3" t="str">
        <f t="shared" si="6"/>
        <v>Мелкие расходы</v>
      </c>
      <c r="B31" s="3">
        <f>VLOOKUP(A31,$A$6:$Y$19,MATCH($B$23,$C$1:$Y$1)+1)</f>
        <v>22</v>
      </c>
    </row>
    <row r="32" spans="1:27">
      <c r="A32" s="3" t="str">
        <f t="shared" si="6"/>
        <v>Отец</v>
      </c>
      <c r="B32" s="3">
        <f>VLOOKUP(A32,$A$6:$Y$19,MATCH($B$23,$C$1:$Y$1)+1)</f>
        <v>1000</v>
      </c>
    </row>
    <row r="33" spans="1:2">
      <c r="A33" s="3" t="str">
        <f t="shared" si="6"/>
        <v>Развлечение и отдых</v>
      </c>
      <c r="B33" s="3">
        <f>VLOOKUP(A33,$A$6:$Y$19,MATCH($B$23,$C$1:$Y$1)+1)</f>
        <v>1677</v>
      </c>
    </row>
    <row r="34" spans="1:2">
      <c r="A34" s="3" t="str">
        <f t="shared" si="6"/>
        <v>Расходы на работе</v>
      </c>
      <c r="B34" s="3">
        <f>VLOOKUP(A34,$A$6:$Y$19,MATCH($B$23,$C$1:$Y$1)+1)</f>
        <v>598</v>
      </c>
    </row>
    <row r="35" spans="1:2">
      <c r="A35" s="3" t="str">
        <f t="shared" si="6"/>
        <v>Сотовая связь</v>
      </c>
      <c r="B35" s="3">
        <f>VLOOKUP(A35,$A$6:$Y$19,MATCH($B$23,$C$1:$Y$1)+1)</f>
        <v>0</v>
      </c>
    </row>
    <row r="36" spans="1:2" ht="15.75" thickBot="1">
      <c r="A36" s="4" t="str">
        <f t="shared" si="6"/>
        <v>Х/З</v>
      </c>
      <c r="B36" s="4">
        <f>VLOOKUP(A36,$A$6:$Y$19,MATCH($B$23,$C$1:$Y$1)+1)</f>
        <v>0</v>
      </c>
    </row>
    <row r="37" spans="1:2" ht="15.75" thickBot="1">
      <c r="A37" s="82" t="str">
        <f t="shared" ref="A37:A39" si="7">A19</f>
        <v>Дача</v>
      </c>
      <c r="B37" s="83">
        <f>VLOOKUP(A37,$A$6:$Y$19,MATCH($B$23,$C$1:$Y$1)+1)</f>
        <v>3590</v>
      </c>
    </row>
    <row r="38" spans="1:2">
      <c r="A38" s="81" t="str">
        <f t="shared" si="7"/>
        <v>Остаток из плана:</v>
      </c>
      <c r="B38" s="81">
        <f>VLOOKUP(A38,$A$6:$Y$20,MATCH($B$23,$C$1:$Y$1)+1)</f>
        <v>22</v>
      </c>
    </row>
    <row r="39" spans="1:2">
      <c r="A39" s="3" t="str">
        <f t="shared" si="7"/>
        <v>жжжж</v>
      </c>
      <c r="B39" s="3">
        <f>VLOOKUP(A39,$A$6:$Y$21,MATCH($B$23,$C$1:$Y$1)+1)</f>
        <v>0</v>
      </c>
    </row>
  </sheetData>
  <mergeCells count="18">
    <mergeCell ref="W2:W3"/>
    <mergeCell ref="X2:X3"/>
    <mergeCell ref="Y2:Y3"/>
    <mergeCell ref="M2:M3"/>
    <mergeCell ref="L2:L3"/>
    <mergeCell ref="T2:T3"/>
    <mergeCell ref="U2:U3"/>
    <mergeCell ref="K2:K3"/>
    <mergeCell ref="O2:O3"/>
    <mergeCell ref="P2:P3"/>
    <mergeCell ref="Q2:Q3"/>
    <mergeCell ref="S2:S3"/>
    <mergeCell ref="C2:C3"/>
    <mergeCell ref="D2:D3"/>
    <mergeCell ref="E2:E3"/>
    <mergeCell ref="I2:I3"/>
    <mergeCell ref="H2:H3"/>
    <mergeCell ref="G2:G3"/>
  </mergeCells>
  <conditionalFormatting sqref="C20">
    <cfRule type="cellIs" dxfId="2" priority="55" operator="greaterThan">
      <formula>#REF!</formula>
    </cfRule>
  </conditionalFormatting>
  <conditionalFormatting sqref="T6:T20 P6:P20 L6:L20 H6:H20 D6:D20 X6:X20">
    <cfRule type="dataBar" priority="53">
      <dataBar>
        <cfvo type="num" val="0"/>
        <cfvo type="num" val="#REF!"/>
        <color theme="5" tint="0.39997558519241921"/>
      </dataBar>
    </cfRule>
  </conditionalFormatting>
  <conditionalFormatting sqref="S20 O20 K20 G20 W20 C20">
    <cfRule type="cellIs" dxfId="1" priority="41" operator="greaterThan">
      <formula>#REF!</formula>
    </cfRule>
  </conditionalFormatting>
  <conditionalFormatting sqref="M2:M3 I2:I3 E2:E3 Q2:Q3 U2:U3 Y2:Y3">
    <cfRule type="cellIs" dxfId="0" priority="10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Плана-факт 2015</vt:lpstr>
      <vt:lpstr>План-факт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Dimon</cp:lastModifiedBy>
  <cp:revision/>
  <dcterms:created xsi:type="dcterms:W3CDTF">2015-07-16T11:54:41Z</dcterms:created>
  <dcterms:modified xsi:type="dcterms:W3CDTF">2016-05-14T12:04:27Z</dcterms:modified>
</cp:coreProperties>
</file>