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3256" windowHeight="12588"/>
  </bookViews>
  <sheets>
    <sheet name="Закупка импор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ttt" localSheetId="0">[1]Справочники!#REF!</definedName>
    <definedName name="ttt">[1]Справочники!#REF!</definedName>
    <definedName name="yyy" localSheetId="0">[1]Справочники!#REF!</definedName>
    <definedName name="yyy">[1]Справочники!#REF!</definedName>
    <definedName name="а">#REF!</definedName>
    <definedName name="Банки">[2]Справочники!$A$4:$A$6</definedName>
    <definedName name="дддд">[2]Справочники!$A$4:$A$6</definedName>
    <definedName name="Доходы_и_расходы">[2]Справочники!$A$10:$A$87</definedName>
    <definedName name="Доходы_и_расходы_с_кодами">[2]Справочники!$C$10:$C$87</definedName>
    <definedName name="Закупка">#REF!</definedName>
    <definedName name="и">#REF!</definedName>
    <definedName name="ккккк" localSheetId="0">[3]Справочники!#REF!</definedName>
    <definedName name="ккккк">[3]Справочники!#REF!</definedName>
    <definedName name="ннн" localSheetId="0">[1]Справочники!#REF!</definedName>
    <definedName name="ннн">[1]Справочники!#REF!</definedName>
    <definedName name="_xlnm.Print_Area" localSheetId="0">'Закупка импорт'!$A$4:$U$30</definedName>
    <definedName name="Октябрь" localSheetId="0">[4]Справочник!#REF!</definedName>
    <definedName name="Октябрь">[4]Справочник!#REF!</definedName>
    <definedName name="Организации" localSheetId="0">[2]Справочники!#REF!</definedName>
    <definedName name="Организации">[2]Справочники!#REF!</definedName>
    <definedName name="ппп" localSheetId="0">[2]Справочники!#REF!</definedName>
    <definedName name="ппп">[2]Справочники!#REF!</definedName>
    <definedName name="фффффффф" localSheetId="0">[1]Справочники!#REF!</definedName>
    <definedName name="фффффффф">[1]Справочники!#REF!</definedName>
    <definedName name="ц">#REF!</definedName>
    <definedName name="Юрлица" localSheetId="0">[5]Справочники!#REF!</definedName>
    <definedName name="Юрлица">[5]Справочники!#REF!</definedName>
  </definedNames>
  <calcPr calcId="125725"/>
</workbook>
</file>

<file path=xl/calcChain.xml><?xml version="1.0" encoding="utf-8"?>
<calcChain xmlns="http://schemas.openxmlformats.org/spreadsheetml/2006/main">
  <c r="H29" i="1"/>
  <c r="H28"/>
  <c r="AC27"/>
  <c r="X27"/>
  <c r="W27"/>
  <c r="V27"/>
  <c r="U27"/>
  <c r="T27"/>
  <c r="S27"/>
  <c r="R27"/>
  <c r="Q27"/>
  <c r="P27"/>
  <c r="O27"/>
  <c r="N27"/>
  <c r="M27"/>
  <c r="L27"/>
  <c r="K27"/>
  <c r="J27"/>
  <c r="H27" s="1"/>
  <c r="AC26"/>
  <c r="X26"/>
  <c r="W26"/>
  <c r="V26"/>
  <c r="U26"/>
  <c r="T26"/>
  <c r="S26"/>
  <c r="R26"/>
  <c r="Q26"/>
  <c r="P26"/>
  <c r="O26"/>
  <c r="N26"/>
  <c r="M26"/>
  <c r="L26"/>
  <c r="K26"/>
  <c r="J26"/>
  <c r="AC25"/>
  <c r="X25"/>
  <c r="W25"/>
  <c r="V25"/>
  <c r="U25"/>
  <c r="T25"/>
  <c r="S25"/>
  <c r="R25"/>
  <c r="Q25"/>
  <c r="P25"/>
  <c r="O25"/>
  <c r="N25"/>
  <c r="M25"/>
  <c r="L25"/>
  <c r="K25"/>
  <c r="J25"/>
  <c r="H24"/>
  <c r="AC23"/>
  <c r="X23"/>
  <c r="W23"/>
  <c r="V23"/>
  <c r="U23"/>
  <c r="T23"/>
  <c r="S23"/>
  <c r="R23"/>
  <c r="Q23"/>
  <c r="P23"/>
  <c r="O23"/>
  <c r="N23"/>
  <c r="M23"/>
  <c r="L23"/>
  <c r="K23"/>
  <c r="J23"/>
  <c r="H23" s="1"/>
  <c r="AC22"/>
  <c r="X22"/>
  <c r="W22"/>
  <c r="V22"/>
  <c r="U22"/>
  <c r="T22"/>
  <c r="S22"/>
  <c r="R22"/>
  <c r="Q22"/>
  <c r="P22"/>
  <c r="O22"/>
  <c r="N22"/>
  <c r="M22"/>
  <c r="L22"/>
  <c r="K22"/>
  <c r="J22"/>
  <c r="AC21"/>
  <c r="X21"/>
  <c r="W21"/>
  <c r="V21"/>
  <c r="U21"/>
  <c r="T21"/>
  <c r="S21"/>
  <c r="R21"/>
  <c r="Q21"/>
  <c r="P21"/>
  <c r="O21"/>
  <c r="N21"/>
  <c r="M21"/>
  <c r="L21"/>
  <c r="K21"/>
  <c r="J21"/>
  <c r="AC20"/>
  <c r="X20"/>
  <c r="W20"/>
  <c r="V20"/>
  <c r="U20"/>
  <c r="T20"/>
  <c r="S20"/>
  <c r="R20"/>
  <c r="Q20"/>
  <c r="P20"/>
  <c r="O20"/>
  <c r="N20"/>
  <c r="M20"/>
  <c r="L20"/>
  <c r="K20"/>
  <c r="J20"/>
  <c r="H20" s="1"/>
  <c r="AC19"/>
  <c r="X19"/>
  <c r="W19"/>
  <c r="V19"/>
  <c r="U19"/>
  <c r="T19"/>
  <c r="S19"/>
  <c r="R19"/>
  <c r="Q19"/>
  <c r="P19"/>
  <c r="O19"/>
  <c r="N19"/>
  <c r="M19"/>
  <c r="L19"/>
  <c r="K19"/>
  <c r="J19"/>
  <c r="AC18"/>
  <c r="X18"/>
  <c r="W18"/>
  <c r="V18"/>
  <c r="U18"/>
  <c r="T18"/>
  <c r="S18"/>
  <c r="R18"/>
  <c r="Q18"/>
  <c r="P18"/>
  <c r="O18"/>
  <c r="N18"/>
  <c r="M18"/>
  <c r="L18"/>
  <c r="K18"/>
  <c r="J18"/>
  <c r="AC17"/>
  <c r="X17"/>
  <c r="W17"/>
  <c r="V17"/>
  <c r="U17"/>
  <c r="T17"/>
  <c r="S17"/>
  <c r="R17"/>
  <c r="Q17"/>
  <c r="P17"/>
  <c r="O17"/>
  <c r="N17"/>
  <c r="M17"/>
  <c r="L17"/>
  <c r="K17"/>
  <c r="J17"/>
  <c r="AC16"/>
  <c r="X16"/>
  <c r="W16"/>
  <c r="V16"/>
  <c r="U16"/>
  <c r="T16"/>
  <c r="S16"/>
  <c r="R16"/>
  <c r="Q16"/>
  <c r="P16"/>
  <c r="O16"/>
  <c r="N16"/>
  <c r="M16"/>
  <c r="L16"/>
  <c r="K16"/>
  <c r="J16"/>
  <c r="AC15"/>
  <c r="X15"/>
  <c r="W15"/>
  <c r="V15"/>
  <c r="U15"/>
  <c r="T15"/>
  <c r="S15"/>
  <c r="R15"/>
  <c r="Q15"/>
  <c r="P15"/>
  <c r="O15"/>
  <c r="N15"/>
  <c r="M15"/>
  <c r="L15"/>
  <c r="K15"/>
  <c r="J15"/>
  <c r="AC14"/>
  <c r="X14"/>
  <c r="W14"/>
  <c r="V14"/>
  <c r="U14"/>
  <c r="T14"/>
  <c r="S14"/>
  <c r="R14"/>
  <c r="Q14"/>
  <c r="P14"/>
  <c r="O14"/>
  <c r="N14"/>
  <c r="M14"/>
  <c r="L14"/>
  <c r="K14"/>
  <c r="J14"/>
  <c r="AC13"/>
  <c r="X13"/>
  <c r="W13"/>
  <c r="V13"/>
  <c r="U13"/>
  <c r="T13"/>
  <c r="S13"/>
  <c r="R13"/>
  <c r="Q13"/>
  <c r="P13"/>
  <c r="O13"/>
  <c r="N13"/>
  <c r="M13"/>
  <c r="L13"/>
  <c r="K13"/>
  <c r="J13"/>
  <c r="AC12"/>
  <c r="X12"/>
  <c r="W12"/>
  <c r="V12"/>
  <c r="U12"/>
  <c r="T12"/>
  <c r="S12"/>
  <c r="R12"/>
  <c r="Q12"/>
  <c r="P12"/>
  <c r="O12"/>
  <c r="N12"/>
  <c r="M12"/>
  <c r="L12"/>
  <c r="K12"/>
  <c r="J12"/>
  <c r="AC11"/>
  <c r="X11"/>
  <c r="W11"/>
  <c r="V11"/>
  <c r="U11"/>
  <c r="T11"/>
  <c r="S11"/>
  <c r="R11"/>
  <c r="Q11"/>
  <c r="P11"/>
  <c r="O11"/>
  <c r="N11"/>
  <c r="M11"/>
  <c r="L11"/>
  <c r="K11"/>
  <c r="J11"/>
  <c r="AC10"/>
  <c r="X10"/>
  <c r="W10"/>
  <c r="V10"/>
  <c r="U10"/>
  <c r="T10"/>
  <c r="S10"/>
  <c r="R10"/>
  <c r="Q10"/>
  <c r="P10"/>
  <c r="O10"/>
  <c r="N10"/>
  <c r="M10"/>
  <c r="L10"/>
  <c r="K10"/>
  <c r="J10"/>
  <c r="AC9"/>
  <c r="X9"/>
  <c r="W9"/>
  <c r="V9"/>
  <c r="U9"/>
  <c r="T9"/>
  <c r="S9"/>
  <c r="R9"/>
  <c r="Q9"/>
  <c r="P9"/>
  <c r="O9"/>
  <c r="N9"/>
  <c r="M9"/>
  <c r="L9"/>
  <c r="K9"/>
  <c r="J9"/>
  <c r="AC8"/>
  <c r="X8"/>
  <c r="W8"/>
  <c r="V8"/>
  <c r="U8"/>
  <c r="T8"/>
  <c r="S8"/>
  <c r="R8"/>
  <c r="Q8"/>
  <c r="P8"/>
  <c r="O8"/>
  <c r="N8"/>
  <c r="M8"/>
  <c r="L8"/>
  <c r="K8"/>
  <c r="J8"/>
  <c r="H8"/>
  <c r="AC7"/>
  <c r="X7"/>
  <c r="W7"/>
  <c r="V7"/>
  <c r="U7"/>
  <c r="T7"/>
  <c r="S7"/>
  <c r="R7"/>
  <c r="Q7"/>
  <c r="P7"/>
  <c r="O7"/>
  <c r="N7"/>
  <c r="M7"/>
  <c r="L7"/>
  <c r="K7"/>
  <c r="J7"/>
  <c r="H7" s="1"/>
  <c r="AC6"/>
  <c r="X6"/>
  <c r="W6"/>
  <c r="V6"/>
  <c r="U6"/>
  <c r="U31" s="1"/>
  <c r="T6"/>
  <c r="S6"/>
  <c r="R6"/>
  <c r="Q6"/>
  <c r="Q31" s="1"/>
  <c r="P6"/>
  <c r="O6"/>
  <c r="N6"/>
  <c r="M6"/>
  <c r="M31" s="1"/>
  <c r="L6"/>
  <c r="K6"/>
  <c r="J6"/>
  <c r="J31" s="1"/>
  <c r="H12" l="1"/>
  <c r="H16"/>
  <c r="H19"/>
  <c r="H18"/>
  <c r="H15"/>
  <c r="H11"/>
  <c r="H17"/>
  <c r="H6"/>
  <c r="H10"/>
  <c r="H14"/>
  <c r="H22"/>
  <c r="H26"/>
  <c r="M30"/>
  <c r="Q30"/>
  <c r="U30"/>
  <c r="L31"/>
  <c r="P31"/>
  <c r="T31"/>
  <c r="X31"/>
  <c r="H9"/>
  <c r="H13"/>
  <c r="H21"/>
  <c r="H25"/>
  <c r="L30"/>
  <c r="P30"/>
  <c r="T30"/>
  <c r="X30"/>
  <c r="K31"/>
  <c r="O31"/>
  <c r="S31"/>
  <c r="W31"/>
  <c r="K30"/>
  <c r="O30"/>
  <c r="S30"/>
  <c r="W30"/>
  <c r="N31"/>
  <c r="R31"/>
  <c r="V31"/>
  <c r="J30"/>
  <c r="N30"/>
  <c r="R30"/>
  <c r="V30"/>
  <c r="H30" l="1"/>
  <c r="Y5" l="1"/>
</calcChain>
</file>

<file path=xl/sharedStrings.xml><?xml version="1.0" encoding="utf-8"?>
<sst xmlns="http://schemas.openxmlformats.org/spreadsheetml/2006/main" count="127" uniqueCount="46">
  <si>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</si>
  <si>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</si>
  <si>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</si>
  <si>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</si>
  <si>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</si>
  <si>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</si>
  <si>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</si>
  <si>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</si>
  <si>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</si>
  <si>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</si>
  <si>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</si>
  <si>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</si>
  <si>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Цены на складе без НДС</t>
  </si>
  <si>
    <t>в кор</t>
  </si>
  <si>
    <t>Вес</t>
  </si>
  <si>
    <t>объем</t>
  </si>
  <si>
    <t>Закупка импорт:</t>
  </si>
  <si>
    <t>Приход на склад</t>
  </si>
  <si>
    <t xml:space="preserve">Сумки бумажные </t>
  </si>
  <si>
    <t>ОТ</t>
  </si>
  <si>
    <t>AB</t>
  </si>
  <si>
    <t>YIWU</t>
  </si>
  <si>
    <t>BC</t>
  </si>
  <si>
    <t>DE</t>
  </si>
  <si>
    <t>ST</t>
  </si>
  <si>
    <t>AA</t>
  </si>
  <si>
    <t>НГ</t>
  </si>
  <si>
    <t>FOSHAN</t>
  </si>
  <si>
    <t>премиум</t>
  </si>
  <si>
    <t>ВА (гориз.)</t>
  </si>
  <si>
    <t>SLIVER</t>
  </si>
  <si>
    <t>Кружки</t>
  </si>
  <si>
    <t>Коллекция АиД</t>
  </si>
  <si>
    <t>Ручка с открыткой</t>
  </si>
  <si>
    <t>Наклейки</t>
  </si>
  <si>
    <t>Открытка_стикер</t>
  </si>
  <si>
    <t>Наклейки DressUp</t>
  </si>
  <si>
    <t>Наклейка DressUp</t>
  </si>
  <si>
    <t>ME TO YOU</t>
  </si>
  <si>
    <t>вся коллекция без кружек</t>
  </si>
  <si>
    <t>ME TO YOU mug</t>
  </si>
  <si>
    <t>кружки</t>
  </si>
  <si>
    <t>ИТОГО</t>
  </si>
  <si>
    <t>шт</t>
  </si>
  <si>
    <t>количество контейнеров</t>
  </si>
  <si>
    <t>сбор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</si>
</sst>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7" formatCode="_(* #,##0.00_);_(* \(#,##0.00\);_(* &quot;-&quot;??_);_(@_)"/>
  </numFmts>
  <fonts count="19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9"/>
      <name val="Tahoma"/>
      <family val="2"/>
      <charset val="204"/>
    </font>
    <font>
      <sz val="8"/>
      <name val="Tahoma"/>
      <family val="2"/>
      <charset val="204"/>
    </font>
    <font>
      <sz val="8"/>
      <color rgb="FFFF0000"/>
      <name val="Tahoma"/>
      <family val="2"/>
      <charset val="204"/>
    </font>
    <font>
      <b/>
      <i/>
      <sz val="8"/>
      <name val="Tahoma"/>
      <family val="2"/>
      <charset val="204"/>
    </font>
    <font>
      <b/>
      <sz val="8"/>
      <name val="Tahoma"/>
      <family val="2"/>
      <charset val="204"/>
    </font>
    <font>
      <sz val="9"/>
      <name val="Calibri"/>
      <family val="2"/>
      <charset val="204"/>
    </font>
    <font>
      <sz val="12"/>
      <name val="宋体"/>
      <charset val="134"/>
    </font>
    <font>
      <sz val="10"/>
      <color indexed="8"/>
      <name val="Times New Roman"/>
      <family val="1"/>
    </font>
    <font>
      <sz val="9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b/>
      <sz val="8"/>
      <color rgb="FFFF000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8"/>
      <color rgb="FFC00000"/>
      <name val="Tahoma"/>
      <family val="2"/>
      <charset val="204"/>
    </font>
    <font>
      <b/>
      <sz val="10"/>
      <color rgb="FFC00000"/>
      <name val="Arial Cyr"/>
      <charset val="204"/>
    </font>
    <font>
      <sz val="10"/>
      <name val="Arial Cyr"/>
      <charset val="204"/>
    </font>
    <font>
      <sz val="10"/>
      <color theme="1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0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8" fillId="0" borderId="0"/>
    <xf numFmtId="0" fontId="2" fillId="0" borderId="0"/>
    <xf numFmtId="0" fontId="1" fillId="0" borderId="0"/>
    <xf numFmtId="0" fontId="2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63">
    <xf numFmtId="0" fontId="0" fillId="0" borderId="0" xfId="0"/>
    <xf numFmtId="3" fontId="3" fillId="0" borderId="0" xfId="2" applyNumberFormat="1" applyFont="1" applyFill="1" applyAlignment="1">
      <alignment horizontal="left"/>
    </xf>
    <xf numFmtId="3" fontId="3" fillId="0" borderId="0" xfId="2" applyNumberFormat="1" applyFont="1" applyFill="1" applyAlignment="1">
      <alignment horizontal="center"/>
    </xf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3" fontId="5" fillId="0" borderId="0" xfId="0" applyNumberFormat="1" applyFont="1"/>
    <xf numFmtId="4" fontId="3" fillId="0" borderId="0" xfId="0" applyNumberFormat="1" applyFont="1" applyFill="1"/>
    <xf numFmtId="4" fontId="3" fillId="0" borderId="0" xfId="0" applyNumberFormat="1" applyFont="1" applyFill="1" applyAlignment="1">
      <alignment horizontal="center"/>
    </xf>
    <xf numFmtId="4" fontId="3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0" xfId="0" applyNumberFormat="1" applyFont="1" applyBorder="1"/>
    <xf numFmtId="3" fontId="6" fillId="0" borderId="1" xfId="3" applyNumberFormat="1" applyFont="1" applyFill="1" applyBorder="1" applyAlignment="1"/>
    <xf numFmtId="3" fontId="6" fillId="0" borderId="1" xfId="3" applyNumberFormat="1" applyFont="1" applyFill="1" applyBorder="1" applyAlignment="1">
      <alignment horizontal="center"/>
    </xf>
    <xf numFmtId="3" fontId="6" fillId="3" borderId="1" xfId="3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3" fontId="4" fillId="3" borderId="1" xfId="3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3" fontId="5" fillId="0" borderId="2" xfId="0" applyNumberFormat="1" applyFont="1" applyBorder="1"/>
    <xf numFmtId="4" fontId="10" fillId="0" borderId="3" xfId="4" applyNumberFormat="1" applyFont="1" applyFill="1" applyBorder="1" applyAlignment="1">
      <alignment horizontal="center" vertical="center" wrapText="1"/>
    </xf>
    <xf numFmtId="4" fontId="10" fillId="4" borderId="3" xfId="4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/>
    </xf>
    <xf numFmtId="9" fontId="4" fillId="0" borderId="0" xfId="1" applyFont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3" fontId="5" fillId="3" borderId="1" xfId="3" applyNumberFormat="1" applyFont="1" applyFill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4" fontId="12" fillId="0" borderId="3" xfId="0" applyNumberFormat="1" applyFont="1" applyBorder="1" applyAlignment="1">
      <alignment horizontal="center"/>
    </xf>
    <xf numFmtId="3" fontId="7" fillId="3" borderId="1" xfId="3" applyNumberFormat="1" applyFont="1" applyFill="1" applyBorder="1"/>
    <xf numFmtId="3" fontId="7" fillId="3" borderId="1" xfId="3" applyNumberFormat="1" applyFont="1" applyFill="1" applyBorder="1" applyAlignment="1">
      <alignment horizontal="center"/>
    </xf>
    <xf numFmtId="3" fontId="7" fillId="3" borderId="1" xfId="3" applyNumberFormat="1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center"/>
    </xf>
    <xf numFmtId="3" fontId="13" fillId="0" borderId="2" xfId="0" applyNumberFormat="1" applyFont="1" applyBorder="1"/>
    <xf numFmtId="3" fontId="13" fillId="0" borderId="0" xfId="0" applyNumberFormat="1" applyFont="1" applyBorder="1"/>
    <xf numFmtId="3" fontId="7" fillId="0" borderId="0" xfId="0" applyNumberFormat="1" applyFont="1"/>
    <xf numFmtId="9" fontId="7" fillId="0" borderId="0" xfId="0" applyNumberFormat="1" applyFont="1"/>
    <xf numFmtId="3" fontId="4" fillId="0" borderId="0" xfId="0" applyNumberFormat="1" applyFont="1" applyBorder="1"/>
    <xf numFmtId="3" fontId="15" fillId="5" borderId="5" xfId="0" applyNumberFormat="1" applyFont="1" applyFill="1" applyBorder="1" applyAlignment="1">
      <alignment horizontal="right"/>
    </xf>
    <xf numFmtId="1" fontId="16" fillId="5" borderId="5" xfId="0" applyNumberFormat="1" applyFont="1" applyFill="1" applyBorder="1" applyAlignment="1">
      <alignment horizontal="right"/>
    </xf>
    <xf numFmtId="3" fontId="15" fillId="5" borderId="1" xfId="0" applyNumberFormat="1" applyFont="1" applyFill="1" applyBorder="1" applyAlignment="1">
      <alignment horizontal="right"/>
    </xf>
    <xf numFmtId="1" fontId="16" fillId="5" borderId="1" xfId="0" applyNumberFormat="1" applyFont="1" applyFill="1" applyBorder="1" applyAlignment="1">
      <alignment horizontal="right"/>
    </xf>
    <xf numFmtId="3" fontId="15" fillId="5" borderId="4" xfId="0" applyNumberFormat="1" applyFont="1" applyFill="1" applyBorder="1" applyAlignment="1">
      <alignment horizontal="right"/>
    </xf>
    <xf numFmtId="1" fontId="16" fillId="5" borderId="4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4" fontId="15" fillId="5" borderId="4" xfId="0" applyNumberFormat="1" applyFont="1" applyFill="1" applyBorder="1" applyAlignment="1">
      <alignment horizontal="right"/>
    </xf>
    <xf numFmtId="3" fontId="15" fillId="5" borderId="7" xfId="0" applyNumberFormat="1" applyFont="1" applyFill="1" applyBorder="1" applyAlignment="1">
      <alignment horizontal="right"/>
    </xf>
    <xf numFmtId="3" fontId="15" fillId="5" borderId="8" xfId="0" applyNumberFormat="1" applyFont="1" applyFill="1" applyBorder="1" applyAlignment="1">
      <alignment horizontal="right"/>
    </xf>
    <xf numFmtId="3" fontId="15" fillId="5" borderId="6" xfId="0" applyNumberFormat="1" applyFont="1" applyFill="1" applyBorder="1" applyAlignment="1">
      <alignment horizontal="right"/>
    </xf>
  </cellXfs>
  <cellStyles count="30">
    <cellStyle name="Обычный" xfId="0" builtinId="0"/>
    <cellStyle name="Обычный 10" xfId="5"/>
    <cellStyle name="Обычный 2" xfId="3"/>
    <cellStyle name="Обычный 2 2" xfId="6"/>
    <cellStyle name="Обычный 2 3" xfId="7"/>
    <cellStyle name="Обычный 2 4" xfId="8"/>
    <cellStyle name="Обычный 2_Закупка импорт" xfId="9"/>
    <cellStyle name="Обычный 3" xfId="10"/>
    <cellStyle name="Обычный 4" xfId="11"/>
    <cellStyle name="Обычный 4 2" xfId="12"/>
    <cellStyle name="Обычный 5" xfId="13"/>
    <cellStyle name="Обычный 6" xfId="14"/>
    <cellStyle name="Обычный 7" xfId="15"/>
    <cellStyle name="Обычный 8" xfId="16"/>
    <cellStyle name="Обычный 9" xfId="17"/>
    <cellStyle name="Обычный_ддс-daily-january 2" xfId="2"/>
    <cellStyle name="Процентный" xfId="1" builtinId="5"/>
    <cellStyle name="Процентный 2" xfId="18"/>
    <cellStyle name="Процентный 2 2" xfId="19"/>
    <cellStyle name="Процентный 3" xfId="20"/>
    <cellStyle name="Процентный 3 2" xfId="21"/>
    <cellStyle name="Процентный 4" xfId="22"/>
    <cellStyle name="Процентный 5" xfId="23"/>
    <cellStyle name="Процентный 6" xfId="24"/>
    <cellStyle name="Финансовый 2" xfId="25"/>
    <cellStyle name="Финансовый 2 2" xfId="26"/>
    <cellStyle name="Финансовый 3" xfId="27"/>
    <cellStyle name="Финансовый 4" xfId="28"/>
    <cellStyle name="Финансовый 5" xfId="29"/>
    <cellStyle name="常规_Sheet1" xfId="4"/>
  </cellStyles>
  <dxfs count="1"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rtd\Static\Documents%20and%20Settings\nvd\Local%20Settings\Temporary%20Internet%20Files\Content.Outlook\FXJG2QUM\&#1041;&#1044;&#1044;&#105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-design.ru\dfs\Documents%20and%20Settings\dorina\&#1056;&#1072;&#1073;&#1086;&#1095;&#1080;&#1081;%20&#1089;&#1090;&#1086;&#1083;\&#1041;&#1044;&#1044;&#105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vd/Local%20Settings/Temporary%20Internet%20Files/Content.Outlook/FXJG2QUM/&#1041;&#1044;&#1044;&#105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80_&#1057;&#1083;&#1091;&#1078;&#1073;&#1072;%20&#1087;&#1077;&#1088;&#1089;&#1086;&#1085;&#1072;&#1083;&#1072;/&#1054;&#1058;&#1063;&#1045;&#1058;&#1067;/&#1054;&#1058;&#1063;&#1045;&#1058;%20&#1055;&#1054;%20&#1047;&#1040;&#1056;&#1055;&#1051;&#1040;&#1058;&#1045;%202009-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orina/&#1056;&#1072;&#1073;&#1086;&#1095;&#1080;&#1081;%20&#1089;&#1090;&#1086;&#1083;/&#1041;&#1102;&#1076;&#1078;&#1077;&#1090;_&#1050;&#1086;&#1085;&#1089;&#1086;&#1083;&#1080;&#1076;&#1080;&#1088;&#1086;&#1074;&#1072;&#1085;&#1085;&#1099;&#1081;/&#1041;&#1044;&#1044;&#105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0;&#1044;&#1046;&#1045;&#1058;%202016-2017/&#1057;&#1082;&#1083;&#1072;&#1076;_&#1073;&#1102;&#1076;&#1078;&#1077;&#1090;_2016_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Факт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Зарплата"/>
      <sheetName val="Налоги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Факт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Зарплата"/>
      <sheetName val="Налоги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4">
          <cell r="A4" t="str">
            <v>Касса</v>
          </cell>
        </row>
        <row r="5">
          <cell r="A5" t="str">
            <v>Расчетный счет</v>
          </cell>
        </row>
        <row r="10">
          <cell r="A10" t="str">
            <v>Поступления от НДА и прочая продукция</v>
          </cell>
          <cell r="C10" t="str">
            <v>1111Поступления от НДА и прочая продукция</v>
          </cell>
        </row>
        <row r="11">
          <cell r="A11" t="str">
            <v>Поступления от светильников</v>
          </cell>
          <cell r="C11" t="str">
            <v>1112Поступления от светильников</v>
          </cell>
        </row>
        <row r="12">
          <cell r="A12" t="str">
            <v>Поступления от психофизиологических приборов</v>
          </cell>
          <cell r="C12" t="str">
            <v>1113Поступления от психофизиологических приборов</v>
          </cell>
        </row>
        <row r="13">
          <cell r="A13" t="str">
            <v>Поступления от продаж покупных товаров</v>
          </cell>
          <cell r="C13" t="str">
            <v>1114Поступления от продаж покупных товаров</v>
          </cell>
        </row>
        <row r="14">
          <cell r="A14" t="str">
            <v>Поступления от услуг испытательного центра</v>
          </cell>
          <cell r="C14" t="str">
            <v>1120Поступления от услуг испытательного центра</v>
          </cell>
        </row>
        <row r="15">
          <cell r="A15" t="str">
            <v>Поступления от оказания прочих услуг</v>
          </cell>
          <cell r="C15" t="str">
            <v>1130Поступления от оказания прочих услуг</v>
          </cell>
        </row>
        <row r="16">
          <cell r="A16" t="str">
            <v>Поступления от аренды</v>
          </cell>
          <cell r="C16" t="str">
            <v>1210Поступления от аренды</v>
          </cell>
        </row>
        <row r="17">
          <cell r="A17" t="str">
            <v>Поступления от агентских договоров (связь)</v>
          </cell>
          <cell r="C17" t="str">
            <v>1221Поступления от агентских договоров (связь)</v>
          </cell>
        </row>
        <row r="18">
          <cell r="A18" t="str">
            <v>Поступления от агентских договоров (эксплуатация)</v>
          </cell>
          <cell r="C18" t="str">
            <v>1222Поступления от агентских договоров (эксплуатация)</v>
          </cell>
        </row>
        <row r="19">
          <cell r="A19" t="str">
            <v>Поступления от НИОКР</v>
          </cell>
          <cell r="C19" t="str">
            <v>1310Поступления от НИОКР</v>
          </cell>
        </row>
        <row r="20">
          <cell r="A20" t="str">
            <v>Поступления кредитов</v>
          </cell>
          <cell r="C20" t="str">
            <v>1610Поступления кредитов</v>
          </cell>
        </row>
        <row r="21">
          <cell r="A21" t="str">
            <v>Поступления займов</v>
          </cell>
          <cell r="C21" t="str">
            <v>1620Поступления займов</v>
          </cell>
        </row>
        <row r="22">
          <cell r="A22" t="str">
            <v>Поступления от возврата займов</v>
          </cell>
          <cell r="C22" t="str">
            <v>1621Поступления от возврата займов</v>
          </cell>
        </row>
        <row r="23">
          <cell r="A23" t="str">
            <v xml:space="preserve">Поступления от продаж ЦБ, векселей </v>
          </cell>
          <cell r="C23" t="str">
            <v xml:space="preserve">1630Поступления от продаж ЦБ, векселей </v>
          </cell>
        </row>
        <row r="24">
          <cell r="A24" t="str">
            <v>Поступления по депозитам</v>
          </cell>
          <cell r="C24" t="str">
            <v>1640Поступления по депозитам</v>
          </cell>
        </row>
        <row r="25">
          <cell r="A25" t="str">
            <v>Поступления по договорам страхования</v>
          </cell>
          <cell r="C25" t="str">
            <v>1650Поступления по договорам страхования</v>
          </cell>
        </row>
        <row r="26">
          <cell r="A26" t="str">
            <v>Поступления от суммовых и курсовых разниц</v>
          </cell>
          <cell r="C26" t="str">
            <v>1660Поступления от суммовых и курсовых разниц</v>
          </cell>
        </row>
        <row r="27">
          <cell r="A27" t="str">
            <v>Поступления от продажи ОС, материалов</v>
          </cell>
          <cell r="C27" t="str">
            <v>1710Поступления от продажи ОС, материалов</v>
          </cell>
        </row>
        <row r="28">
          <cell r="A28" t="str">
            <v>Поступления от реализации прочих мат. активов</v>
          </cell>
          <cell r="C28" t="str">
            <v>1720Поступления от реализации прочих мат. активов</v>
          </cell>
        </row>
        <row r="29">
          <cell r="A29" t="str">
            <v>Поступления от возврата</v>
          </cell>
          <cell r="C29" t="str">
            <v>1730Поступления от возврата</v>
          </cell>
        </row>
        <row r="30">
          <cell r="A30" t="str">
            <v>Поступления от внутренних операций (трансферты)</v>
          </cell>
          <cell r="C30" t="str">
            <v>1810Поступления от внутренних операций (трансферты)</v>
          </cell>
        </row>
        <row r="31">
          <cell r="A31" t="str">
            <v>Поступления от внутренних операций прочие</v>
          </cell>
          <cell r="C31" t="str">
            <v>1820Поступления от внутренних операций прочие</v>
          </cell>
        </row>
        <row r="32">
          <cell r="A32" t="str">
            <v>Расходы на закупку материалов и комплектующих</v>
          </cell>
          <cell r="C32" t="str">
            <v>2111Расходы на закупку материалов и комплектующих</v>
          </cell>
        </row>
        <row r="33">
          <cell r="A33" t="str">
            <v>Расходы на товары покупные</v>
          </cell>
          <cell r="C33" t="str">
            <v>2112Расходы на товары покупные</v>
          </cell>
        </row>
        <row r="34">
          <cell r="A34" t="str">
            <v>Расходы прочие на продажи</v>
          </cell>
          <cell r="C34" t="str">
            <v>2113Расходы прочие на продажи</v>
          </cell>
        </row>
        <row r="35">
          <cell r="A35" t="str">
            <v>Расходы по испытательному центру</v>
          </cell>
          <cell r="C35" t="str">
            <v>2120Расходы по испытательному центру</v>
          </cell>
        </row>
        <row r="36">
          <cell r="A36" t="str">
            <v>Расходы на услуги сторонних орг-ций произ. характера</v>
          </cell>
          <cell r="C36" t="str">
            <v>2131Расходы на услуги сторонних орг-ций произ. характера</v>
          </cell>
        </row>
        <row r="37">
          <cell r="A37" t="str">
            <v>Расходы на комиссии, тендеры, посредников</v>
          </cell>
          <cell r="C37" t="str">
            <v>2132Расходы на комиссии, тендеры, посредников</v>
          </cell>
        </row>
        <row r="38">
          <cell r="A38" t="str">
            <v>Расходы на штрафы и пени по отгрузкам</v>
          </cell>
          <cell r="C38" t="str">
            <v>2133Расходы на штрафы и пени по отгрузкам</v>
          </cell>
        </row>
        <row r="39">
          <cell r="A39" t="str">
            <v>Расходы на спецодежду</v>
          </cell>
          <cell r="C39" t="str">
            <v>2134Расходы на спецодежду</v>
          </cell>
        </row>
        <row r="40">
          <cell r="A40" t="str">
            <v>Расходы на командировки</v>
          </cell>
          <cell r="C40" t="str">
            <v>2135Расходы на командировки</v>
          </cell>
        </row>
        <row r="41">
          <cell r="A41" t="str">
            <v>Расходы на рекламу и выставки</v>
          </cell>
          <cell r="C41" t="str">
            <v>2136Расходы на рекламу и выставки</v>
          </cell>
        </row>
        <row r="42">
          <cell r="A42" t="str">
            <v>Расходы на постпродажное и претензионное обслуживание</v>
          </cell>
          <cell r="C42" t="str">
            <v>2137Расходы на постпродажное и претензионное обслуживание</v>
          </cell>
        </row>
        <row r="43">
          <cell r="A43" t="str">
            <v>Расходы прочие производственного характера</v>
          </cell>
          <cell r="C43" t="str">
            <v>2138Расходы прочие производственного характера</v>
          </cell>
        </row>
        <row r="44">
          <cell r="A44" t="str">
            <v>Расходы на санитарные и экологические мероприятия</v>
          </cell>
          <cell r="C44" t="str">
            <v>2139Расходы на санитарные и экологические мероприятия</v>
          </cell>
        </row>
        <row r="45">
          <cell r="A45" t="str">
            <v>Расходы на з/п (Производство)</v>
          </cell>
          <cell r="C45" t="str">
            <v>2140Расходы на з/п (Производство)</v>
          </cell>
        </row>
        <row r="46">
          <cell r="A46" t="str">
            <v>Расходы на налоги з/п (Производство)</v>
          </cell>
          <cell r="C46" t="str">
            <v>2141Расходы на налоги з/п (Производство)</v>
          </cell>
        </row>
        <row r="47">
          <cell r="A47" t="str">
            <v>Расходы на арендную деятельность</v>
          </cell>
          <cell r="C47" t="str">
            <v>2210Расходы на арендную деятельность</v>
          </cell>
        </row>
        <row r="48">
          <cell r="A48" t="str">
            <v>Расходы на з/п (Аренда)</v>
          </cell>
          <cell r="C48" t="str">
            <v>2240Расходы на з/п (Аренда)</v>
          </cell>
        </row>
        <row r="49">
          <cell r="A49" t="str">
            <v>Расходы на налоги з/п (Аренда)</v>
          </cell>
          <cell r="C49" t="str">
            <v>2241Расходы на налоги з/п (Аренда)</v>
          </cell>
        </row>
        <row r="50">
          <cell r="A50" t="str">
            <v>Расходы на НИОКР</v>
          </cell>
          <cell r="C50" t="str">
            <v>2310Расходы на НИОКР</v>
          </cell>
        </row>
        <row r="51">
          <cell r="A51" t="str">
            <v>Расходы на з/п (НИОКР)</v>
          </cell>
          <cell r="C51" t="str">
            <v>2340Расходы на з/п (НИОКР)</v>
          </cell>
        </row>
        <row r="52">
          <cell r="A52" t="str">
            <v>Расходы на налоги з/п (НИОКР)</v>
          </cell>
          <cell r="C52" t="str">
            <v>2341Расходы на налоги з/п (НИОКР)</v>
          </cell>
        </row>
        <row r="53">
          <cell r="A53" t="str">
            <v>Расходы на аренду помещений</v>
          </cell>
          <cell r="C53" t="str">
            <v>2410Расходы на аренду помещений</v>
          </cell>
        </row>
        <row r="54">
          <cell r="A54" t="str">
            <v>Расходы на коммунальные платежи</v>
          </cell>
          <cell r="C54" t="str">
            <v>2411Расходы на коммунальные платежи</v>
          </cell>
        </row>
        <row r="55">
          <cell r="A55" t="str">
            <v>Расходы на ремонтные работы</v>
          </cell>
          <cell r="C55" t="str">
            <v>2420Расходы на ремонтные работы</v>
          </cell>
        </row>
        <row r="56">
          <cell r="A56" t="str">
            <v>Расходы на аренду автомобилей</v>
          </cell>
          <cell r="C56" t="str">
            <v>2431Расходы на аренду автомобилей</v>
          </cell>
        </row>
        <row r="57">
          <cell r="A57" t="str">
            <v>Расходы на содержание автотранспорта</v>
          </cell>
          <cell r="C57" t="str">
            <v>2432Расходы на содержание автотранспорта</v>
          </cell>
        </row>
        <row r="58">
          <cell r="A58" t="str">
            <v>Расходы на страхование а/транспорта</v>
          </cell>
          <cell r="C58" t="str">
            <v>2433Расходы на страхование а/транспорта</v>
          </cell>
        </row>
        <row r="59">
          <cell r="A59" t="str">
            <v>Расходы на з/п (ОХР)</v>
          </cell>
          <cell r="C59" t="str">
            <v>2440Расходы на з/п (ОХР)</v>
          </cell>
        </row>
        <row r="60">
          <cell r="A60" t="str">
            <v>Расходы на налоги з/п (ОХР)</v>
          </cell>
          <cell r="C60" t="str">
            <v>2441Расходы на налоги з/п (ОХР)</v>
          </cell>
        </row>
        <row r="61">
          <cell r="A61" t="str">
            <v>Расходы на мат. помощь и стипендии</v>
          </cell>
          <cell r="C61" t="str">
            <v>2442Расходы на мат. помощь и стипендии</v>
          </cell>
        </row>
        <row r="62">
          <cell r="A62" t="str">
            <v>Расходы на IT</v>
          </cell>
          <cell r="C62" t="str">
            <v>2451Расходы на IT</v>
          </cell>
        </row>
        <row r="63">
          <cell r="A63" t="str">
            <v>Расходы на консалтинг, аудит,юр., маркетинг</v>
          </cell>
          <cell r="C63" t="str">
            <v>2452Расходы на консалтинг, аудит,юр., маркетинг</v>
          </cell>
        </row>
        <row r="64">
          <cell r="A64" t="str">
            <v>Расходы на охрану</v>
          </cell>
          <cell r="C64" t="str">
            <v>2453Расходы на охрану</v>
          </cell>
        </row>
        <row r="65">
          <cell r="A65" t="str">
            <v>Расходы на страхование имущества</v>
          </cell>
          <cell r="C65" t="str">
            <v>2461Расходы на страхование имущества</v>
          </cell>
        </row>
        <row r="66">
          <cell r="A66" t="str">
            <v>Расходы на услуги связи</v>
          </cell>
          <cell r="C66" t="str">
            <v>2462Расходы на услуги связи</v>
          </cell>
        </row>
        <row r="67">
          <cell r="A67" t="str">
            <v>Расходы на услуги банков</v>
          </cell>
          <cell r="C67" t="str">
            <v>2463Расходы на услуги банков</v>
          </cell>
        </row>
        <row r="68">
          <cell r="A68" t="str">
            <v>Расходы на питание</v>
          </cell>
          <cell r="C68" t="str">
            <v>2471Расходы на питание</v>
          </cell>
        </row>
        <row r="69">
          <cell r="A69" t="str">
            <v>Расходы на обучение</v>
          </cell>
          <cell r="C69" t="str">
            <v>2472Расходы на обучение</v>
          </cell>
        </row>
        <row r="70">
          <cell r="A70" t="str">
            <v>Расходы на канцтовары, материалы</v>
          </cell>
          <cell r="C70" t="str">
            <v>2473Расходы на канцтовары, материалы</v>
          </cell>
        </row>
        <row r="71">
          <cell r="A71" t="str">
            <v>Расходы на подотчет</v>
          </cell>
          <cell r="C71" t="str">
            <v>2474Расходы на подотчет</v>
          </cell>
        </row>
        <row r="72">
          <cell r="A72" t="str">
            <v>Расходы на подписку, приобретение литературы</v>
          </cell>
          <cell r="C72" t="str">
            <v>2475Расходы на подписку, приобретение литературы</v>
          </cell>
        </row>
        <row r="73">
          <cell r="A73" t="str">
            <v>Расходы на ОХР прочие</v>
          </cell>
          <cell r="C73" t="str">
            <v>2480Расходы на ОХР прочие</v>
          </cell>
        </row>
        <row r="74">
          <cell r="A74" t="str">
            <v>Расходы на налог на имущество</v>
          </cell>
          <cell r="C74" t="str">
            <v>2510Расходы на налог на имущество</v>
          </cell>
        </row>
        <row r="75">
          <cell r="A75" t="str">
            <v>Расходы на налог на прибыль</v>
          </cell>
          <cell r="C75" t="str">
            <v>2520Расходы на налог на прибыль</v>
          </cell>
        </row>
        <row r="76">
          <cell r="A76" t="str">
            <v>Расходы на налог НДС</v>
          </cell>
          <cell r="C76" t="str">
            <v>2530Расходы на налог НДС</v>
          </cell>
        </row>
        <row r="77">
          <cell r="A77" t="str">
            <v>Расходы на налоги и платежи прочие</v>
          </cell>
          <cell r="C77" t="str">
            <v>2540Расходы на налоги и платежи прочие</v>
          </cell>
        </row>
        <row r="78">
          <cell r="A78" t="str">
            <v>Расходы на возврат кредитов</v>
          </cell>
          <cell r="C78" t="str">
            <v>2610Расходы на возврат кредитов</v>
          </cell>
        </row>
        <row r="79">
          <cell r="A79" t="str">
            <v>Расходы на проценты по кредиту</v>
          </cell>
          <cell r="C79" t="str">
            <v>2611Расходы на проценты по кредиту</v>
          </cell>
        </row>
        <row r="80">
          <cell r="A80" t="str">
            <v>Расходы на возврат займов</v>
          </cell>
          <cell r="C80" t="str">
            <v>2620Расходы на возврат займов</v>
          </cell>
        </row>
        <row r="81">
          <cell r="A81" t="str">
            <v>Расходы на покупку ЦБ, векселей</v>
          </cell>
          <cell r="C81" t="str">
            <v>2630Расходы на покупку ЦБ, векселей</v>
          </cell>
        </row>
        <row r="82">
          <cell r="A82" t="str">
            <v>Расходы от суммовых и курсовых разниц</v>
          </cell>
          <cell r="C82" t="str">
            <v>2660Расходы от суммовых и курсовых разниц</v>
          </cell>
        </row>
        <row r="83">
          <cell r="A83" t="str">
            <v>Расходы на приобретение ОС</v>
          </cell>
          <cell r="C83" t="str">
            <v>2710Расходы на приобретение ОС</v>
          </cell>
        </row>
        <row r="84">
          <cell r="A84" t="str">
            <v>Расходы на приобретение прочих мат. активов</v>
          </cell>
          <cell r="C84" t="str">
            <v>2720Расходы на приобретение прочих мат. активов</v>
          </cell>
        </row>
        <row r="85">
          <cell r="A85" t="str">
            <v>Расходы на возвраты</v>
          </cell>
          <cell r="C85" t="str">
            <v>2730Расходы на возвраты</v>
          </cell>
        </row>
        <row r="86">
          <cell r="A86" t="str">
            <v>Расходы на дивиденты</v>
          </cell>
          <cell r="C86" t="str">
            <v>2760Расходы на дивиденты</v>
          </cell>
        </row>
        <row r="87">
          <cell r="A87" t="str">
            <v>Расходы на внутренние операции (трансферты)</v>
          </cell>
          <cell r="C87" t="str">
            <v>2810Расходы на внутренние операции (трансферты)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Факт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Зарплата"/>
      <sheetName val="Налоги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План_Факт"/>
      <sheetName val="СводПлан"/>
      <sheetName val="План"/>
      <sheetName val="СводФакт"/>
      <sheetName val="Факт"/>
      <sheetName val="Справочник"/>
      <sheetName val="анализ"/>
      <sheetName val="СводПлан_на печать"/>
      <sheetName val="комп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Факт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Зарплата"/>
      <sheetName val="Налоги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клад"/>
      <sheetName val="Запасы"/>
      <sheetName val="ПроизводствоКПП"/>
      <sheetName val="Закупки_план"/>
      <sheetName val="КП"/>
      <sheetName val="Закупки"/>
      <sheetName val="Асс_пл_ГК"/>
      <sheetName val="Сальдо_скл"/>
      <sheetName val="Отгрузка план_ОЛАП"/>
      <sheetName val="Отгрузка факт_ОЛАП"/>
      <sheetName val="Разбор возвратов"/>
      <sheetName val="ОСТАТОК НА июль"/>
    </sheetNames>
    <sheetDataSet>
      <sheetData sheetId="0"/>
      <sheetData sheetId="1"/>
      <sheetData sheetId="2"/>
      <sheetData sheetId="3">
        <row r="7">
          <cell r="D7">
            <v>40000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D55">
            <v>521181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1450000</v>
          </cell>
          <cell r="R55">
            <v>1450000</v>
          </cell>
          <cell r="S55">
            <v>0</v>
          </cell>
        </row>
        <row r="56">
          <cell r="D56">
            <v>1147404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1500000</v>
          </cell>
          <cell r="R56">
            <v>1500000</v>
          </cell>
          <cell r="S56">
            <v>0</v>
          </cell>
        </row>
        <row r="57">
          <cell r="D57">
            <v>216480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475000</v>
          </cell>
          <cell r="R57">
            <v>475000</v>
          </cell>
          <cell r="S57">
            <v>0</v>
          </cell>
        </row>
        <row r="58">
          <cell r="D58">
            <v>163230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525000</v>
          </cell>
          <cell r="R58">
            <v>525000</v>
          </cell>
          <cell r="S58">
            <v>0</v>
          </cell>
        </row>
        <row r="59">
          <cell r="D59">
            <v>516938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550000</v>
          </cell>
          <cell r="R59">
            <v>550000</v>
          </cell>
          <cell r="S59">
            <v>0</v>
          </cell>
        </row>
        <row r="60">
          <cell r="D60">
            <v>0</v>
          </cell>
          <cell r="E60">
            <v>100800</v>
          </cell>
          <cell r="F60">
            <v>100800</v>
          </cell>
          <cell r="G60">
            <v>97920</v>
          </cell>
          <cell r="H60">
            <v>0</v>
          </cell>
          <cell r="I60">
            <v>0</v>
          </cell>
          <cell r="J60">
            <v>0</v>
          </cell>
          <cell r="K60">
            <v>39000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100000</v>
          </cell>
          <cell r="S60">
            <v>100000</v>
          </cell>
        </row>
        <row r="61">
          <cell r="D61">
            <v>0</v>
          </cell>
          <cell r="E61">
            <v>138528</v>
          </cell>
          <cell r="F61">
            <v>138528</v>
          </cell>
          <cell r="G61">
            <v>131040</v>
          </cell>
          <cell r="H61">
            <v>0</v>
          </cell>
          <cell r="I61">
            <v>0</v>
          </cell>
          <cell r="J61">
            <v>0</v>
          </cell>
          <cell r="K61">
            <v>55000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Q61">
            <v>0</v>
          </cell>
          <cell r="R61">
            <v>135000</v>
          </cell>
          <cell r="S61">
            <v>135000</v>
          </cell>
        </row>
        <row r="62">
          <cell r="D62">
            <v>0</v>
          </cell>
          <cell r="E62">
            <v>48960</v>
          </cell>
          <cell r="F62">
            <v>48960</v>
          </cell>
          <cell r="G62">
            <v>37440</v>
          </cell>
          <cell r="H62">
            <v>0</v>
          </cell>
          <cell r="I62">
            <v>0</v>
          </cell>
          <cell r="J62">
            <v>0</v>
          </cell>
          <cell r="K62">
            <v>25000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45000</v>
          </cell>
          <cell r="S62">
            <v>45000</v>
          </cell>
        </row>
        <row r="63">
          <cell r="D63">
            <v>0</v>
          </cell>
          <cell r="E63">
            <v>51840</v>
          </cell>
          <cell r="F63">
            <v>51840</v>
          </cell>
          <cell r="G63">
            <v>60480</v>
          </cell>
          <cell r="H63">
            <v>0</v>
          </cell>
          <cell r="I63">
            <v>0</v>
          </cell>
          <cell r="J63">
            <v>0</v>
          </cell>
          <cell r="K63">
            <v>37000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55000</v>
          </cell>
          <cell r="S63">
            <v>55000</v>
          </cell>
        </row>
        <row r="64">
          <cell r="D64">
            <v>254400</v>
          </cell>
          <cell r="E64">
            <v>105600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145000</v>
          </cell>
          <cell r="R64">
            <v>145000</v>
          </cell>
          <cell r="S64">
            <v>0</v>
          </cell>
        </row>
        <row r="65">
          <cell r="D65">
            <v>224640</v>
          </cell>
          <cell r="E65">
            <v>124800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155000</v>
          </cell>
          <cell r="R65">
            <v>155000</v>
          </cell>
          <cell r="S65">
            <v>0</v>
          </cell>
        </row>
        <row r="66">
          <cell r="D66">
            <v>86400</v>
          </cell>
          <cell r="E66">
            <v>43200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85000</v>
          </cell>
          <cell r="R66">
            <v>85000</v>
          </cell>
          <cell r="S66">
            <v>0</v>
          </cell>
        </row>
        <row r="67">
          <cell r="D67">
            <v>105600</v>
          </cell>
          <cell r="E67">
            <v>55200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65000</v>
          </cell>
          <cell r="R67">
            <v>65000</v>
          </cell>
          <cell r="S67">
            <v>0</v>
          </cell>
        </row>
        <row r="116">
          <cell r="D116">
            <v>0</v>
          </cell>
          <cell r="E116">
            <v>1099008</v>
          </cell>
          <cell r="F116">
            <v>0</v>
          </cell>
          <cell r="G116">
            <v>0</v>
          </cell>
          <cell r="H116">
            <v>240000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1100000</v>
          </cell>
          <cell r="S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110000</v>
          </cell>
          <cell r="I117">
            <v>0</v>
          </cell>
          <cell r="J117">
            <v>725000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D118">
            <v>0</v>
          </cell>
          <cell r="E118">
            <v>200000</v>
          </cell>
          <cell r="F118">
            <v>100000</v>
          </cell>
          <cell r="G118">
            <v>0</v>
          </cell>
          <cell r="H118">
            <v>0</v>
          </cell>
          <cell r="I118">
            <v>0</v>
          </cell>
          <cell r="J118">
            <v>50000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F36"/>
  <sheetViews>
    <sheetView tabSelected="1" zoomScaleNormal="100" workbookViewId="0">
      <pane xSplit="8" ySplit="5" topLeftCell="I12" activePane="bottomRight" state="frozen"/>
      <selection pane="topRight" activeCell="C1" sqref="C1"/>
      <selection pane="bottomLeft" activeCell="A6" sqref="A6"/>
      <selection pane="bottomRight" activeCell="J31" sqref="J31"/>
    </sheetView>
  </sheetViews>
  <sheetFormatPr defaultColWidth="8.88671875" defaultRowHeight="10.199999999999999"/>
  <cols>
    <col min="1" max="1" width="17.6640625" style="3" customWidth="1"/>
    <col min="2" max="2" width="6.33203125" style="3" customWidth="1"/>
    <col min="3" max="3" width="6.44140625" style="3" customWidth="1"/>
    <col min="4" max="4" width="12.5546875" style="3" customWidth="1"/>
    <col min="5" max="6" width="4" style="3" customWidth="1"/>
    <col min="7" max="7" width="4" style="4" customWidth="1"/>
    <col min="8" max="8" width="10.6640625" style="3" customWidth="1"/>
    <col min="9" max="9" width="3.5546875" style="3" customWidth="1"/>
    <col min="10" max="12" width="9.21875" style="4" customWidth="1"/>
    <col min="13" max="13" width="8.21875" style="4" customWidth="1"/>
    <col min="14" max="14" width="7.21875" style="4" customWidth="1"/>
    <col min="15" max="15" width="4.77734375" style="4" customWidth="1"/>
    <col min="16" max="16" width="5.21875" style="4" customWidth="1"/>
    <col min="17" max="17" width="9.21875" style="4" customWidth="1"/>
    <col min="18" max="20" width="5.33203125" style="4" customWidth="1"/>
    <col min="21" max="21" width="5.21875" style="4" customWidth="1"/>
    <col min="22" max="24" width="7.88671875" style="4" customWidth="1"/>
    <col min="25" max="25" width="2.6640625" style="5" customWidth="1"/>
    <col min="26" max="26" width="9.77734375" style="5" customWidth="1"/>
    <col min="27" max="27" width="8.109375" style="3" bestFit="1" customWidth="1"/>
    <col min="28" max="28" width="5.5546875" style="3" bestFit="1" customWidth="1"/>
    <col min="29" max="29" width="5.6640625" style="3" bestFit="1" customWidth="1"/>
    <col min="30" max="16384" width="8.88671875" style="3"/>
  </cols>
  <sheetData>
    <row r="1" spans="1:32" ht="11.4">
      <c r="A1" s="1"/>
      <c r="B1" s="1"/>
      <c r="C1" s="1"/>
      <c r="D1" s="1"/>
      <c r="E1" s="1"/>
      <c r="F1" s="1"/>
      <c r="G1" s="2"/>
    </row>
    <row r="2" spans="1:32" ht="11.4">
      <c r="A2" s="6"/>
      <c r="B2" s="6"/>
      <c r="C2" s="6"/>
      <c r="D2" s="6"/>
      <c r="E2" s="6"/>
      <c r="F2" s="6"/>
      <c r="G2" s="7"/>
    </row>
    <row r="3" spans="1:32" ht="11.4">
      <c r="A3" s="8"/>
      <c r="B3" s="8"/>
      <c r="C3" s="8"/>
      <c r="D3" s="8"/>
      <c r="E3" s="8"/>
      <c r="F3" s="8"/>
      <c r="G3" s="9"/>
      <c r="Y3" s="10"/>
    </row>
    <row r="4" spans="1:32">
      <c r="A4" s="11"/>
      <c r="B4" s="11"/>
      <c r="C4" s="11"/>
      <c r="D4" s="11"/>
      <c r="E4" s="11"/>
      <c r="F4" s="11"/>
      <c r="G4" s="12"/>
      <c r="H4" s="11"/>
      <c r="I4" s="11"/>
      <c r="J4" s="12" t="s">
        <v>0</v>
      </c>
      <c r="K4" s="12" t="s">
        <v>1</v>
      </c>
      <c r="L4" s="12" t="s">
        <v>2</v>
      </c>
      <c r="M4" s="12" t="s">
        <v>3</v>
      </c>
      <c r="N4" s="12" t="s">
        <v>4</v>
      </c>
      <c r="O4" s="12" t="s">
        <v>5</v>
      </c>
      <c r="P4" s="12" t="s">
        <v>6</v>
      </c>
      <c r="Q4" s="12" t="s">
        <v>7</v>
      </c>
      <c r="R4" s="12" t="s">
        <v>8</v>
      </c>
      <c r="S4" s="12" t="s">
        <v>9</v>
      </c>
      <c r="T4" s="12" t="s">
        <v>10</v>
      </c>
      <c r="U4" s="12" t="s">
        <v>11</v>
      </c>
      <c r="V4" s="13" t="s">
        <v>0</v>
      </c>
      <c r="W4" s="13" t="s">
        <v>1</v>
      </c>
      <c r="X4" s="13" t="s">
        <v>2</v>
      </c>
      <c r="Y4" s="14" t="s">
        <v>12</v>
      </c>
      <c r="Z4" s="15"/>
      <c r="AA4" s="4" t="s">
        <v>13</v>
      </c>
      <c r="AB4" s="4" t="s">
        <v>14</v>
      </c>
      <c r="AC4" s="4" t="s">
        <v>15</v>
      </c>
    </row>
    <row r="5" spans="1:32">
      <c r="A5" s="16" t="s">
        <v>16</v>
      </c>
      <c r="B5" s="16"/>
      <c r="C5" s="16"/>
      <c r="D5" s="16" t="s">
        <v>17</v>
      </c>
      <c r="E5" s="16"/>
      <c r="F5" s="16"/>
      <c r="G5" s="17"/>
      <c r="H5" s="18"/>
      <c r="I5" s="18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0"/>
      <c r="X5" s="20"/>
      <c r="Y5" s="21" t="e">
        <f>#REF!/#REF!</f>
        <v>#REF!</v>
      </c>
      <c r="Z5" s="15"/>
      <c r="AA5" s="22"/>
      <c r="AB5" s="22"/>
      <c r="AC5" s="4"/>
    </row>
    <row r="6" spans="1:32" ht="13.2">
      <c r="A6" s="23" t="s">
        <v>18</v>
      </c>
      <c r="B6" s="23"/>
      <c r="C6" s="24" t="s">
        <v>19</v>
      </c>
      <c r="D6" s="24" t="s">
        <v>20</v>
      </c>
      <c r="E6" s="24"/>
      <c r="F6" s="24"/>
      <c r="G6" s="24"/>
      <c r="H6" s="25">
        <f t="shared" ref="H6:H29" si="0">SUM(J6:U6)</f>
        <v>0</v>
      </c>
      <c r="I6" s="25"/>
      <c r="J6" s="26">
        <f>[6]Закупки_план!D50</f>
        <v>0</v>
      </c>
      <c r="K6" s="26">
        <f>[6]Закупки_план!E50</f>
        <v>0</v>
      </c>
      <c r="L6" s="26">
        <f>[6]Закупки_план!F50</f>
        <v>0</v>
      </c>
      <c r="M6" s="26">
        <f>[6]Закупки_план!G50</f>
        <v>0</v>
      </c>
      <c r="N6" s="26">
        <f>[6]Закупки_план!H50</f>
        <v>0</v>
      </c>
      <c r="O6" s="26">
        <f>[6]Закупки_план!I50</f>
        <v>0</v>
      </c>
      <c r="P6" s="26">
        <f>[6]Закупки_план!J50</f>
        <v>0</v>
      </c>
      <c r="Q6" s="26">
        <f>[6]Закупки_план!K50</f>
        <v>0</v>
      </c>
      <c r="R6" s="26">
        <f>[6]Закупки_план!L50</f>
        <v>0</v>
      </c>
      <c r="S6" s="26">
        <f>[6]Закупки_план!M50</f>
        <v>0</v>
      </c>
      <c r="T6" s="26">
        <f>[6]Закупки_план!N50</f>
        <v>0</v>
      </c>
      <c r="U6" s="26">
        <f>[6]Закупки_план!O50</f>
        <v>0</v>
      </c>
      <c r="V6" s="27">
        <f>[6]Закупки_план!Q50</f>
        <v>0</v>
      </c>
      <c r="W6" s="27">
        <f>[6]Закупки_план!R50</f>
        <v>0</v>
      </c>
      <c r="X6" s="27">
        <f>[6]Закупки_план!S50</f>
        <v>0</v>
      </c>
      <c r="Y6" s="28"/>
      <c r="Z6" s="15" t="s">
        <v>21</v>
      </c>
      <c r="AA6" s="29">
        <v>192</v>
      </c>
      <c r="AB6" s="29">
        <v>13.1</v>
      </c>
      <c r="AC6" s="29">
        <f>50*27.5*26/10^6</f>
        <v>3.5749999999999997E-2</v>
      </c>
    </row>
    <row r="7" spans="1:32" ht="13.2">
      <c r="A7" s="23" t="s">
        <v>18</v>
      </c>
      <c r="B7" s="23"/>
      <c r="C7" s="24" t="s">
        <v>19</v>
      </c>
      <c r="D7" s="24" t="s">
        <v>22</v>
      </c>
      <c r="E7" s="24"/>
      <c r="F7" s="24"/>
      <c r="G7" s="24"/>
      <c r="H7" s="25">
        <f t="shared" si="0"/>
        <v>0</v>
      </c>
      <c r="I7" s="25"/>
      <c r="J7" s="26">
        <f>[6]Закупки_план!D51</f>
        <v>0</v>
      </c>
      <c r="K7" s="26">
        <f>[6]Закупки_план!E51</f>
        <v>0</v>
      </c>
      <c r="L7" s="26">
        <f>[6]Закупки_план!F51</f>
        <v>0</v>
      </c>
      <c r="M7" s="26">
        <f>[6]Закупки_план!G51</f>
        <v>0</v>
      </c>
      <c r="N7" s="26">
        <f>[6]Закупки_план!H51</f>
        <v>0</v>
      </c>
      <c r="O7" s="26">
        <f>[6]Закупки_план!I51</f>
        <v>0</v>
      </c>
      <c r="P7" s="26">
        <f>[6]Закупки_план!J51</f>
        <v>0</v>
      </c>
      <c r="Q7" s="26">
        <f>[6]Закупки_план!K51</f>
        <v>0</v>
      </c>
      <c r="R7" s="26">
        <f>[6]Закупки_план!L51</f>
        <v>0</v>
      </c>
      <c r="S7" s="26">
        <f>[6]Закупки_план!M51</f>
        <v>0</v>
      </c>
      <c r="T7" s="26">
        <f>[6]Закупки_план!N51</f>
        <v>0</v>
      </c>
      <c r="U7" s="26">
        <f>[6]Закупки_план!O51</f>
        <v>0</v>
      </c>
      <c r="V7" s="27">
        <f>[6]Закупки_план!Q51</f>
        <v>0</v>
      </c>
      <c r="W7" s="27">
        <f>[6]Закупки_план!R51</f>
        <v>0</v>
      </c>
      <c r="X7" s="27">
        <f>[6]Закупки_план!S51</f>
        <v>0</v>
      </c>
      <c r="Y7" s="28"/>
      <c r="Z7" s="15" t="s">
        <v>21</v>
      </c>
      <c r="AA7" s="29">
        <v>312</v>
      </c>
      <c r="AB7" s="29">
        <v>12.9</v>
      </c>
      <c r="AC7" s="29">
        <f>60*32*22/10^6</f>
        <v>4.224E-2</v>
      </c>
    </row>
    <row r="8" spans="1:32" ht="13.2">
      <c r="A8" s="23" t="s">
        <v>18</v>
      </c>
      <c r="B8" s="23"/>
      <c r="C8" s="24" t="s">
        <v>19</v>
      </c>
      <c r="D8" s="24" t="s">
        <v>23</v>
      </c>
      <c r="E8" s="24"/>
      <c r="F8" s="24"/>
      <c r="G8" s="24"/>
      <c r="H8" s="25">
        <f t="shared" si="0"/>
        <v>0</v>
      </c>
      <c r="I8" s="25"/>
      <c r="J8" s="26">
        <f>[6]Закупки_план!D52</f>
        <v>0</v>
      </c>
      <c r="K8" s="26">
        <f>[6]Закупки_план!E52</f>
        <v>0</v>
      </c>
      <c r="L8" s="26">
        <f>[6]Закупки_план!F52</f>
        <v>0</v>
      </c>
      <c r="M8" s="26">
        <f>[6]Закупки_план!G52</f>
        <v>0</v>
      </c>
      <c r="N8" s="26">
        <f>[6]Закупки_план!H52</f>
        <v>0</v>
      </c>
      <c r="O8" s="26">
        <f>[6]Закупки_план!I52</f>
        <v>0</v>
      </c>
      <c r="P8" s="26">
        <f>[6]Закупки_план!J52</f>
        <v>0</v>
      </c>
      <c r="Q8" s="26">
        <f>[6]Закупки_план!K52</f>
        <v>0</v>
      </c>
      <c r="R8" s="26">
        <f>[6]Закупки_план!L52</f>
        <v>0</v>
      </c>
      <c r="S8" s="26">
        <f>[6]Закупки_план!M52</f>
        <v>0</v>
      </c>
      <c r="T8" s="26">
        <f>[6]Закупки_план!N52</f>
        <v>0</v>
      </c>
      <c r="U8" s="26">
        <f>[6]Закупки_план!O52</f>
        <v>0</v>
      </c>
      <c r="V8" s="27">
        <f>[6]Закупки_план!Q52</f>
        <v>0</v>
      </c>
      <c r="W8" s="27">
        <f>[6]Закупки_план!R52</f>
        <v>0</v>
      </c>
      <c r="X8" s="27">
        <f>[6]Закупки_план!S52</f>
        <v>0</v>
      </c>
      <c r="Y8" s="28"/>
      <c r="Z8" s="15" t="s">
        <v>21</v>
      </c>
      <c r="AA8" s="29">
        <v>480</v>
      </c>
      <c r="AB8" s="30">
        <v>7.7</v>
      </c>
      <c r="AC8" s="29">
        <f>36*29*26/10^6</f>
        <v>2.7144000000000001E-2</v>
      </c>
    </row>
    <row r="9" spans="1:32" ht="13.2">
      <c r="A9" s="23" t="s">
        <v>18</v>
      </c>
      <c r="B9" s="23"/>
      <c r="C9" s="24" t="s">
        <v>19</v>
      </c>
      <c r="D9" s="24" t="s">
        <v>24</v>
      </c>
      <c r="E9" s="24"/>
      <c r="F9" s="24"/>
      <c r="G9" s="24"/>
      <c r="H9" s="25">
        <f t="shared" si="0"/>
        <v>0</v>
      </c>
      <c r="I9" s="25"/>
      <c r="J9" s="26">
        <f>[6]Закупки_план!D53</f>
        <v>0</v>
      </c>
      <c r="K9" s="26">
        <f>[6]Закупки_план!E53</f>
        <v>0</v>
      </c>
      <c r="L9" s="26">
        <f>[6]Закупки_план!F53</f>
        <v>0</v>
      </c>
      <c r="M9" s="26">
        <f>[6]Закупки_план!G53</f>
        <v>0</v>
      </c>
      <c r="N9" s="26">
        <f>[6]Закупки_план!H53</f>
        <v>0</v>
      </c>
      <c r="O9" s="26">
        <f>[6]Закупки_план!I53</f>
        <v>0</v>
      </c>
      <c r="P9" s="26">
        <f>[6]Закупки_план!J53</f>
        <v>0</v>
      </c>
      <c r="Q9" s="26">
        <f>[6]Закупки_план!K53</f>
        <v>0</v>
      </c>
      <c r="R9" s="26">
        <f>[6]Закупки_план!L53</f>
        <v>0</v>
      </c>
      <c r="S9" s="26">
        <f>[6]Закупки_план!M53</f>
        <v>0</v>
      </c>
      <c r="T9" s="26">
        <f>[6]Закупки_план!N53</f>
        <v>0</v>
      </c>
      <c r="U9" s="26">
        <f>[6]Закупки_план!O53</f>
        <v>0</v>
      </c>
      <c r="V9" s="27">
        <f>[6]Закупки_план!Q53</f>
        <v>0</v>
      </c>
      <c r="W9" s="27">
        <f>[6]Закупки_план!R53</f>
        <v>0</v>
      </c>
      <c r="X9" s="27">
        <f>[6]Закупки_план!S53</f>
        <v>0</v>
      </c>
      <c r="Y9" s="28"/>
      <c r="Z9" s="15" t="s">
        <v>21</v>
      </c>
      <c r="AA9" s="29">
        <v>240</v>
      </c>
      <c r="AB9" s="30">
        <v>8.35</v>
      </c>
      <c r="AC9" s="30">
        <f>47*30*27/10^6</f>
        <v>3.807E-2</v>
      </c>
    </row>
    <row r="10" spans="1:32" ht="13.2">
      <c r="A10" s="23" t="s">
        <v>18</v>
      </c>
      <c r="B10" s="23"/>
      <c r="C10" s="24" t="s">
        <v>19</v>
      </c>
      <c r="D10" s="24" t="s">
        <v>25</v>
      </c>
      <c r="E10" s="24"/>
      <c r="F10" s="24"/>
      <c r="G10" s="24"/>
      <c r="H10" s="25">
        <f t="shared" si="0"/>
        <v>0</v>
      </c>
      <c r="I10" s="25"/>
      <c r="J10" s="26">
        <f>[6]Закупки_план!D54</f>
        <v>0</v>
      </c>
      <c r="K10" s="26">
        <f>[6]Закупки_план!E54</f>
        <v>0</v>
      </c>
      <c r="L10" s="26">
        <f>[6]Закупки_план!F54</f>
        <v>0</v>
      </c>
      <c r="M10" s="26">
        <f>[6]Закупки_план!G54</f>
        <v>0</v>
      </c>
      <c r="N10" s="26">
        <f>[6]Закупки_план!H54</f>
        <v>0</v>
      </c>
      <c r="O10" s="26">
        <f>[6]Закупки_план!I54</f>
        <v>0</v>
      </c>
      <c r="P10" s="26">
        <f>[6]Закупки_план!J54</f>
        <v>0</v>
      </c>
      <c r="Q10" s="26">
        <f>[6]Закупки_план!K54</f>
        <v>0</v>
      </c>
      <c r="R10" s="26">
        <f>[6]Закупки_план!L54</f>
        <v>0</v>
      </c>
      <c r="S10" s="26">
        <f>[6]Закупки_план!M54</f>
        <v>0</v>
      </c>
      <c r="T10" s="26">
        <f>[6]Закупки_план!N54</f>
        <v>0</v>
      </c>
      <c r="U10" s="26">
        <f>[6]Закупки_план!O54</f>
        <v>0</v>
      </c>
      <c r="V10" s="27">
        <f>[6]Закупки_план!Q54</f>
        <v>0</v>
      </c>
      <c r="W10" s="27">
        <f>[6]Закупки_план!R54</f>
        <v>0</v>
      </c>
      <c r="X10" s="27">
        <f>[6]Закупки_план!S54</f>
        <v>0</v>
      </c>
      <c r="Y10" s="28"/>
      <c r="Z10" s="15" t="s">
        <v>21</v>
      </c>
      <c r="AA10" s="29">
        <v>168</v>
      </c>
      <c r="AB10" s="29">
        <v>15.8</v>
      </c>
      <c r="AC10" s="29">
        <f>58*34*23/10^6</f>
        <v>4.5356E-2</v>
      </c>
    </row>
    <row r="11" spans="1:32" ht="13.2">
      <c r="A11" s="23" t="s">
        <v>18</v>
      </c>
      <c r="B11" s="23"/>
      <c r="C11" s="24" t="s">
        <v>26</v>
      </c>
      <c r="D11" s="24" t="s">
        <v>20</v>
      </c>
      <c r="E11" s="24"/>
      <c r="F11" s="24"/>
      <c r="G11" s="24"/>
      <c r="H11" s="25">
        <f t="shared" si="0"/>
        <v>521181</v>
      </c>
      <c r="I11" s="25"/>
      <c r="J11" s="26">
        <f>[6]Закупки_план!D55</f>
        <v>521181</v>
      </c>
      <c r="K11" s="26">
        <f>[6]Закупки_план!E55</f>
        <v>0</v>
      </c>
      <c r="L11" s="26">
        <f>[6]Закупки_план!F55</f>
        <v>0</v>
      </c>
      <c r="M11" s="26">
        <f>[6]Закупки_план!G55</f>
        <v>0</v>
      </c>
      <c r="N11" s="26">
        <f>[6]Закупки_план!H55</f>
        <v>0</v>
      </c>
      <c r="O11" s="26">
        <f>[6]Закупки_план!I55</f>
        <v>0</v>
      </c>
      <c r="P11" s="26">
        <f>[6]Закупки_план!J55</f>
        <v>0</v>
      </c>
      <c r="Q11" s="26">
        <f>[6]Закупки_план!K55</f>
        <v>0</v>
      </c>
      <c r="R11" s="26">
        <f>[6]Закупки_план!L55</f>
        <v>0</v>
      </c>
      <c r="S11" s="26">
        <f>[6]Закупки_план!M55</f>
        <v>0</v>
      </c>
      <c r="T11" s="26">
        <f>[6]Закупки_план!N55</f>
        <v>0</v>
      </c>
      <c r="U11" s="26">
        <f>[6]Закупки_план!O55</f>
        <v>0</v>
      </c>
      <c r="V11" s="27">
        <f>[6]Закупки_план!Q55</f>
        <v>1450000</v>
      </c>
      <c r="W11" s="27">
        <f>[6]Закупки_план!R55</f>
        <v>1450000</v>
      </c>
      <c r="X11" s="27">
        <f>[6]Закупки_план!S55</f>
        <v>0</v>
      </c>
      <c r="Y11" s="28"/>
      <c r="Z11" s="15" t="s">
        <v>27</v>
      </c>
      <c r="AA11" s="29">
        <v>192</v>
      </c>
      <c r="AB11" s="29">
        <v>13.1</v>
      </c>
      <c r="AC11" s="29">
        <f>50*27.5*26/10^6</f>
        <v>3.5749999999999997E-2</v>
      </c>
    </row>
    <row r="12" spans="1:32" ht="13.2">
      <c r="A12" s="23" t="s">
        <v>18</v>
      </c>
      <c r="B12" s="23"/>
      <c r="C12" s="24" t="s">
        <v>26</v>
      </c>
      <c r="D12" s="24" t="s">
        <v>22</v>
      </c>
      <c r="E12" s="24"/>
      <c r="F12" s="24"/>
      <c r="G12" s="24"/>
      <c r="H12" s="25">
        <f t="shared" si="0"/>
        <v>1147404</v>
      </c>
      <c r="I12" s="25"/>
      <c r="J12" s="26">
        <f>[6]Закупки_план!D56</f>
        <v>1147404</v>
      </c>
      <c r="K12" s="26">
        <f>[6]Закупки_план!E56</f>
        <v>0</v>
      </c>
      <c r="L12" s="26">
        <f>[6]Закупки_план!F56</f>
        <v>0</v>
      </c>
      <c r="M12" s="26">
        <f>[6]Закупки_план!G56</f>
        <v>0</v>
      </c>
      <c r="N12" s="26">
        <f>[6]Закупки_план!H56</f>
        <v>0</v>
      </c>
      <c r="O12" s="26">
        <f>[6]Закупки_план!I56</f>
        <v>0</v>
      </c>
      <c r="P12" s="26">
        <f>[6]Закупки_план!J56</f>
        <v>0</v>
      </c>
      <c r="Q12" s="26">
        <f>[6]Закупки_план!K56</f>
        <v>0</v>
      </c>
      <c r="R12" s="26">
        <f>[6]Закупки_план!L56</f>
        <v>0</v>
      </c>
      <c r="S12" s="26">
        <f>[6]Закупки_план!M56</f>
        <v>0</v>
      </c>
      <c r="T12" s="26">
        <f>[6]Закупки_план!N56</f>
        <v>0</v>
      </c>
      <c r="U12" s="26">
        <f>[6]Закупки_план!O56</f>
        <v>0</v>
      </c>
      <c r="V12" s="27">
        <f>[6]Закупки_план!Q56</f>
        <v>1500000</v>
      </c>
      <c r="W12" s="27">
        <f>[6]Закупки_план!R56</f>
        <v>1500000</v>
      </c>
      <c r="X12" s="27">
        <f>[6]Закупки_план!S56</f>
        <v>0</v>
      </c>
      <c r="Y12" s="28"/>
      <c r="Z12" s="15" t="s">
        <v>27</v>
      </c>
      <c r="AA12" s="29">
        <v>312</v>
      </c>
      <c r="AB12" s="29">
        <v>12.9</v>
      </c>
      <c r="AC12" s="29">
        <f>60*32*22/10^6</f>
        <v>4.224E-2</v>
      </c>
    </row>
    <row r="13" spans="1:32" ht="13.2">
      <c r="A13" s="23" t="s">
        <v>18</v>
      </c>
      <c r="B13" s="23"/>
      <c r="C13" s="24" t="s">
        <v>26</v>
      </c>
      <c r="D13" s="24" t="s">
        <v>23</v>
      </c>
      <c r="E13" s="24"/>
      <c r="F13" s="24"/>
      <c r="G13" s="24"/>
      <c r="H13" s="25">
        <f t="shared" si="0"/>
        <v>216480</v>
      </c>
      <c r="I13" s="25"/>
      <c r="J13" s="26">
        <f>[6]Закупки_план!D57</f>
        <v>216480</v>
      </c>
      <c r="K13" s="26">
        <f>[6]Закупки_план!E57</f>
        <v>0</v>
      </c>
      <c r="L13" s="26">
        <f>[6]Закупки_план!F57</f>
        <v>0</v>
      </c>
      <c r="M13" s="26">
        <f>[6]Закупки_план!G57</f>
        <v>0</v>
      </c>
      <c r="N13" s="26">
        <f>[6]Закупки_план!H57</f>
        <v>0</v>
      </c>
      <c r="O13" s="26">
        <f>[6]Закупки_план!I57</f>
        <v>0</v>
      </c>
      <c r="P13" s="26">
        <f>[6]Закупки_план!J57</f>
        <v>0</v>
      </c>
      <c r="Q13" s="26">
        <f>[6]Закупки_план!K57</f>
        <v>0</v>
      </c>
      <c r="R13" s="26">
        <f>[6]Закупки_план!L57</f>
        <v>0</v>
      </c>
      <c r="S13" s="26">
        <f>[6]Закупки_план!M57</f>
        <v>0</v>
      </c>
      <c r="T13" s="26">
        <f>[6]Закупки_план!N57</f>
        <v>0</v>
      </c>
      <c r="U13" s="26">
        <f>[6]Закупки_план!O57</f>
        <v>0</v>
      </c>
      <c r="V13" s="27">
        <f>[6]Закупки_план!Q57</f>
        <v>475000</v>
      </c>
      <c r="W13" s="27">
        <f>[6]Закупки_план!R57</f>
        <v>475000</v>
      </c>
      <c r="X13" s="27">
        <f>[6]Закупки_план!S57</f>
        <v>0</v>
      </c>
      <c r="Y13" s="28"/>
      <c r="Z13" s="15" t="s">
        <v>27</v>
      </c>
      <c r="AA13" s="29">
        <v>480</v>
      </c>
      <c r="AB13" s="30">
        <v>7.7</v>
      </c>
      <c r="AC13" s="29">
        <f>36*29*26/10^6</f>
        <v>2.7144000000000001E-2</v>
      </c>
    </row>
    <row r="14" spans="1:32" ht="13.2">
      <c r="A14" s="23" t="s">
        <v>18</v>
      </c>
      <c r="B14" s="23"/>
      <c r="C14" s="24" t="s">
        <v>26</v>
      </c>
      <c r="D14" s="24" t="s">
        <v>24</v>
      </c>
      <c r="E14" s="24"/>
      <c r="F14" s="24"/>
      <c r="G14" s="24"/>
      <c r="H14" s="25">
        <f t="shared" si="0"/>
        <v>163230</v>
      </c>
      <c r="I14" s="25"/>
      <c r="J14" s="26">
        <f>[6]Закупки_план!D58</f>
        <v>163230</v>
      </c>
      <c r="K14" s="26">
        <f>[6]Закупки_план!E58</f>
        <v>0</v>
      </c>
      <c r="L14" s="26">
        <f>[6]Закупки_план!F58</f>
        <v>0</v>
      </c>
      <c r="M14" s="26">
        <f>[6]Закупки_план!G58</f>
        <v>0</v>
      </c>
      <c r="N14" s="26">
        <f>[6]Закупки_план!H58</f>
        <v>0</v>
      </c>
      <c r="O14" s="26">
        <f>[6]Закупки_план!I58</f>
        <v>0</v>
      </c>
      <c r="P14" s="26">
        <f>[6]Закупки_план!J58</f>
        <v>0</v>
      </c>
      <c r="Q14" s="26">
        <f>[6]Закупки_план!K58</f>
        <v>0</v>
      </c>
      <c r="R14" s="26">
        <f>[6]Закупки_план!L58</f>
        <v>0</v>
      </c>
      <c r="S14" s="26">
        <f>[6]Закупки_план!M58</f>
        <v>0</v>
      </c>
      <c r="T14" s="26">
        <f>[6]Закупки_план!N58</f>
        <v>0</v>
      </c>
      <c r="U14" s="26">
        <f>[6]Закупки_план!O58</f>
        <v>0</v>
      </c>
      <c r="V14" s="27">
        <f>[6]Закупки_план!Q58</f>
        <v>525000</v>
      </c>
      <c r="W14" s="27">
        <f>[6]Закупки_план!R58</f>
        <v>525000</v>
      </c>
      <c r="X14" s="27">
        <f>[6]Закупки_план!S58</f>
        <v>0</v>
      </c>
      <c r="Y14" s="28"/>
      <c r="Z14" s="15" t="s">
        <v>27</v>
      </c>
      <c r="AA14" s="29">
        <v>240</v>
      </c>
      <c r="AB14" s="30">
        <v>8.35</v>
      </c>
      <c r="AC14" s="30">
        <f>47*30*27/10^6</f>
        <v>3.807E-2</v>
      </c>
    </row>
    <row r="15" spans="1:32" ht="13.2">
      <c r="A15" s="23" t="s">
        <v>18</v>
      </c>
      <c r="B15" s="23"/>
      <c r="C15" s="24" t="s">
        <v>26</v>
      </c>
      <c r="D15" s="24" t="s">
        <v>25</v>
      </c>
      <c r="E15" s="24"/>
      <c r="F15" s="24"/>
      <c r="G15" s="24"/>
      <c r="H15" s="25">
        <f t="shared" si="0"/>
        <v>516938</v>
      </c>
      <c r="I15" s="25"/>
      <c r="J15" s="26">
        <f>[6]Закупки_план!D59</f>
        <v>516938</v>
      </c>
      <c r="K15" s="26">
        <f>[6]Закупки_план!E59</f>
        <v>0</v>
      </c>
      <c r="L15" s="26">
        <f>[6]Закупки_план!F59</f>
        <v>0</v>
      </c>
      <c r="M15" s="26">
        <f>[6]Закупки_план!G59</f>
        <v>0</v>
      </c>
      <c r="N15" s="26">
        <f>[6]Закупки_план!H59</f>
        <v>0</v>
      </c>
      <c r="O15" s="26">
        <f>[6]Закупки_план!I59</f>
        <v>0</v>
      </c>
      <c r="P15" s="26">
        <f>[6]Закупки_план!J59</f>
        <v>0</v>
      </c>
      <c r="Q15" s="26">
        <f>[6]Закупки_план!K59</f>
        <v>0</v>
      </c>
      <c r="R15" s="26">
        <f>[6]Закупки_план!L59</f>
        <v>0</v>
      </c>
      <c r="S15" s="26">
        <f>[6]Закупки_план!M59</f>
        <v>0</v>
      </c>
      <c r="T15" s="26">
        <f>[6]Закупки_план!N59</f>
        <v>0</v>
      </c>
      <c r="U15" s="26">
        <f>[6]Закупки_план!O59</f>
        <v>0</v>
      </c>
      <c r="V15" s="27">
        <f>[6]Закупки_план!Q59</f>
        <v>550000</v>
      </c>
      <c r="W15" s="27">
        <f>[6]Закупки_план!R59</f>
        <v>550000</v>
      </c>
      <c r="X15" s="27">
        <f>[6]Закупки_план!S59</f>
        <v>0</v>
      </c>
      <c r="Y15" s="28"/>
      <c r="Z15" s="15" t="s">
        <v>27</v>
      </c>
      <c r="AA15" s="29">
        <v>168</v>
      </c>
      <c r="AB15" s="29">
        <v>15.8</v>
      </c>
      <c r="AC15" s="29">
        <f>58*34*23/10^6</f>
        <v>4.5356E-2</v>
      </c>
    </row>
    <row r="16" spans="1:32" ht="12" customHeight="1">
      <c r="A16" s="23" t="s">
        <v>18</v>
      </c>
      <c r="B16" s="23" t="s">
        <v>28</v>
      </c>
      <c r="C16" s="24" t="s">
        <v>19</v>
      </c>
      <c r="D16" s="24" t="s">
        <v>20</v>
      </c>
      <c r="E16" s="24"/>
      <c r="F16" s="24"/>
      <c r="G16" s="24"/>
      <c r="H16" s="25">
        <f t="shared" si="0"/>
        <v>338520</v>
      </c>
      <c r="I16" s="25"/>
      <c r="J16" s="26">
        <f>[6]Закупки_план!D60</f>
        <v>0</v>
      </c>
      <c r="K16" s="26">
        <f>[6]Закупки_план!E60</f>
        <v>100800</v>
      </c>
      <c r="L16" s="26">
        <f>[6]Закупки_план!F60</f>
        <v>100800</v>
      </c>
      <c r="M16" s="26">
        <f>[6]Закупки_план!G60</f>
        <v>97920</v>
      </c>
      <c r="N16" s="26">
        <f>[6]Закупки_план!H60</f>
        <v>0</v>
      </c>
      <c r="O16" s="26">
        <f>[6]Закупки_план!I60</f>
        <v>0</v>
      </c>
      <c r="P16" s="26">
        <f>[6]Закупки_план!J60</f>
        <v>0</v>
      </c>
      <c r="Q16" s="26">
        <f>[6]Закупки_план!K60</f>
        <v>39000</v>
      </c>
      <c r="R16" s="26">
        <f>[6]Закупки_план!L60</f>
        <v>0</v>
      </c>
      <c r="S16" s="26">
        <f>[6]Закупки_план!M60</f>
        <v>0</v>
      </c>
      <c r="T16" s="26">
        <f>[6]Закупки_план!N60</f>
        <v>0</v>
      </c>
      <c r="U16" s="26">
        <f>[6]Закупки_план!O60</f>
        <v>0</v>
      </c>
      <c r="V16" s="27">
        <f>[6]Закупки_план!Q60</f>
        <v>0</v>
      </c>
      <c r="W16" s="27">
        <f>[6]Закупки_план!R60</f>
        <v>100000</v>
      </c>
      <c r="X16" s="27">
        <f>[6]Закупки_план!S60</f>
        <v>100000</v>
      </c>
      <c r="Y16" s="28"/>
      <c r="Z16" s="15" t="s">
        <v>21</v>
      </c>
      <c r="AA16" s="31">
        <v>240</v>
      </c>
      <c r="AB16" s="31">
        <v>17.600000000000001</v>
      </c>
      <c r="AC16" s="31">
        <f>50*35.5*28/10^6</f>
        <v>4.9700000000000001E-2</v>
      </c>
      <c r="AD16" s="32"/>
      <c r="AF16" s="32"/>
    </row>
    <row r="17" spans="1:32" ht="12" customHeight="1">
      <c r="A17" s="23" t="s">
        <v>18</v>
      </c>
      <c r="B17" s="23" t="s">
        <v>28</v>
      </c>
      <c r="C17" s="24" t="s">
        <v>19</v>
      </c>
      <c r="D17" s="24" t="s">
        <v>22</v>
      </c>
      <c r="E17" s="24"/>
      <c r="F17" s="24"/>
      <c r="G17" s="24"/>
      <c r="H17" s="25">
        <f t="shared" si="0"/>
        <v>463096</v>
      </c>
      <c r="I17" s="25"/>
      <c r="J17" s="26">
        <f>[6]Закупки_план!D61</f>
        <v>0</v>
      </c>
      <c r="K17" s="26">
        <f>[6]Закупки_план!E61</f>
        <v>138528</v>
      </c>
      <c r="L17" s="26">
        <f>[6]Закупки_план!F61</f>
        <v>138528</v>
      </c>
      <c r="M17" s="26">
        <f>[6]Закупки_план!G61</f>
        <v>131040</v>
      </c>
      <c r="N17" s="26">
        <f>[6]Закупки_план!H61</f>
        <v>0</v>
      </c>
      <c r="O17" s="26">
        <f>[6]Закупки_план!I61</f>
        <v>0</v>
      </c>
      <c r="P17" s="26">
        <f>[6]Закупки_план!J61</f>
        <v>0</v>
      </c>
      <c r="Q17" s="26">
        <f>[6]Закупки_план!K61</f>
        <v>55000</v>
      </c>
      <c r="R17" s="26">
        <f>[6]Закупки_план!L61</f>
        <v>0</v>
      </c>
      <c r="S17" s="26">
        <f>[6]Закупки_план!M61</f>
        <v>0</v>
      </c>
      <c r="T17" s="26">
        <f>[6]Закупки_план!N61</f>
        <v>0</v>
      </c>
      <c r="U17" s="26">
        <f>[6]Закупки_план!O61</f>
        <v>0</v>
      </c>
      <c r="V17" s="27">
        <f>[6]Закупки_план!Q61</f>
        <v>0</v>
      </c>
      <c r="W17" s="27">
        <f>[6]Закупки_план!R61</f>
        <v>135000</v>
      </c>
      <c r="X17" s="27">
        <f>[6]Закупки_план!S61</f>
        <v>135000</v>
      </c>
      <c r="Y17" s="28"/>
      <c r="Z17" s="15" t="s">
        <v>21</v>
      </c>
      <c r="AA17" s="31">
        <v>312</v>
      </c>
      <c r="AB17" s="31">
        <v>13.2</v>
      </c>
      <c r="AC17" s="31">
        <f>52*35*20/10^6</f>
        <v>3.6400000000000002E-2</v>
      </c>
      <c r="AD17" s="32"/>
      <c r="AF17" s="32"/>
    </row>
    <row r="18" spans="1:32" ht="12" customHeight="1">
      <c r="A18" s="23" t="s">
        <v>18</v>
      </c>
      <c r="B18" s="23" t="s">
        <v>28</v>
      </c>
      <c r="C18" s="24" t="s">
        <v>19</v>
      </c>
      <c r="D18" s="24" t="s">
        <v>24</v>
      </c>
      <c r="E18" s="24"/>
      <c r="F18" s="24"/>
      <c r="G18" s="24"/>
      <c r="H18" s="25">
        <f t="shared" si="0"/>
        <v>160360</v>
      </c>
      <c r="I18" s="25"/>
      <c r="J18" s="26">
        <f>[6]Закупки_план!D62</f>
        <v>0</v>
      </c>
      <c r="K18" s="26">
        <f>[6]Закупки_план!E62</f>
        <v>48960</v>
      </c>
      <c r="L18" s="26">
        <f>[6]Закупки_план!F62</f>
        <v>48960</v>
      </c>
      <c r="M18" s="26">
        <f>[6]Закупки_план!G62</f>
        <v>37440</v>
      </c>
      <c r="N18" s="26">
        <f>[6]Закупки_план!H62</f>
        <v>0</v>
      </c>
      <c r="O18" s="26">
        <f>[6]Закупки_план!I62</f>
        <v>0</v>
      </c>
      <c r="P18" s="26">
        <f>[6]Закупки_план!J62</f>
        <v>0</v>
      </c>
      <c r="Q18" s="26">
        <f>[6]Закупки_план!K62</f>
        <v>25000</v>
      </c>
      <c r="R18" s="26">
        <f>[6]Закупки_план!L62</f>
        <v>0</v>
      </c>
      <c r="S18" s="26">
        <f>[6]Закупки_план!M62</f>
        <v>0</v>
      </c>
      <c r="T18" s="26">
        <f>[6]Закупки_план!N62</f>
        <v>0</v>
      </c>
      <c r="U18" s="26">
        <f>[6]Закупки_план!O62</f>
        <v>0</v>
      </c>
      <c r="V18" s="27">
        <f>[6]Закупки_план!Q62</f>
        <v>0</v>
      </c>
      <c r="W18" s="27">
        <f>[6]Закупки_план!R62</f>
        <v>45000</v>
      </c>
      <c r="X18" s="27">
        <f>[6]Закупки_план!S62</f>
        <v>45000</v>
      </c>
      <c r="Y18" s="28"/>
      <c r="Z18" s="15" t="s">
        <v>21</v>
      </c>
      <c r="AA18" s="31">
        <v>240</v>
      </c>
      <c r="AB18" s="31">
        <v>9.5</v>
      </c>
      <c r="AC18" s="31">
        <f>40*29*26.5/10^6</f>
        <v>3.074E-2</v>
      </c>
      <c r="AD18" s="32"/>
      <c r="AF18" s="32"/>
    </row>
    <row r="19" spans="1:32" ht="12" customHeight="1">
      <c r="A19" s="23" t="s">
        <v>18</v>
      </c>
      <c r="B19" s="23" t="s">
        <v>28</v>
      </c>
      <c r="C19" s="24" t="s">
        <v>19</v>
      </c>
      <c r="D19" s="24" t="s">
        <v>29</v>
      </c>
      <c r="E19" s="24"/>
      <c r="F19" s="24"/>
      <c r="G19" s="24"/>
      <c r="H19" s="25">
        <f t="shared" si="0"/>
        <v>201160</v>
      </c>
      <c r="I19" s="25"/>
      <c r="J19" s="26">
        <f>[6]Закупки_план!D63</f>
        <v>0</v>
      </c>
      <c r="K19" s="26">
        <f>[6]Закупки_план!E63</f>
        <v>51840</v>
      </c>
      <c r="L19" s="26">
        <f>[6]Закупки_план!F63</f>
        <v>51840</v>
      </c>
      <c r="M19" s="26">
        <f>[6]Закупки_план!G63</f>
        <v>60480</v>
      </c>
      <c r="N19" s="26">
        <f>[6]Закупки_план!H63</f>
        <v>0</v>
      </c>
      <c r="O19" s="26">
        <f>[6]Закупки_план!I63</f>
        <v>0</v>
      </c>
      <c r="P19" s="26">
        <f>[6]Закупки_план!J63</f>
        <v>0</v>
      </c>
      <c r="Q19" s="26">
        <f>[6]Закупки_план!K63</f>
        <v>37000</v>
      </c>
      <c r="R19" s="26">
        <f>[6]Закупки_план!L63</f>
        <v>0</v>
      </c>
      <c r="S19" s="26">
        <f>[6]Закупки_план!M63</f>
        <v>0</v>
      </c>
      <c r="T19" s="26">
        <f>[6]Закупки_план!N63</f>
        <v>0</v>
      </c>
      <c r="U19" s="26">
        <f>[6]Закупки_план!O63</f>
        <v>0</v>
      </c>
      <c r="V19" s="27">
        <f>[6]Закупки_план!Q63</f>
        <v>0</v>
      </c>
      <c r="W19" s="27">
        <f>[6]Закупки_план!R63</f>
        <v>55000</v>
      </c>
      <c r="X19" s="27">
        <f>[6]Закупки_план!S63</f>
        <v>55000</v>
      </c>
      <c r="Y19" s="28"/>
      <c r="Z19" s="15" t="s">
        <v>21</v>
      </c>
      <c r="AA19" s="31">
        <v>240</v>
      </c>
      <c r="AB19" s="31">
        <v>22.5</v>
      </c>
      <c r="AC19" s="31">
        <f>45*35*38/10^6</f>
        <v>5.985E-2</v>
      </c>
      <c r="AD19" s="32"/>
      <c r="AF19" s="32"/>
    </row>
    <row r="20" spans="1:32" ht="12" customHeight="1">
      <c r="A20" s="23" t="s">
        <v>18</v>
      </c>
      <c r="B20" s="23" t="s">
        <v>28</v>
      </c>
      <c r="C20" s="24" t="s">
        <v>26</v>
      </c>
      <c r="D20" s="24" t="s">
        <v>20</v>
      </c>
      <c r="E20" s="24"/>
      <c r="F20" s="24"/>
      <c r="G20" s="24"/>
      <c r="H20" s="25">
        <f t="shared" si="0"/>
        <v>360000</v>
      </c>
      <c r="I20" s="25"/>
      <c r="J20" s="26">
        <f>[6]Закупки_план!D64</f>
        <v>254400</v>
      </c>
      <c r="K20" s="26">
        <f>[6]Закупки_план!E64</f>
        <v>105600</v>
      </c>
      <c r="L20" s="26">
        <f>[6]Закупки_план!F64</f>
        <v>0</v>
      </c>
      <c r="M20" s="26">
        <f>[6]Закупки_план!G64</f>
        <v>0</v>
      </c>
      <c r="N20" s="26">
        <f>[6]Закупки_план!H64</f>
        <v>0</v>
      </c>
      <c r="O20" s="26">
        <f>[6]Закупки_план!I64</f>
        <v>0</v>
      </c>
      <c r="P20" s="26">
        <f>[6]Закупки_план!J64</f>
        <v>0</v>
      </c>
      <c r="Q20" s="26">
        <f>[6]Закупки_план!K64</f>
        <v>0</v>
      </c>
      <c r="R20" s="26">
        <f>[6]Закупки_план!L64</f>
        <v>0</v>
      </c>
      <c r="S20" s="26">
        <f>[6]Закупки_план!M64</f>
        <v>0</v>
      </c>
      <c r="T20" s="26">
        <f>[6]Закупки_план!N64</f>
        <v>0</v>
      </c>
      <c r="U20" s="26">
        <f>[6]Закупки_план!O64</f>
        <v>0</v>
      </c>
      <c r="V20" s="27">
        <f>[6]Закупки_план!Q64</f>
        <v>145000</v>
      </c>
      <c r="W20" s="27">
        <f>[6]Закупки_план!R64</f>
        <v>145000</v>
      </c>
      <c r="X20" s="27">
        <f>[6]Закупки_план!S64</f>
        <v>0</v>
      </c>
      <c r="Y20" s="28"/>
      <c r="Z20" s="15" t="s">
        <v>30</v>
      </c>
      <c r="AA20" s="31">
        <v>240</v>
      </c>
      <c r="AB20" s="31">
        <v>17.600000000000001</v>
      </c>
      <c r="AC20" s="31">
        <f>50*35.5*28/10^6</f>
        <v>4.9700000000000001E-2</v>
      </c>
    </row>
    <row r="21" spans="1:32" ht="12" customHeight="1">
      <c r="A21" s="23" t="s">
        <v>18</v>
      </c>
      <c r="B21" s="23" t="s">
        <v>28</v>
      </c>
      <c r="C21" s="24" t="s">
        <v>26</v>
      </c>
      <c r="D21" s="24" t="s">
        <v>22</v>
      </c>
      <c r="E21" s="24"/>
      <c r="F21" s="24"/>
      <c r="G21" s="24"/>
      <c r="H21" s="25">
        <f t="shared" si="0"/>
        <v>349440</v>
      </c>
      <c r="I21" s="25"/>
      <c r="J21" s="26">
        <f>[6]Закупки_план!D65</f>
        <v>224640</v>
      </c>
      <c r="K21" s="26">
        <f>[6]Закупки_план!E65</f>
        <v>124800</v>
      </c>
      <c r="L21" s="26">
        <f>[6]Закупки_план!F65</f>
        <v>0</v>
      </c>
      <c r="M21" s="26">
        <f>[6]Закупки_план!G65</f>
        <v>0</v>
      </c>
      <c r="N21" s="26">
        <f>[6]Закупки_план!H65</f>
        <v>0</v>
      </c>
      <c r="O21" s="26">
        <f>[6]Закупки_план!I65</f>
        <v>0</v>
      </c>
      <c r="P21" s="26">
        <f>[6]Закупки_план!J65</f>
        <v>0</v>
      </c>
      <c r="Q21" s="26">
        <f>[6]Закупки_план!K65</f>
        <v>0</v>
      </c>
      <c r="R21" s="26">
        <f>[6]Закупки_план!L65</f>
        <v>0</v>
      </c>
      <c r="S21" s="26">
        <f>[6]Закупки_план!M65</f>
        <v>0</v>
      </c>
      <c r="T21" s="26">
        <f>[6]Закупки_план!N65</f>
        <v>0</v>
      </c>
      <c r="U21" s="26">
        <f>[6]Закупки_план!O65</f>
        <v>0</v>
      </c>
      <c r="V21" s="27">
        <f>[6]Закупки_план!Q65</f>
        <v>155000</v>
      </c>
      <c r="W21" s="27">
        <f>[6]Закупки_план!R65</f>
        <v>155000</v>
      </c>
      <c r="X21" s="27">
        <f>[6]Закупки_план!S65</f>
        <v>0</v>
      </c>
      <c r="Y21" s="28"/>
      <c r="Z21" s="15" t="s">
        <v>30</v>
      </c>
      <c r="AA21" s="31">
        <v>312</v>
      </c>
      <c r="AB21" s="31">
        <v>13.2</v>
      </c>
      <c r="AC21" s="31">
        <f>52*35*20/10^6</f>
        <v>3.6400000000000002E-2</v>
      </c>
    </row>
    <row r="22" spans="1:32" ht="12" customHeight="1">
      <c r="A22" s="23" t="s">
        <v>18</v>
      </c>
      <c r="B22" s="23" t="s">
        <v>28</v>
      </c>
      <c r="C22" s="24" t="s">
        <v>26</v>
      </c>
      <c r="D22" s="24" t="s">
        <v>24</v>
      </c>
      <c r="E22" s="24"/>
      <c r="F22" s="24"/>
      <c r="G22" s="24"/>
      <c r="H22" s="25">
        <f t="shared" si="0"/>
        <v>129600</v>
      </c>
      <c r="I22" s="25"/>
      <c r="J22" s="26">
        <f>[6]Закупки_план!D66</f>
        <v>86400</v>
      </c>
      <c r="K22" s="26">
        <f>[6]Закупки_план!E66</f>
        <v>43200</v>
      </c>
      <c r="L22" s="26">
        <f>[6]Закупки_план!F66</f>
        <v>0</v>
      </c>
      <c r="M22" s="26">
        <f>[6]Закупки_план!G66</f>
        <v>0</v>
      </c>
      <c r="N22" s="26">
        <f>[6]Закупки_план!H66</f>
        <v>0</v>
      </c>
      <c r="O22" s="26">
        <f>[6]Закупки_план!I66</f>
        <v>0</v>
      </c>
      <c r="P22" s="26">
        <f>[6]Закупки_план!J66</f>
        <v>0</v>
      </c>
      <c r="Q22" s="26">
        <f>[6]Закупки_план!K66</f>
        <v>0</v>
      </c>
      <c r="R22" s="26">
        <f>[6]Закупки_план!L66</f>
        <v>0</v>
      </c>
      <c r="S22" s="26">
        <f>[6]Закупки_план!M66</f>
        <v>0</v>
      </c>
      <c r="T22" s="26">
        <f>[6]Закупки_план!N66</f>
        <v>0</v>
      </c>
      <c r="U22" s="26">
        <f>[6]Закупки_план!O66</f>
        <v>0</v>
      </c>
      <c r="V22" s="27">
        <f>[6]Закупки_план!Q66</f>
        <v>85000</v>
      </c>
      <c r="W22" s="27">
        <f>[6]Закупки_план!R66</f>
        <v>85000</v>
      </c>
      <c r="X22" s="27">
        <f>[6]Закупки_план!S66</f>
        <v>0</v>
      </c>
      <c r="Y22" s="28"/>
      <c r="Z22" s="15" t="s">
        <v>30</v>
      </c>
      <c r="AA22" s="31">
        <v>240</v>
      </c>
      <c r="AB22" s="31">
        <v>9.5</v>
      </c>
      <c r="AC22" s="31">
        <f>40*29*26.5/10^6</f>
        <v>3.074E-2</v>
      </c>
    </row>
    <row r="23" spans="1:32" ht="12" customHeight="1">
      <c r="A23" s="23" t="s">
        <v>18</v>
      </c>
      <c r="B23" s="23" t="s">
        <v>28</v>
      </c>
      <c r="C23" s="24" t="s">
        <v>26</v>
      </c>
      <c r="D23" s="24" t="s">
        <v>29</v>
      </c>
      <c r="E23" s="24"/>
      <c r="F23" s="24"/>
      <c r="G23" s="24"/>
      <c r="H23" s="25">
        <f t="shared" si="0"/>
        <v>160800</v>
      </c>
      <c r="I23" s="25"/>
      <c r="J23" s="26">
        <f>[6]Закупки_план!D67</f>
        <v>105600</v>
      </c>
      <c r="K23" s="26">
        <f>[6]Закупки_план!E67</f>
        <v>55200</v>
      </c>
      <c r="L23" s="26">
        <f>[6]Закупки_план!F67</f>
        <v>0</v>
      </c>
      <c r="M23" s="26">
        <f>[6]Закупки_план!G67</f>
        <v>0</v>
      </c>
      <c r="N23" s="26">
        <f>[6]Закупки_план!H67</f>
        <v>0</v>
      </c>
      <c r="O23" s="26">
        <f>[6]Закупки_план!I67</f>
        <v>0</v>
      </c>
      <c r="P23" s="26">
        <f>[6]Закупки_план!J67</f>
        <v>0</v>
      </c>
      <c r="Q23" s="26">
        <f>[6]Закупки_план!K67</f>
        <v>0</v>
      </c>
      <c r="R23" s="26">
        <f>[6]Закупки_план!L67</f>
        <v>0</v>
      </c>
      <c r="S23" s="26">
        <f>[6]Закупки_план!M67</f>
        <v>0</v>
      </c>
      <c r="T23" s="26">
        <f>[6]Закупки_план!N67</f>
        <v>0</v>
      </c>
      <c r="U23" s="26">
        <f>[6]Закупки_план!O67</f>
        <v>0</v>
      </c>
      <c r="V23" s="27">
        <f>[6]Закупки_план!Q67</f>
        <v>65000</v>
      </c>
      <c r="W23" s="27">
        <f>[6]Закупки_план!R67</f>
        <v>65000</v>
      </c>
      <c r="X23" s="27">
        <f>[6]Закупки_план!S67</f>
        <v>0</v>
      </c>
      <c r="Y23" s="28"/>
      <c r="Z23" s="15" t="s">
        <v>30</v>
      </c>
      <c r="AA23" s="31">
        <v>240</v>
      </c>
      <c r="AB23" s="31">
        <v>22.5</v>
      </c>
      <c r="AC23" s="31">
        <f>45*35*38/10^6</f>
        <v>5.985E-2</v>
      </c>
    </row>
    <row r="24" spans="1:32" ht="13.2">
      <c r="A24" s="23" t="s">
        <v>31</v>
      </c>
      <c r="B24" s="23"/>
      <c r="C24" s="33"/>
      <c r="D24" s="34" t="s">
        <v>32</v>
      </c>
      <c r="E24" s="34"/>
      <c r="F24" s="34"/>
      <c r="G24" s="33"/>
      <c r="H24" s="25">
        <f t="shared" si="0"/>
        <v>0</v>
      </c>
      <c r="I24" s="25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7"/>
      <c r="W24" s="27"/>
      <c r="X24" s="27"/>
      <c r="Y24" s="28"/>
      <c r="Z24" s="15"/>
      <c r="AA24" s="31">
        <v>48</v>
      </c>
      <c r="AB24" s="31">
        <v>19</v>
      </c>
      <c r="AC24" s="31">
        <v>5.74E-2</v>
      </c>
    </row>
    <row r="25" spans="1:32" ht="13.2">
      <c r="A25" s="23" t="s">
        <v>33</v>
      </c>
      <c r="B25" s="23"/>
      <c r="C25" s="23" t="s">
        <v>26</v>
      </c>
      <c r="D25" s="35" t="s">
        <v>33</v>
      </c>
      <c r="E25" s="35"/>
      <c r="F25" s="35"/>
      <c r="G25" s="33"/>
      <c r="H25" s="25">
        <f t="shared" si="0"/>
        <v>1339008</v>
      </c>
      <c r="I25" s="25"/>
      <c r="J25" s="26">
        <f>[6]Закупки_план!D116</f>
        <v>0</v>
      </c>
      <c r="K25" s="26">
        <f>[6]Закупки_план!E116</f>
        <v>1099008</v>
      </c>
      <c r="L25" s="26">
        <f>[6]Закупки_план!F116</f>
        <v>0</v>
      </c>
      <c r="M25" s="26">
        <f>[6]Закупки_план!G116</f>
        <v>0</v>
      </c>
      <c r="N25" s="26">
        <f>[6]Закупки_план!H116</f>
        <v>240000</v>
      </c>
      <c r="O25" s="26">
        <f>[6]Закупки_план!I116</f>
        <v>0</v>
      </c>
      <c r="P25" s="26">
        <f>[6]Закупки_план!J116</f>
        <v>0</v>
      </c>
      <c r="Q25" s="26">
        <f>[6]Закупки_план!K116</f>
        <v>0</v>
      </c>
      <c r="R25" s="26">
        <f>[6]Закупки_план!L116</f>
        <v>0</v>
      </c>
      <c r="S25" s="26">
        <f>[6]Закупки_план!M116</f>
        <v>0</v>
      </c>
      <c r="T25" s="26">
        <f>[6]Закупки_план!N116</f>
        <v>0</v>
      </c>
      <c r="U25" s="26">
        <f>[6]Закупки_план!O116</f>
        <v>0</v>
      </c>
      <c r="V25" s="27">
        <f>[6]Закупки_план!Q116</f>
        <v>0</v>
      </c>
      <c r="W25" s="27">
        <f>[6]Закупки_план!R116</f>
        <v>1100000</v>
      </c>
      <c r="X25" s="27">
        <f>[6]Закупки_план!S116</f>
        <v>0</v>
      </c>
      <c r="Y25" s="28"/>
      <c r="Z25" s="15" t="s">
        <v>30</v>
      </c>
      <c r="AA25" s="31">
        <v>144</v>
      </c>
      <c r="AB25" s="31">
        <v>2.7</v>
      </c>
      <c r="AC25" s="31">
        <f>35*19.5*15.5/10^6</f>
        <v>1.057875E-2</v>
      </c>
    </row>
    <row r="26" spans="1:32" s="5" customFormat="1" ht="13.2">
      <c r="A26" s="36" t="s">
        <v>34</v>
      </c>
      <c r="B26" s="36"/>
      <c r="C26" s="36" t="s">
        <v>19</v>
      </c>
      <c r="D26" s="37" t="s">
        <v>35</v>
      </c>
      <c r="E26" s="37"/>
      <c r="F26" s="37"/>
      <c r="G26" s="38"/>
      <c r="H26" s="39">
        <f t="shared" si="0"/>
        <v>835000</v>
      </c>
      <c r="I26" s="39"/>
      <c r="J26" s="40">
        <f>[6]Закупки_план!D117</f>
        <v>0</v>
      </c>
      <c r="K26" s="40">
        <f>[6]Закупки_план!E117</f>
        <v>0</v>
      </c>
      <c r="L26" s="40">
        <f>[6]Закупки_план!F117</f>
        <v>0</v>
      </c>
      <c r="M26" s="40">
        <f>[6]Закупки_план!G117</f>
        <v>0</v>
      </c>
      <c r="N26" s="40">
        <f>[6]Закупки_план!H117</f>
        <v>110000</v>
      </c>
      <c r="O26" s="40">
        <f>[6]Закупки_план!I117</f>
        <v>0</v>
      </c>
      <c r="P26" s="40">
        <f>[6]Закупки_план!J117</f>
        <v>725000</v>
      </c>
      <c r="Q26" s="40">
        <f>[6]Закупки_план!K117</f>
        <v>0</v>
      </c>
      <c r="R26" s="40">
        <f>[6]Закупки_план!L117</f>
        <v>0</v>
      </c>
      <c r="S26" s="40">
        <f>[6]Закупки_план!M117</f>
        <v>0</v>
      </c>
      <c r="T26" s="40">
        <f>[6]Закупки_план!N117</f>
        <v>0</v>
      </c>
      <c r="U26" s="40">
        <f>[6]Закупки_план!O117</f>
        <v>0</v>
      </c>
      <c r="V26" s="41">
        <f>[6]Закупки_план!Q117</f>
        <v>0</v>
      </c>
      <c r="W26" s="41">
        <f>[6]Закупки_план!R117</f>
        <v>0</v>
      </c>
      <c r="X26" s="41">
        <f>[6]Закупки_план!S117</f>
        <v>0</v>
      </c>
      <c r="Y26" s="28"/>
      <c r="Z26" s="15" t="s">
        <v>30</v>
      </c>
      <c r="AA26" s="42">
        <v>1200</v>
      </c>
      <c r="AB26" s="42">
        <v>9.4</v>
      </c>
      <c r="AC26" s="42">
        <f>230*340*301/10^9</f>
        <v>2.3538199999999999E-2</v>
      </c>
      <c r="AD26" s="3"/>
      <c r="AE26" s="3"/>
    </row>
    <row r="27" spans="1:32" s="5" customFormat="1" ht="13.2">
      <c r="A27" s="36" t="s">
        <v>36</v>
      </c>
      <c r="B27" s="36"/>
      <c r="C27" s="36" t="s">
        <v>19</v>
      </c>
      <c r="D27" s="37" t="s">
        <v>37</v>
      </c>
      <c r="E27" s="37"/>
      <c r="F27" s="37"/>
      <c r="G27" s="38"/>
      <c r="H27" s="39">
        <f t="shared" si="0"/>
        <v>350000</v>
      </c>
      <c r="I27" s="39"/>
      <c r="J27" s="40">
        <f>[6]Закупки_план!D118</f>
        <v>0</v>
      </c>
      <c r="K27" s="40">
        <f>[6]Закупки_план!E118</f>
        <v>200000</v>
      </c>
      <c r="L27" s="40">
        <f>[6]Закупки_план!F118</f>
        <v>100000</v>
      </c>
      <c r="M27" s="40">
        <f>[6]Закупки_план!G118</f>
        <v>0</v>
      </c>
      <c r="N27" s="40">
        <f>[6]Закупки_план!H118</f>
        <v>0</v>
      </c>
      <c r="O27" s="40">
        <f>[6]Закупки_план!I118</f>
        <v>0</v>
      </c>
      <c r="P27" s="40">
        <f>[6]Закупки_план!J118</f>
        <v>50000</v>
      </c>
      <c r="Q27" s="40">
        <f>[6]Закупки_план!K118</f>
        <v>0</v>
      </c>
      <c r="R27" s="40">
        <f>[6]Закупки_план!L118</f>
        <v>0</v>
      </c>
      <c r="S27" s="40">
        <f>[6]Закупки_план!M118</f>
        <v>0</v>
      </c>
      <c r="T27" s="40">
        <f>[6]Закупки_план!N118</f>
        <v>0</v>
      </c>
      <c r="U27" s="40">
        <f>[6]Закупки_план!O118</f>
        <v>0</v>
      </c>
      <c r="V27" s="41">
        <f>[6]Закупки_план!Q118</f>
        <v>0</v>
      </c>
      <c r="W27" s="41">
        <f>[6]Закупки_план!R118</f>
        <v>0</v>
      </c>
      <c r="X27" s="41">
        <f>[6]Закупки_план!S118</f>
        <v>0</v>
      </c>
      <c r="Y27" s="28"/>
      <c r="Z27" s="15" t="s">
        <v>30</v>
      </c>
      <c r="AA27" s="31">
        <v>120</v>
      </c>
      <c r="AB27" s="31">
        <v>5</v>
      </c>
      <c r="AC27" s="31">
        <f>0.5*0.48*0.33</f>
        <v>7.9200000000000007E-2</v>
      </c>
      <c r="AD27" s="3"/>
      <c r="AE27" s="3"/>
    </row>
    <row r="28" spans="1:32" ht="13.2">
      <c r="A28" s="23" t="s">
        <v>38</v>
      </c>
      <c r="B28" s="23"/>
      <c r="C28" s="35"/>
      <c r="D28" s="34" t="s">
        <v>39</v>
      </c>
      <c r="E28" s="34"/>
      <c r="F28" s="34"/>
      <c r="G28" s="33"/>
      <c r="H28" s="25">
        <f t="shared" si="0"/>
        <v>0</v>
      </c>
      <c r="I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7"/>
      <c r="W28" s="27"/>
      <c r="X28" s="27"/>
      <c r="Y28" s="28"/>
      <c r="Z28" s="15"/>
      <c r="AA28" s="42">
        <v>1</v>
      </c>
      <c r="AB28" s="42">
        <v>1</v>
      </c>
      <c r="AC28" s="42">
        <v>1</v>
      </c>
    </row>
    <row r="29" spans="1:32" ht="13.2">
      <c r="A29" s="23" t="s">
        <v>40</v>
      </c>
      <c r="B29" s="23"/>
      <c r="C29" s="35"/>
      <c r="D29" s="34" t="s">
        <v>41</v>
      </c>
      <c r="E29" s="34"/>
      <c r="F29" s="34"/>
      <c r="G29" s="33"/>
      <c r="H29" s="25">
        <f t="shared" si="0"/>
        <v>0</v>
      </c>
      <c r="I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7"/>
      <c r="W29" s="27"/>
      <c r="X29" s="27"/>
      <c r="Y29" s="28"/>
      <c r="Z29" s="15"/>
      <c r="AA29" s="42">
        <v>1</v>
      </c>
      <c r="AB29" s="42">
        <v>1</v>
      </c>
      <c r="AC29" s="42">
        <v>1</v>
      </c>
    </row>
    <row r="30" spans="1:32" s="49" customFormat="1">
      <c r="A30" s="43" t="s">
        <v>42</v>
      </c>
      <c r="B30" s="43"/>
      <c r="C30" s="43" t="s">
        <v>43</v>
      </c>
      <c r="D30" s="43"/>
      <c r="E30" s="43"/>
      <c r="F30" s="43"/>
      <c r="G30" s="44"/>
      <c r="H30" s="45">
        <f>SUM(J30:U30)</f>
        <v>7252217</v>
      </c>
      <c r="I30" s="45"/>
      <c r="J30" s="46">
        <f>SUM(J5:J29)</f>
        <v>3236273</v>
      </c>
      <c r="K30" s="46">
        <f t="shared" ref="K30:X30" si="1">SUM(K5:K29)</f>
        <v>1967936</v>
      </c>
      <c r="L30" s="46">
        <f t="shared" si="1"/>
        <v>440128</v>
      </c>
      <c r="M30" s="46">
        <f t="shared" si="1"/>
        <v>326880</v>
      </c>
      <c r="N30" s="46">
        <f t="shared" si="1"/>
        <v>350000</v>
      </c>
      <c r="O30" s="46">
        <f t="shared" si="1"/>
        <v>0</v>
      </c>
      <c r="P30" s="46">
        <f t="shared" si="1"/>
        <v>775000</v>
      </c>
      <c r="Q30" s="46">
        <f t="shared" si="1"/>
        <v>156000</v>
      </c>
      <c r="R30" s="46">
        <f t="shared" si="1"/>
        <v>0</v>
      </c>
      <c r="S30" s="46">
        <f t="shared" si="1"/>
        <v>0</v>
      </c>
      <c r="T30" s="46">
        <f t="shared" si="1"/>
        <v>0</v>
      </c>
      <c r="U30" s="46">
        <f t="shared" si="1"/>
        <v>0</v>
      </c>
      <c r="V30" s="46">
        <f t="shared" si="1"/>
        <v>4950000</v>
      </c>
      <c r="W30" s="46">
        <f t="shared" si="1"/>
        <v>6385000</v>
      </c>
      <c r="X30" s="46">
        <f t="shared" si="1"/>
        <v>335000</v>
      </c>
      <c r="Y30" s="47"/>
      <c r="Z30" s="48"/>
      <c r="AC30" s="50"/>
    </row>
    <row r="31" spans="1:32" s="51" customFormat="1" ht="13.2">
      <c r="A31" s="60" t="s">
        <v>44</v>
      </c>
      <c r="B31" s="61"/>
      <c r="C31" s="61"/>
      <c r="D31" s="61"/>
      <c r="E31" s="61"/>
      <c r="F31" s="61"/>
      <c r="G31" s="61"/>
      <c r="H31" s="62"/>
      <c r="I31" s="52"/>
      <c r="J31" s="53">
        <f>ROUNDUP(MAX(SUMPRODUCT(J$6:J$29,1/$AA$6:$AA$29,$AB$6:$AB$29)/21000,SUMPRODUCT(J$6:J$29,1/$AA$6:$AA$29,$AC$6:$AC$29)/70),0)</f>
        <v>9</v>
      </c>
      <c r="K31" s="53">
        <f t="shared" ref="K31:U31" si="2">ROUNDUP(MAX(SUMPRODUCT(K$6:K$29,1/$AA$6:$AA$29,$AB$6:$AB$29)/21000,SUMPRODUCT(K$6:K$29,1/$AA$6:$AA$29,$AC$6:$AC$29)/70),0)</f>
        <v>5</v>
      </c>
      <c r="L31" s="53">
        <f t="shared" si="2"/>
        <v>2</v>
      </c>
      <c r="M31" s="53">
        <f>ROUNDUP(MAX(SUMPRODUCT(M$6:M$29,1/$AA$6:$AA$29,$AB$6:$AB$29)/21000,SUMPRODUCT(M$6:M$29,1/$AA$6:$AA$29,$AC$6:$AC$29)/70),0)</f>
        <v>1</v>
      </c>
      <c r="N31" s="53">
        <f t="shared" si="2"/>
        <v>1</v>
      </c>
      <c r="O31" s="53">
        <f t="shared" si="2"/>
        <v>0</v>
      </c>
      <c r="P31" s="53">
        <f>ROUNDUP(MAX(SUMPRODUCT(P$6:P$29,1/$AA$6:$AA$29,$AB$6:$AB$29)/21000,SUMPRODUCT(P$6:P$29,1/$AA$6:$AA$29,$AC$6:$AC$29)/70),0)</f>
        <v>1</v>
      </c>
      <c r="Q31" s="53">
        <f t="shared" si="2"/>
        <v>1</v>
      </c>
      <c r="R31" s="53">
        <f t="shared" si="2"/>
        <v>0</v>
      </c>
      <c r="S31" s="53">
        <f t="shared" si="2"/>
        <v>0</v>
      </c>
      <c r="T31" s="53">
        <f t="shared" si="2"/>
        <v>0</v>
      </c>
      <c r="U31" s="53">
        <f t="shared" si="2"/>
        <v>0</v>
      </c>
      <c r="V31" s="53">
        <f>ROUNDUP(MAX(SUMPRODUCT(V$6:V$29,1/$AA$6:$AA$29,$AB$6:$AB$29)/21000,SUMPRODUCT(V$6:V$29,1/$AA$6:$AA$29,$AC$6:$AC$29)/70),0)</f>
        <v>13</v>
      </c>
      <c r="W31" s="53">
        <f>ROUNDUP(MAX(SUMPRODUCT(W$6:W$29,1/$AA$6:$AA$29,$AB$6:$AB$29)/21000,SUMPRODUCT(W$6:W$29,1/$AA$6:$AA$29,$AC$6:$AC$29)/70),0)</f>
        <v>15</v>
      </c>
      <c r="X31" s="53">
        <f>ROUNDUP(MAX(SUMPRODUCT(X$6:X$29,1/$AA$6:$AA$29,$AB$6:$AB$29)/21000,SUMPRODUCT(X$6:X$29,1/$AA$6:$AA$29,$AC$6:$AC$29)/70),0)</f>
        <v>1</v>
      </c>
      <c r="Y31" s="15"/>
      <c r="Z31" s="15"/>
    </row>
    <row r="32" spans="1:32" s="51" customFormat="1" ht="13.2">
      <c r="A32" s="54" t="s">
        <v>45</v>
      </c>
      <c r="B32" s="54"/>
      <c r="C32" s="54">
        <v>1500</v>
      </c>
      <c r="D32" s="58">
        <v>450000.01</v>
      </c>
      <c r="E32" s="54"/>
      <c r="F32" s="54"/>
      <c r="G32" s="54"/>
      <c r="H32" s="54"/>
      <c r="I32" s="54"/>
      <c r="J32" s="55"/>
      <c r="K32" s="55">
        <v>1</v>
      </c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15"/>
      <c r="Z32" s="15"/>
    </row>
    <row r="33" spans="1:26" s="51" customFormat="1" ht="13.2">
      <c r="A33" s="54" t="s">
        <v>45</v>
      </c>
      <c r="B33" s="54"/>
      <c r="C33" s="54">
        <v>4125</v>
      </c>
      <c r="D33" s="58">
        <v>1200000.01</v>
      </c>
      <c r="E33" s="54"/>
      <c r="F33" s="54"/>
      <c r="G33" s="54"/>
      <c r="H33" s="54"/>
      <c r="I33" s="54"/>
      <c r="J33" s="55"/>
      <c r="K33" s="55"/>
      <c r="L33" s="55">
        <v>1</v>
      </c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15"/>
      <c r="Z33" s="15"/>
    </row>
    <row r="34" spans="1:26" s="51" customFormat="1" ht="13.2">
      <c r="A34" s="54" t="s">
        <v>45</v>
      </c>
      <c r="B34" s="54"/>
      <c r="C34" s="54">
        <v>5625</v>
      </c>
      <c r="D34" s="58">
        <v>2500000.0099999998</v>
      </c>
      <c r="E34" s="54"/>
      <c r="F34" s="54"/>
      <c r="G34" s="54"/>
      <c r="H34" s="54"/>
      <c r="I34" s="54"/>
      <c r="J34" s="55">
        <v>7</v>
      </c>
      <c r="K34" s="55">
        <v>1</v>
      </c>
      <c r="L34" s="55">
        <v>9</v>
      </c>
      <c r="M34" s="55">
        <v>10</v>
      </c>
      <c r="N34" s="55">
        <v>1</v>
      </c>
      <c r="O34" s="55"/>
      <c r="P34" s="55"/>
      <c r="Q34" s="55">
        <v>1</v>
      </c>
      <c r="R34" s="55"/>
      <c r="S34" s="55"/>
      <c r="T34" s="55"/>
      <c r="U34" s="55"/>
      <c r="V34" s="55">
        <v>11</v>
      </c>
      <c r="W34" s="55">
        <v>13</v>
      </c>
      <c r="X34" s="55">
        <v>1</v>
      </c>
      <c r="Y34" s="15"/>
      <c r="Z34" s="15"/>
    </row>
    <row r="35" spans="1:26" s="51" customFormat="1" ht="13.2">
      <c r="A35" s="54" t="s">
        <v>45</v>
      </c>
      <c r="B35" s="54"/>
      <c r="C35" s="54">
        <v>15000</v>
      </c>
      <c r="D35" s="58">
        <v>5000000.01</v>
      </c>
      <c r="E35" s="54"/>
      <c r="F35" s="54"/>
      <c r="G35" s="54"/>
      <c r="H35" s="54"/>
      <c r="I35" s="54"/>
      <c r="J35" s="55">
        <v>2</v>
      </c>
      <c r="K35" s="55">
        <v>2</v>
      </c>
      <c r="L35" s="55">
        <v>1</v>
      </c>
      <c r="M35" s="55">
        <v>1</v>
      </c>
      <c r="N35" s="55"/>
      <c r="O35" s="55"/>
      <c r="P35" s="55">
        <v>1</v>
      </c>
      <c r="Q35" s="55"/>
      <c r="R35" s="55"/>
      <c r="S35" s="55"/>
      <c r="T35" s="55"/>
      <c r="U35" s="55"/>
      <c r="V35" s="55">
        <v>2</v>
      </c>
      <c r="W35" s="55">
        <v>1</v>
      </c>
      <c r="X35" s="55"/>
      <c r="Y35" s="15"/>
      <c r="Z35" s="15"/>
    </row>
    <row r="36" spans="1:26" s="51" customFormat="1" ht="13.8" thickBot="1">
      <c r="A36" s="56" t="s">
        <v>45</v>
      </c>
      <c r="B36" s="56"/>
      <c r="C36" s="56">
        <v>22500</v>
      </c>
      <c r="D36" s="59">
        <v>10000000.01</v>
      </c>
      <c r="E36" s="56"/>
      <c r="F36" s="56"/>
      <c r="G36" s="56"/>
      <c r="H36" s="56"/>
      <c r="I36" s="56"/>
      <c r="J36" s="57"/>
      <c r="K36" s="57">
        <v>1</v>
      </c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>
        <v>1</v>
      </c>
      <c r="X36" s="57"/>
      <c r="Y36" s="15"/>
      <c r="Z36" s="15"/>
    </row>
  </sheetData>
  <mergeCells count="1">
    <mergeCell ref="A31:H31"/>
  </mergeCells>
  <conditionalFormatting sqref="A6:G29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Header>&amp;R&amp;F &amp;A</oddHeader>
    <oddFooter>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Закупка импорт</vt:lpstr>
      <vt:lpstr>'Закупка импорт'!Область_печати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yudina</dc:creator>
  <cp:lastModifiedBy>aklimov</cp:lastModifiedBy>
  <dcterms:created xsi:type="dcterms:W3CDTF">2016-05-17T14:23:25Z</dcterms:created>
  <dcterms:modified xsi:type="dcterms:W3CDTF">2016-05-18T06:50:02Z</dcterms:modified>
</cp:coreProperties>
</file>