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0" i="1" l="1"/>
  <c r="C9" i="1"/>
  <c r="AI9" i="1" s="1"/>
  <c r="C8" i="1"/>
  <c r="AI8" i="1" s="1"/>
  <c r="C7" i="1"/>
  <c r="AI7" i="1" s="1"/>
  <c r="C6" i="1"/>
  <c r="AI6" i="1" s="1"/>
  <c r="C5" i="1"/>
  <c r="AI5" i="1" s="1"/>
  <c r="CB5" i="1" s="1"/>
  <c r="CC5" i="1" s="1"/>
  <c r="C4" i="1"/>
  <c r="AI4" i="1" s="1"/>
  <c r="BD4" i="1" s="1"/>
  <c r="BE4" i="1" s="1"/>
  <c r="C3" i="1"/>
  <c r="AI3" i="1" s="1"/>
  <c r="BJ3" i="1" s="1"/>
  <c r="BK3" i="1" s="1"/>
  <c r="C2" i="1"/>
  <c r="AI2" i="1" s="1"/>
  <c r="AV4" i="1" l="1"/>
  <c r="AW4" i="1" s="1"/>
  <c r="CF4" i="1"/>
  <c r="CG4" i="1" s="1"/>
  <c r="AL3" i="1"/>
  <c r="AM3" i="1" s="1"/>
  <c r="BR3" i="1"/>
  <c r="BS3" i="1" s="1"/>
  <c r="AN4" i="1"/>
  <c r="AO4" i="1" s="1"/>
  <c r="CJ4" i="1"/>
  <c r="CK4" i="1" s="1"/>
  <c r="BB3" i="1"/>
  <c r="BC3" i="1" s="1"/>
  <c r="CH3" i="1"/>
  <c r="CI3" i="1" s="1"/>
  <c r="AT3" i="1"/>
  <c r="AU3" i="1" s="1"/>
  <c r="BZ3" i="1"/>
  <c r="CA3" i="1" s="1"/>
  <c r="CN2" i="1"/>
  <c r="CO2" i="1" s="1"/>
  <c r="CJ2" i="1"/>
  <c r="CK2" i="1" s="1"/>
  <c r="CF2" i="1"/>
  <c r="CG2" i="1" s="1"/>
  <c r="CB2" i="1"/>
  <c r="CC2" i="1" s="1"/>
  <c r="BX2" i="1"/>
  <c r="BY2" i="1" s="1"/>
  <c r="BT2" i="1"/>
  <c r="BU2" i="1" s="1"/>
  <c r="BP2" i="1"/>
  <c r="BQ2" i="1" s="1"/>
  <c r="BL2" i="1"/>
  <c r="BM2" i="1" s="1"/>
  <c r="BH2" i="1"/>
  <c r="BI2" i="1" s="1"/>
  <c r="BD2" i="1"/>
  <c r="BE2" i="1" s="1"/>
  <c r="AZ2" i="1"/>
  <c r="BA2" i="1" s="1"/>
  <c r="AV2" i="1"/>
  <c r="AW2" i="1" s="1"/>
  <c r="AR2" i="1"/>
  <c r="AS2" i="1" s="1"/>
  <c r="AN2" i="1"/>
  <c r="AO2" i="1" s="1"/>
  <c r="AJ2" i="1"/>
  <c r="AK2" i="1" s="1"/>
  <c r="AL5" i="1"/>
  <c r="AM5" i="1" s="1"/>
  <c r="AV5" i="1"/>
  <c r="AW5" i="1" s="1"/>
  <c r="BR5" i="1"/>
  <c r="BS5" i="1" s="1"/>
  <c r="AL2" i="1"/>
  <c r="AM2" i="1" s="1"/>
  <c r="AT2" i="1"/>
  <c r="AU2" i="1" s="1"/>
  <c r="BB2" i="1"/>
  <c r="BC2" i="1" s="1"/>
  <c r="BJ2" i="1"/>
  <c r="BK2" i="1" s="1"/>
  <c r="BR2" i="1"/>
  <c r="BS2" i="1" s="1"/>
  <c r="BZ2" i="1"/>
  <c r="CA2" i="1" s="1"/>
  <c r="CH2" i="1"/>
  <c r="CI2" i="1" s="1"/>
  <c r="CL4" i="1"/>
  <c r="CM4" i="1" s="1"/>
  <c r="CH4" i="1"/>
  <c r="CI4" i="1" s="1"/>
  <c r="CD4" i="1"/>
  <c r="CE4" i="1" s="1"/>
  <c r="BZ4" i="1"/>
  <c r="CA4" i="1" s="1"/>
  <c r="BV4" i="1"/>
  <c r="BW4" i="1" s="1"/>
  <c r="BR4" i="1"/>
  <c r="BS4" i="1" s="1"/>
  <c r="BN4" i="1"/>
  <c r="BO4" i="1" s="1"/>
  <c r="BJ4" i="1"/>
  <c r="BK4" i="1" s="1"/>
  <c r="BF4" i="1"/>
  <c r="BG4" i="1" s="1"/>
  <c r="CN4" i="1"/>
  <c r="CO4" i="1" s="1"/>
  <c r="BX4" i="1"/>
  <c r="BY4" i="1" s="1"/>
  <c r="BH4" i="1"/>
  <c r="BI4" i="1" s="1"/>
  <c r="CB4" i="1"/>
  <c r="CC4" i="1" s="1"/>
  <c r="BL4" i="1"/>
  <c r="BM4" i="1" s="1"/>
  <c r="BB4" i="1"/>
  <c r="BC4" i="1" s="1"/>
  <c r="AX4" i="1"/>
  <c r="AY4" i="1" s="1"/>
  <c r="AT4" i="1"/>
  <c r="AU4" i="1" s="1"/>
  <c r="AP4" i="1"/>
  <c r="AQ4" i="1" s="1"/>
  <c r="AL4" i="1"/>
  <c r="AM4" i="1" s="1"/>
  <c r="BP4" i="1"/>
  <c r="BQ4" i="1" s="1"/>
  <c r="BB5" i="1"/>
  <c r="BC5" i="1" s="1"/>
  <c r="CN6" i="1"/>
  <c r="CO6" i="1" s="1"/>
  <c r="CJ6" i="1"/>
  <c r="CK6" i="1" s="1"/>
  <c r="CF6" i="1"/>
  <c r="CG6" i="1" s="1"/>
  <c r="CB6" i="1"/>
  <c r="CC6" i="1" s="1"/>
  <c r="BX6" i="1"/>
  <c r="BY6" i="1" s="1"/>
  <c r="BT6" i="1"/>
  <c r="BU6" i="1" s="1"/>
  <c r="BP6" i="1"/>
  <c r="BQ6" i="1" s="1"/>
  <c r="BL6" i="1"/>
  <c r="BM6" i="1" s="1"/>
  <c r="BH6" i="1"/>
  <c r="BI6" i="1" s="1"/>
  <c r="BD6" i="1"/>
  <c r="BE6" i="1" s="1"/>
  <c r="AZ6" i="1"/>
  <c r="BA6" i="1" s="1"/>
  <c r="AV6" i="1"/>
  <c r="AW6" i="1" s="1"/>
  <c r="AR6" i="1"/>
  <c r="AS6" i="1" s="1"/>
  <c r="AN6" i="1"/>
  <c r="AO6" i="1" s="1"/>
  <c r="AJ6" i="1"/>
  <c r="AK6" i="1" s="1"/>
  <c r="CL6" i="1"/>
  <c r="CM6" i="1" s="1"/>
  <c r="CH6" i="1"/>
  <c r="CI6" i="1" s="1"/>
  <c r="CD6" i="1"/>
  <c r="CE6" i="1" s="1"/>
  <c r="BZ6" i="1"/>
  <c r="CA6" i="1" s="1"/>
  <c r="BV6" i="1"/>
  <c r="BW6" i="1" s="1"/>
  <c r="BR6" i="1"/>
  <c r="BS6" i="1" s="1"/>
  <c r="BN6" i="1"/>
  <c r="BO6" i="1" s="1"/>
  <c r="BJ6" i="1"/>
  <c r="BK6" i="1" s="1"/>
  <c r="BF6" i="1"/>
  <c r="BG6" i="1" s="1"/>
  <c r="BB6" i="1"/>
  <c r="BC6" i="1" s="1"/>
  <c r="AX6" i="1"/>
  <c r="AY6" i="1" s="1"/>
  <c r="AT6" i="1"/>
  <c r="AU6" i="1" s="1"/>
  <c r="AP6" i="1"/>
  <c r="AQ6" i="1" s="1"/>
  <c r="AL6" i="1"/>
  <c r="AM6" i="1" s="1"/>
  <c r="CN3" i="1"/>
  <c r="CO3" i="1" s="1"/>
  <c r="CJ3" i="1"/>
  <c r="CK3" i="1" s="1"/>
  <c r="CF3" i="1"/>
  <c r="CG3" i="1" s="1"/>
  <c r="CB3" i="1"/>
  <c r="CC3" i="1" s="1"/>
  <c r="BX3" i="1"/>
  <c r="BY3" i="1" s="1"/>
  <c r="BT3" i="1"/>
  <c r="BU3" i="1" s="1"/>
  <c r="BP3" i="1"/>
  <c r="BQ3" i="1" s="1"/>
  <c r="BL3" i="1"/>
  <c r="BM3" i="1" s="1"/>
  <c r="BH3" i="1"/>
  <c r="BI3" i="1" s="1"/>
  <c r="BD3" i="1"/>
  <c r="BE3" i="1" s="1"/>
  <c r="AZ3" i="1"/>
  <c r="BA3" i="1" s="1"/>
  <c r="AV3" i="1"/>
  <c r="AW3" i="1" s="1"/>
  <c r="AR3" i="1"/>
  <c r="AS3" i="1" s="1"/>
  <c r="AN3" i="1"/>
  <c r="AO3" i="1" s="1"/>
  <c r="AJ3" i="1"/>
  <c r="AP3" i="1"/>
  <c r="AQ3" i="1" s="1"/>
  <c r="AX3" i="1"/>
  <c r="AY3" i="1" s="1"/>
  <c r="BF3" i="1"/>
  <c r="BG3" i="1" s="1"/>
  <c r="BN3" i="1"/>
  <c r="BO3" i="1" s="1"/>
  <c r="BV3" i="1"/>
  <c r="BW3" i="1" s="1"/>
  <c r="CD3" i="1"/>
  <c r="CE3" i="1" s="1"/>
  <c r="CL3" i="1"/>
  <c r="CM3" i="1" s="1"/>
  <c r="AJ4" i="1"/>
  <c r="AK4" i="1" s="1"/>
  <c r="AR4" i="1"/>
  <c r="AS4" i="1" s="1"/>
  <c r="AZ4" i="1"/>
  <c r="BA4" i="1" s="1"/>
  <c r="BT4" i="1"/>
  <c r="BU4" i="1" s="1"/>
  <c r="AP2" i="1"/>
  <c r="AQ2" i="1" s="1"/>
  <c r="AX2" i="1"/>
  <c r="AY2" i="1" s="1"/>
  <c r="BF2" i="1"/>
  <c r="BG2" i="1" s="1"/>
  <c r="BN2" i="1"/>
  <c r="BO2" i="1" s="1"/>
  <c r="BV2" i="1"/>
  <c r="BW2" i="1" s="1"/>
  <c r="CD2" i="1"/>
  <c r="CE2" i="1" s="1"/>
  <c r="CL2" i="1"/>
  <c r="CM2" i="1" s="1"/>
  <c r="CL5" i="1"/>
  <c r="CM5" i="1" s="1"/>
  <c r="CH5" i="1"/>
  <c r="CI5" i="1" s="1"/>
  <c r="CD5" i="1"/>
  <c r="CE5" i="1" s="1"/>
  <c r="BX5" i="1"/>
  <c r="BY5" i="1" s="1"/>
  <c r="BN5" i="1"/>
  <c r="BO5" i="1" s="1"/>
  <c r="AX5" i="1"/>
  <c r="AY5" i="1" s="1"/>
  <c r="BV5" i="1"/>
  <c r="BW5" i="1" s="1"/>
  <c r="BP5" i="1"/>
  <c r="BQ5" i="1" s="1"/>
  <c r="BF5" i="1"/>
  <c r="BG5" i="1" s="1"/>
  <c r="AZ5" i="1"/>
  <c r="BA5" i="1" s="1"/>
  <c r="AP5" i="1"/>
  <c r="AQ5" i="1" s="1"/>
  <c r="AJ5" i="1"/>
  <c r="AK5" i="1" s="1"/>
  <c r="CN5" i="1"/>
  <c r="CO5" i="1" s="1"/>
  <c r="CF5" i="1"/>
  <c r="CG5" i="1" s="1"/>
  <c r="BZ5" i="1"/>
  <c r="CA5" i="1" s="1"/>
  <c r="BT5" i="1"/>
  <c r="BU5" i="1" s="1"/>
  <c r="BJ5" i="1"/>
  <c r="BK5" i="1" s="1"/>
  <c r="BD5" i="1"/>
  <c r="BE5" i="1" s="1"/>
  <c r="AT5" i="1"/>
  <c r="AU5" i="1" s="1"/>
  <c r="AN5" i="1"/>
  <c r="AO5" i="1" s="1"/>
  <c r="BH5" i="1"/>
  <c r="BI5" i="1" s="1"/>
  <c r="AR5" i="1"/>
  <c r="AS5" i="1" s="1"/>
  <c r="BL5" i="1"/>
  <c r="BM5" i="1" s="1"/>
  <c r="CJ5" i="1"/>
  <c r="CK5" i="1" s="1"/>
  <c r="CL9" i="1"/>
  <c r="CM9" i="1" s="1"/>
  <c r="CH9" i="1"/>
  <c r="CI9" i="1" s="1"/>
  <c r="CD9" i="1"/>
  <c r="CE9" i="1" s="1"/>
  <c r="BZ9" i="1"/>
  <c r="CA9" i="1" s="1"/>
  <c r="BV9" i="1"/>
  <c r="BW9" i="1" s="1"/>
  <c r="BR9" i="1"/>
  <c r="BS9" i="1" s="1"/>
  <c r="BN9" i="1"/>
  <c r="BO9" i="1" s="1"/>
  <c r="BJ9" i="1"/>
  <c r="BK9" i="1" s="1"/>
  <c r="BF9" i="1"/>
  <c r="BG9" i="1" s="1"/>
  <c r="BB9" i="1"/>
  <c r="BC9" i="1" s="1"/>
  <c r="AX9" i="1"/>
  <c r="AY9" i="1" s="1"/>
  <c r="AT9" i="1"/>
  <c r="AU9" i="1" s="1"/>
  <c r="AP9" i="1"/>
  <c r="AQ9" i="1" s="1"/>
  <c r="AL9" i="1"/>
  <c r="AM9" i="1" s="1"/>
  <c r="CN9" i="1"/>
  <c r="CO9" i="1" s="1"/>
  <c r="CJ9" i="1"/>
  <c r="CK9" i="1" s="1"/>
  <c r="CF9" i="1"/>
  <c r="CG9" i="1" s="1"/>
  <c r="CB9" i="1"/>
  <c r="CC9" i="1" s="1"/>
  <c r="BX9" i="1"/>
  <c r="BY9" i="1" s="1"/>
  <c r="BT9" i="1"/>
  <c r="BU9" i="1" s="1"/>
  <c r="BP9" i="1"/>
  <c r="BQ9" i="1" s="1"/>
  <c r="BL9" i="1"/>
  <c r="BM9" i="1" s="1"/>
  <c r="BH9" i="1"/>
  <c r="BI9" i="1" s="1"/>
  <c r="BD9" i="1"/>
  <c r="BE9" i="1" s="1"/>
  <c r="AZ9" i="1"/>
  <c r="BA9" i="1" s="1"/>
  <c r="AV9" i="1"/>
  <c r="AW9" i="1" s="1"/>
  <c r="AR9" i="1"/>
  <c r="AS9" i="1" s="1"/>
  <c r="AN9" i="1"/>
  <c r="AO9" i="1" s="1"/>
  <c r="AJ9" i="1"/>
  <c r="AK9" i="1" s="1"/>
  <c r="CN7" i="1"/>
  <c r="CO7" i="1" s="1"/>
  <c r="CJ7" i="1"/>
  <c r="CK7" i="1" s="1"/>
  <c r="CF7" i="1"/>
  <c r="CG7" i="1" s="1"/>
  <c r="CB7" i="1"/>
  <c r="CC7" i="1" s="1"/>
  <c r="BX7" i="1"/>
  <c r="BY7" i="1" s="1"/>
  <c r="BT7" i="1"/>
  <c r="BU7" i="1" s="1"/>
  <c r="BP7" i="1"/>
  <c r="BQ7" i="1" s="1"/>
  <c r="BL7" i="1"/>
  <c r="BM7" i="1" s="1"/>
  <c r="BH7" i="1"/>
  <c r="BI7" i="1" s="1"/>
  <c r="BD7" i="1"/>
  <c r="BE7" i="1" s="1"/>
  <c r="AZ7" i="1"/>
  <c r="BA7" i="1" s="1"/>
  <c r="AV7" i="1"/>
  <c r="AW7" i="1" s="1"/>
  <c r="AR7" i="1"/>
  <c r="AS7" i="1" s="1"/>
  <c r="AN7" i="1"/>
  <c r="AO7" i="1" s="1"/>
  <c r="AJ7" i="1"/>
  <c r="AK7" i="1" s="1"/>
  <c r="CL7" i="1"/>
  <c r="CM7" i="1" s="1"/>
  <c r="CH7" i="1"/>
  <c r="CI7" i="1" s="1"/>
  <c r="CD7" i="1"/>
  <c r="CE7" i="1" s="1"/>
  <c r="BZ7" i="1"/>
  <c r="CA7" i="1" s="1"/>
  <c r="BV7" i="1"/>
  <c r="BW7" i="1" s="1"/>
  <c r="BR7" i="1"/>
  <c r="BS7" i="1" s="1"/>
  <c r="BN7" i="1"/>
  <c r="BO7" i="1" s="1"/>
  <c r="BJ7" i="1"/>
  <c r="BK7" i="1" s="1"/>
  <c r="BF7" i="1"/>
  <c r="BG7" i="1" s="1"/>
  <c r="BB7" i="1"/>
  <c r="BC7" i="1" s="1"/>
  <c r="AX7" i="1"/>
  <c r="AY7" i="1" s="1"/>
  <c r="AT7" i="1"/>
  <c r="AU7" i="1" s="1"/>
  <c r="AP7" i="1"/>
  <c r="AQ7" i="1" s="1"/>
  <c r="AL7" i="1"/>
  <c r="AM7" i="1" s="1"/>
  <c r="AJ8" i="1"/>
  <c r="AK8" i="1" s="1"/>
  <c r="AN8" i="1"/>
  <c r="AO8" i="1" s="1"/>
  <c r="AR8" i="1"/>
  <c r="AS8" i="1" s="1"/>
  <c r="AV8" i="1"/>
  <c r="AW8" i="1" s="1"/>
  <c r="AZ8" i="1"/>
  <c r="BA8" i="1" s="1"/>
  <c r="BD8" i="1"/>
  <c r="BE8" i="1" s="1"/>
  <c r="BH8" i="1"/>
  <c r="BI8" i="1" s="1"/>
  <c r="BL8" i="1"/>
  <c r="BM8" i="1" s="1"/>
  <c r="BP8" i="1"/>
  <c r="BQ8" i="1" s="1"/>
  <c r="BT8" i="1"/>
  <c r="BU8" i="1" s="1"/>
  <c r="BX8" i="1"/>
  <c r="BY8" i="1" s="1"/>
  <c r="CB8" i="1"/>
  <c r="CC8" i="1" s="1"/>
  <c r="CF8" i="1"/>
  <c r="CG8" i="1" s="1"/>
  <c r="CJ8" i="1"/>
  <c r="CK8" i="1" s="1"/>
  <c r="CN8" i="1"/>
  <c r="CO8" i="1" s="1"/>
  <c r="AL8" i="1"/>
  <c r="AM8" i="1" s="1"/>
  <c r="AP8" i="1"/>
  <c r="AQ8" i="1" s="1"/>
  <c r="AT8" i="1"/>
  <c r="AU8" i="1" s="1"/>
  <c r="AX8" i="1"/>
  <c r="AY8" i="1" s="1"/>
  <c r="BB8" i="1"/>
  <c r="BC8" i="1" s="1"/>
  <c r="BF8" i="1"/>
  <c r="BG8" i="1" s="1"/>
  <c r="BJ8" i="1"/>
  <c r="BK8" i="1" s="1"/>
  <c r="BN8" i="1"/>
  <c r="BO8" i="1" s="1"/>
  <c r="BR8" i="1"/>
  <c r="BS8" i="1" s="1"/>
  <c r="BV8" i="1"/>
  <c r="BW8" i="1" s="1"/>
  <c r="BZ8" i="1"/>
  <c r="CA8" i="1" s="1"/>
  <c r="CD8" i="1"/>
  <c r="CE8" i="1" s="1"/>
  <c r="CH8" i="1"/>
  <c r="CI8" i="1" s="1"/>
  <c r="CL8" i="1"/>
  <c r="CM8" i="1" s="1"/>
  <c r="CP6" i="1" l="1"/>
  <c r="CP4" i="1"/>
  <c r="CP5" i="1"/>
  <c r="CP7" i="1"/>
  <c r="CP2" i="1"/>
  <c r="CP8" i="1"/>
  <c r="CP9" i="1"/>
  <c r="CP3" i="1"/>
  <c r="AK3" i="1"/>
</calcChain>
</file>

<file path=xl/sharedStrings.xml><?xml version="1.0" encoding="utf-8"?>
<sst xmlns="http://schemas.openxmlformats.org/spreadsheetml/2006/main" count="94" uniqueCount="53">
  <si>
    <t>Поставка</t>
  </si>
  <si>
    <t>С 26.12.05 по 26.06.06 (12%)</t>
  </si>
  <si>
    <t>До 23.10.06 (11,5%)</t>
  </si>
  <si>
    <t>До 29.01.07 (11%)</t>
  </si>
  <si>
    <t>До 19.06.07 (10,5%)</t>
  </si>
  <si>
    <t>До 04.02.08 (10%)</t>
  </si>
  <si>
    <t>До 29.04.08 (10,25%)</t>
  </si>
  <si>
    <t>До 10.06.08 (10,5%)</t>
  </si>
  <si>
    <t>До 14.07.08 (10,75%)</t>
  </si>
  <si>
    <t>До 12.11.08 (11%)</t>
  </si>
  <si>
    <t>До 01.12.08 (12%)</t>
  </si>
  <si>
    <t>До 24.04.09 (13%)</t>
  </si>
  <si>
    <t>До 14.05.09 (12,5%)</t>
  </si>
  <si>
    <t>До 05.06.09 (12%)</t>
  </si>
  <si>
    <t>До 13.07.09 (11,5%)</t>
  </si>
  <si>
    <t>До 10.08.09 (11%)</t>
  </si>
  <si>
    <t>До 15.09.09 (10,75%)</t>
  </si>
  <si>
    <t>До 30.09.09 (10,5%)</t>
  </si>
  <si>
    <t>До 30.10.09 (10%)</t>
  </si>
  <si>
    <t>До 25.11.09 (9,5%)</t>
  </si>
  <si>
    <t>До 28.12.09 (9%)</t>
  </si>
  <si>
    <t>До 24.02.10 (8,75%)</t>
  </si>
  <si>
    <t>До 29.03.10 (8,5%)</t>
  </si>
  <si>
    <t>До 30.04.10 (8,25%)</t>
  </si>
  <si>
    <t>До 01.06.10 (8%)</t>
  </si>
  <si>
    <t>До 28.02.11 (7,75%)</t>
  </si>
  <si>
    <t>До 03.05.11 (8%)</t>
  </si>
  <si>
    <t>До 26.12.11 (8,25%)</t>
  </si>
  <si>
    <t>до 13.09.12 (8%)</t>
  </si>
  <si>
    <t>С 14.09.12 (8,25%)</t>
  </si>
  <si>
    <t>Кол-во дней между фактической и договорной оплатой</t>
  </si>
  <si>
    <t>Кол-во дней по ставке рефинансирования 12%</t>
  </si>
  <si>
    <t>Сумма не предъявленных процентов, руб.</t>
  </si>
  <si>
    <t>Кол-во дней по ставке рефинансирования 11,5%</t>
  </si>
  <si>
    <t>Кол-во дней по ставке рефинансирования 11%</t>
  </si>
  <si>
    <t>Кол-во дней по ставке рефинансирования 10,5%</t>
  </si>
  <si>
    <t>Кол-во дней по ставке рефинансирования 10%</t>
  </si>
  <si>
    <t>Кол-во дней по ставке рефинансирования 10,25%</t>
  </si>
  <si>
    <t>Кол-во дней по ставке рефинансирования 10,75%</t>
  </si>
  <si>
    <t>Кол-во дней по ставке рефинансирования 13%</t>
  </si>
  <si>
    <t>Кол-во дней по ставке рефинансирования 12,5%</t>
  </si>
  <si>
    <t>Кол-во дней по ставке рефинансирования 9,5%</t>
  </si>
  <si>
    <t>Кол-во дней по ставке рефинансирования 9%</t>
  </si>
  <si>
    <t>Кол-во дней по ставке рефинансирования 8,75%</t>
  </si>
  <si>
    <t>Кол-во дней по ставке рефинансирования 8,5%</t>
  </si>
  <si>
    <t>Кол-во дней по ставке рефинансирования 8,25%</t>
  </si>
  <si>
    <t>Кол-во дней по ставке рефинансирования 8%</t>
  </si>
  <si>
    <t>Кол-во дней по ставке рефинансирования 7,75%</t>
  </si>
  <si>
    <t>Конт-роль дней</t>
  </si>
  <si>
    <t>Сумма, руб</t>
  </si>
  <si>
    <t>Дата оплаты по договору</t>
  </si>
  <si>
    <t>Дата фактической оплаты</t>
  </si>
  <si>
    <t>Сумма, руб. 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</si>
</sst>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horizontal="left"/>
    </xf>
  </cellStyleXfs>
  <cellXfs count="18">
    <xf numFmtId="0" fontId="0" fillId="0" borderId="0" xfId="0"/>
    <xf numFmtId="164" fontId="2" fillId="0" borderId="1" xfId="1" applyNumberFormat="1" applyFont="1" applyBorder="1" applyAlignment="1">
      <alignment horizontal="center" vertical="top"/>
    </xf>
    <xf numFmtId="164" fontId="2" fillId="0" borderId="1" xfId="1" applyNumberFormat="1" applyFont="1" applyFill="1" applyBorder="1" applyAlignment="1">
      <alignment horizontal="center" vertical="top" wrapText="1"/>
    </xf>
    <xf numFmtId="4" fontId="2" fillId="0" borderId="1" xfId="1" applyNumberFormat="1" applyFont="1" applyBorder="1" applyAlignment="1">
      <alignment horizontal="center" vertical="top" wrapText="1"/>
    </xf>
    <xf numFmtId="4" fontId="2" fillId="0" borderId="1" xfId="1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4" fontId="2" fillId="0" borderId="1" xfId="1" applyNumberFormat="1" applyFont="1" applyBorder="1" applyAlignment="1">
      <alignment horizontal="center" vertical="top" wrapText="1"/>
    </xf>
    <xf numFmtId="4" fontId="0" fillId="0" borderId="0" xfId="0" applyNumberFormat="1"/>
    <xf numFmtId="16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Fill="1" applyBorder="1" applyAlignment="1" applyProtection="1">
      <alignment horizontal="right"/>
      <protection hidden="1"/>
    </xf>
    <xf numFmtId="4" fontId="2" fillId="0" borderId="1" xfId="1" applyNumberFormat="1" applyFont="1" applyFill="1" applyBorder="1" applyAlignment="1">
      <alignment horizontal="right"/>
    </xf>
    <xf numFmtId="1" fontId="2" fillId="0" borderId="0" xfId="0" applyNumberFormat="1" applyFont="1" applyAlignment="1">
      <alignment horizontal="right"/>
    </xf>
    <xf numFmtId="14" fontId="0" fillId="0" borderId="1" xfId="0" applyNumberFormat="1" applyBorder="1"/>
    <xf numFmtId="4" fontId="0" fillId="0" borderId="1" xfId="0" applyNumberFormat="1" applyBorder="1"/>
    <xf numFmtId="164" fontId="2" fillId="2" borderId="1" xfId="1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2-я Волгоградская КЭЧ района (НБ)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0;&#1072;/&#1064;&#1040;&#1041;&#1051;&#1054;&#1053;%20&#1076;&#1083;&#1103;%20%25%25/&#1056;&#1072;&#1089;&#1095;&#1077;&#1090;%20&#1087;&#1088;&#1086;&#1094;&#1077;&#1085;&#1090;&#1086;&#1074;%20&#1087;&#1086;%20&#1052;&#1059;&#1055;%20&#1075;%20&#1040;&#1089;&#1090;&#1088;&#1072;&#1093;&#1072;&#1085;&#1080;%20&#1050;&#1086;&#1084;&#1084;&#1091;&#1085;&#1101;&#1085;&#1077;&#1088;&#1075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ВПР6"/>
      <sheetName val="ВПР11"/>
      <sheetName val="ВПР16"/>
      <sheetName val="ВПР20"/>
      <sheetName val="ВПР26"/>
      <sheetName val="ВПР28"/>
      <sheetName val="Краткий свод в акт"/>
      <sheetName val="Лист1"/>
    </sheetNames>
    <sheetDataSet>
      <sheetData sheetId="0"/>
      <sheetData sheetId="1"/>
      <sheetData sheetId="2"/>
      <sheetData sheetId="3"/>
      <sheetData sheetId="4"/>
      <sheetData sheetId="5">
        <row r="1">
          <cell r="A1">
            <v>39447</v>
          </cell>
          <cell r="B1">
            <v>39475</v>
          </cell>
        </row>
        <row r="2">
          <cell r="A2">
            <v>39478</v>
          </cell>
          <cell r="B2">
            <v>39504</v>
          </cell>
        </row>
        <row r="3">
          <cell r="A3">
            <v>39507</v>
          </cell>
          <cell r="B3">
            <v>39533</v>
          </cell>
        </row>
        <row r="4">
          <cell r="A4">
            <v>39538</v>
          </cell>
          <cell r="B4">
            <v>39566</v>
          </cell>
        </row>
        <row r="5">
          <cell r="A5">
            <v>39568</v>
          </cell>
          <cell r="B5">
            <v>39594</v>
          </cell>
        </row>
        <row r="6">
          <cell r="A6">
            <v>39599</v>
          </cell>
          <cell r="B6">
            <v>39625</v>
          </cell>
        </row>
        <row r="7">
          <cell r="A7">
            <v>39629</v>
          </cell>
          <cell r="B7">
            <v>39657</v>
          </cell>
        </row>
        <row r="8">
          <cell r="A8">
            <v>39660</v>
          </cell>
          <cell r="B8">
            <v>39686</v>
          </cell>
        </row>
        <row r="9">
          <cell r="A9">
            <v>39691</v>
          </cell>
          <cell r="B9">
            <v>39717</v>
          </cell>
        </row>
        <row r="10">
          <cell r="A10">
            <v>39721</v>
          </cell>
          <cell r="B10">
            <v>39748</v>
          </cell>
        </row>
        <row r="11">
          <cell r="A11">
            <v>39752</v>
          </cell>
          <cell r="B11">
            <v>39778</v>
          </cell>
        </row>
        <row r="12">
          <cell r="A12">
            <v>39782</v>
          </cell>
          <cell r="B12">
            <v>39808</v>
          </cell>
        </row>
        <row r="13">
          <cell r="A13">
            <v>39813</v>
          </cell>
          <cell r="B13">
            <v>39839</v>
          </cell>
        </row>
        <row r="14">
          <cell r="A14">
            <v>39844</v>
          </cell>
          <cell r="B14">
            <v>39870</v>
          </cell>
        </row>
        <row r="15">
          <cell r="A15">
            <v>39872</v>
          </cell>
          <cell r="B15">
            <v>39898</v>
          </cell>
        </row>
        <row r="16">
          <cell r="A16">
            <v>39903</v>
          </cell>
          <cell r="B16">
            <v>39930</v>
          </cell>
        </row>
        <row r="17">
          <cell r="A17">
            <v>39933</v>
          </cell>
          <cell r="B17">
            <v>39959</v>
          </cell>
        </row>
        <row r="18">
          <cell r="A18">
            <v>39964</v>
          </cell>
          <cell r="B18">
            <v>39990</v>
          </cell>
        </row>
        <row r="19">
          <cell r="A19">
            <v>39994</v>
          </cell>
          <cell r="B19">
            <v>40021</v>
          </cell>
        </row>
        <row r="20">
          <cell r="A20">
            <v>40025</v>
          </cell>
          <cell r="B20">
            <v>40051</v>
          </cell>
        </row>
        <row r="21">
          <cell r="A21">
            <v>40056</v>
          </cell>
          <cell r="B21">
            <v>40084</v>
          </cell>
        </row>
        <row r="22">
          <cell r="A22">
            <v>40086</v>
          </cell>
          <cell r="B22">
            <v>40112</v>
          </cell>
        </row>
        <row r="23">
          <cell r="A23">
            <v>40117</v>
          </cell>
          <cell r="B23">
            <v>40143</v>
          </cell>
        </row>
        <row r="24">
          <cell r="A24">
            <v>40147</v>
          </cell>
          <cell r="B24">
            <v>40175</v>
          </cell>
        </row>
        <row r="25">
          <cell r="A25">
            <v>40178</v>
          </cell>
          <cell r="B25">
            <v>40204</v>
          </cell>
        </row>
        <row r="26">
          <cell r="A26">
            <v>40209</v>
          </cell>
          <cell r="B26">
            <v>40235</v>
          </cell>
        </row>
        <row r="27">
          <cell r="A27">
            <v>40237</v>
          </cell>
          <cell r="B27">
            <v>40263</v>
          </cell>
        </row>
        <row r="28">
          <cell r="A28">
            <v>40268</v>
          </cell>
          <cell r="B28">
            <v>40294</v>
          </cell>
        </row>
        <row r="29">
          <cell r="A29">
            <v>40298</v>
          </cell>
          <cell r="B29">
            <v>40324</v>
          </cell>
        </row>
        <row r="30">
          <cell r="A30">
            <v>40329</v>
          </cell>
          <cell r="B30">
            <v>40357</v>
          </cell>
        </row>
        <row r="31">
          <cell r="A31">
            <v>40359</v>
          </cell>
          <cell r="B31">
            <v>40385</v>
          </cell>
        </row>
        <row r="32">
          <cell r="A32">
            <v>40390</v>
          </cell>
          <cell r="B32">
            <v>40416</v>
          </cell>
        </row>
        <row r="33">
          <cell r="A33">
            <v>40421</v>
          </cell>
          <cell r="B33">
            <v>40448</v>
          </cell>
        </row>
        <row r="34">
          <cell r="A34">
            <v>40451</v>
          </cell>
          <cell r="B34">
            <v>40477</v>
          </cell>
        </row>
        <row r="35">
          <cell r="A35">
            <v>40482</v>
          </cell>
          <cell r="B35">
            <v>40508</v>
          </cell>
        </row>
        <row r="36">
          <cell r="A36">
            <v>40512</v>
          </cell>
          <cell r="B36">
            <v>40539</v>
          </cell>
        </row>
        <row r="37">
          <cell r="A37">
            <v>40543</v>
          </cell>
          <cell r="B37">
            <v>40569</v>
          </cell>
        </row>
        <row r="38">
          <cell r="A38">
            <v>40574</v>
          </cell>
          <cell r="B38">
            <v>40602</v>
          </cell>
        </row>
        <row r="39">
          <cell r="A39">
            <v>40602</v>
          </cell>
          <cell r="B39">
            <v>40630</v>
          </cell>
        </row>
        <row r="40">
          <cell r="A40">
            <v>40633</v>
          </cell>
          <cell r="B40">
            <v>40659</v>
          </cell>
        </row>
        <row r="41">
          <cell r="A41">
            <v>40663</v>
          </cell>
          <cell r="B41">
            <v>40689</v>
          </cell>
        </row>
        <row r="42">
          <cell r="A42">
            <v>40694</v>
          </cell>
          <cell r="B42">
            <v>40721</v>
          </cell>
        </row>
        <row r="43">
          <cell r="A43">
            <v>40724</v>
          </cell>
          <cell r="B43">
            <v>40750</v>
          </cell>
        </row>
        <row r="44">
          <cell r="A44">
            <v>40755</v>
          </cell>
          <cell r="B44">
            <v>40781</v>
          </cell>
        </row>
        <row r="45">
          <cell r="A45">
            <v>40786</v>
          </cell>
          <cell r="B45">
            <v>40812</v>
          </cell>
        </row>
        <row r="46">
          <cell r="A46">
            <v>40816</v>
          </cell>
          <cell r="B46">
            <v>40842</v>
          </cell>
        </row>
        <row r="47">
          <cell r="A47">
            <v>40847</v>
          </cell>
          <cell r="B47">
            <v>40875</v>
          </cell>
        </row>
        <row r="48">
          <cell r="A48">
            <v>40877</v>
          </cell>
          <cell r="B48">
            <v>40903</v>
          </cell>
        </row>
        <row r="49">
          <cell r="A49">
            <v>40908</v>
          </cell>
          <cell r="B49">
            <v>40934</v>
          </cell>
        </row>
        <row r="50">
          <cell r="A50">
            <v>40939</v>
          </cell>
          <cell r="B50">
            <v>40966</v>
          </cell>
        </row>
        <row r="51">
          <cell r="A51">
            <v>40968</v>
          </cell>
          <cell r="B51">
            <v>40994</v>
          </cell>
        </row>
        <row r="52">
          <cell r="A52">
            <v>40999</v>
          </cell>
          <cell r="B52">
            <v>41025</v>
          </cell>
        </row>
        <row r="53">
          <cell r="A53">
            <v>41029</v>
          </cell>
          <cell r="B53">
            <v>41057</v>
          </cell>
        </row>
        <row r="54">
          <cell r="A54">
            <v>41060</v>
          </cell>
          <cell r="B54">
            <v>41086</v>
          </cell>
        </row>
        <row r="55">
          <cell r="A55">
            <v>41090</v>
          </cell>
          <cell r="B55">
            <v>41116</v>
          </cell>
        </row>
        <row r="56">
          <cell r="A56">
            <v>41121</v>
          </cell>
          <cell r="B56">
            <v>41148</v>
          </cell>
        </row>
        <row r="57">
          <cell r="A57">
            <v>41152</v>
          </cell>
          <cell r="B57">
            <v>41178</v>
          </cell>
        </row>
        <row r="58">
          <cell r="A58">
            <v>41182</v>
          </cell>
          <cell r="B58">
            <v>41208</v>
          </cell>
        </row>
        <row r="59">
          <cell r="A59">
            <v>41213</v>
          </cell>
          <cell r="B59">
            <v>41239</v>
          </cell>
        </row>
        <row r="60">
          <cell r="A60">
            <v>41243</v>
          </cell>
          <cell r="B60">
            <v>41269</v>
          </cell>
        </row>
        <row r="61">
          <cell r="A61">
            <v>41274</v>
          </cell>
          <cell r="B61">
            <v>41302</v>
          </cell>
        </row>
        <row r="62">
          <cell r="A62">
            <v>41305</v>
          </cell>
          <cell r="B62">
            <v>41331</v>
          </cell>
        </row>
        <row r="63">
          <cell r="A63">
            <v>41333</v>
          </cell>
          <cell r="B63">
            <v>41359</v>
          </cell>
        </row>
        <row r="64">
          <cell r="A64">
            <v>41364</v>
          </cell>
          <cell r="B64">
            <v>41390</v>
          </cell>
        </row>
        <row r="65">
          <cell r="A65">
            <v>41394</v>
          </cell>
          <cell r="B65">
            <v>41421</v>
          </cell>
        </row>
        <row r="66">
          <cell r="A66">
            <v>41425</v>
          </cell>
          <cell r="B66">
            <v>41451</v>
          </cell>
        </row>
        <row r="67">
          <cell r="A67">
            <v>41455</v>
          </cell>
          <cell r="B67">
            <v>41481</v>
          </cell>
        </row>
        <row r="68">
          <cell r="A68">
            <v>41486</v>
          </cell>
          <cell r="B68">
            <v>41512</v>
          </cell>
        </row>
        <row r="69">
          <cell r="A69">
            <v>41517</v>
          </cell>
          <cell r="B69">
            <v>41543</v>
          </cell>
        </row>
        <row r="70">
          <cell r="A70">
            <v>41547</v>
          </cell>
          <cell r="B70">
            <v>41575</v>
          </cell>
        </row>
        <row r="71">
          <cell r="A71">
            <v>41578</v>
          </cell>
          <cell r="B71">
            <v>41604</v>
          </cell>
        </row>
        <row r="72">
          <cell r="A72">
            <v>41608</v>
          </cell>
          <cell r="B72">
            <v>41634</v>
          </cell>
        </row>
        <row r="73">
          <cell r="A73">
            <v>41639</v>
          </cell>
          <cell r="B73">
            <v>41666</v>
          </cell>
        </row>
        <row r="74">
          <cell r="A74">
            <v>41670</v>
          </cell>
          <cell r="B74">
            <v>41696</v>
          </cell>
        </row>
        <row r="75">
          <cell r="A75">
            <v>41698</v>
          </cell>
          <cell r="B75">
            <v>41724</v>
          </cell>
        </row>
        <row r="76">
          <cell r="A76">
            <v>41729</v>
          </cell>
          <cell r="B76">
            <v>41757</v>
          </cell>
        </row>
        <row r="77">
          <cell r="A77">
            <v>41759</v>
          </cell>
          <cell r="B77">
            <v>41785</v>
          </cell>
        </row>
        <row r="78">
          <cell r="A78">
            <v>41790</v>
          </cell>
          <cell r="B78">
            <v>41816</v>
          </cell>
        </row>
        <row r="79">
          <cell r="A79">
            <v>41820</v>
          </cell>
          <cell r="B79">
            <v>41848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0"/>
  <sheetViews>
    <sheetView tabSelected="1" workbookViewId="0">
      <selection activeCell="CN2" sqref="CN2"/>
    </sheetView>
  </sheetViews>
  <sheetFormatPr defaultRowHeight="15" x14ac:dyDescent="0.25"/>
  <cols>
    <col min="1" max="1" width="10.140625" bestFit="1" customWidth="1"/>
    <col min="2" max="2" width="12.42578125" bestFit="1" customWidth="1"/>
    <col min="4" max="4" width="12.140625" customWidth="1"/>
    <col min="5" max="5" width="11.42578125" bestFit="1" customWidth="1"/>
  </cols>
  <sheetData>
    <row r="1" spans="1:94" ht="96" x14ac:dyDescent="0.25">
      <c r="A1" s="1" t="s">
        <v>0</v>
      </c>
      <c r="B1" s="3" t="s">
        <v>49</v>
      </c>
      <c r="C1" s="2" t="s">
        <v>50</v>
      </c>
      <c r="D1" s="6" t="s">
        <v>51</v>
      </c>
      <c r="E1" s="3" t="s">
        <v>52</v>
      </c>
      <c r="F1" s="15" t="s">
        <v>1</v>
      </c>
      <c r="G1" s="15" t="s">
        <v>2</v>
      </c>
      <c r="H1" s="15" t="s">
        <v>3</v>
      </c>
      <c r="I1" s="15" t="s">
        <v>4</v>
      </c>
      <c r="J1" s="15" t="s">
        <v>5</v>
      </c>
      <c r="K1" s="15" t="s">
        <v>6</v>
      </c>
      <c r="L1" s="15" t="s">
        <v>7</v>
      </c>
      <c r="M1" s="15" t="s">
        <v>8</v>
      </c>
      <c r="N1" s="15" t="s">
        <v>9</v>
      </c>
      <c r="O1" s="15" t="s">
        <v>10</v>
      </c>
      <c r="P1" s="15" t="s">
        <v>11</v>
      </c>
      <c r="Q1" s="15" t="s">
        <v>12</v>
      </c>
      <c r="R1" s="15" t="s">
        <v>13</v>
      </c>
      <c r="S1" s="15" t="s">
        <v>14</v>
      </c>
      <c r="T1" s="15" t="s">
        <v>15</v>
      </c>
      <c r="U1" s="15" t="s">
        <v>16</v>
      </c>
      <c r="V1" s="15" t="s">
        <v>17</v>
      </c>
      <c r="W1" s="15" t="s">
        <v>18</v>
      </c>
      <c r="X1" s="15" t="s">
        <v>19</v>
      </c>
      <c r="Y1" s="15" t="s">
        <v>20</v>
      </c>
      <c r="Z1" s="15" t="s">
        <v>21</v>
      </c>
      <c r="AA1" s="15" t="s">
        <v>22</v>
      </c>
      <c r="AB1" s="15" t="s">
        <v>23</v>
      </c>
      <c r="AC1" s="15" t="s">
        <v>24</v>
      </c>
      <c r="AD1" s="15" t="s">
        <v>25</v>
      </c>
      <c r="AE1" s="15" t="s">
        <v>26</v>
      </c>
      <c r="AF1" s="15" t="s">
        <v>27</v>
      </c>
      <c r="AG1" s="15" t="s">
        <v>28</v>
      </c>
      <c r="AH1" s="15" t="s">
        <v>29</v>
      </c>
      <c r="AI1" s="3" t="s">
        <v>30</v>
      </c>
      <c r="AJ1" s="4" t="s">
        <v>31</v>
      </c>
      <c r="AK1" s="4" t="s">
        <v>32</v>
      </c>
      <c r="AL1" s="4" t="s">
        <v>33</v>
      </c>
      <c r="AM1" s="4" t="s">
        <v>32</v>
      </c>
      <c r="AN1" s="4" t="s">
        <v>34</v>
      </c>
      <c r="AO1" s="4" t="s">
        <v>32</v>
      </c>
      <c r="AP1" s="4" t="s">
        <v>35</v>
      </c>
      <c r="AQ1" s="4" t="s">
        <v>32</v>
      </c>
      <c r="AR1" s="4" t="s">
        <v>36</v>
      </c>
      <c r="AS1" s="4" t="s">
        <v>32</v>
      </c>
      <c r="AT1" s="4" t="s">
        <v>37</v>
      </c>
      <c r="AU1" s="4" t="s">
        <v>32</v>
      </c>
      <c r="AV1" s="4" t="s">
        <v>35</v>
      </c>
      <c r="AW1" s="4" t="s">
        <v>32</v>
      </c>
      <c r="AX1" s="4" t="s">
        <v>38</v>
      </c>
      <c r="AY1" s="4" t="s">
        <v>32</v>
      </c>
      <c r="AZ1" s="4" t="s">
        <v>34</v>
      </c>
      <c r="BA1" s="4" t="s">
        <v>32</v>
      </c>
      <c r="BB1" s="4" t="s">
        <v>31</v>
      </c>
      <c r="BC1" s="4" t="s">
        <v>32</v>
      </c>
      <c r="BD1" s="4" t="s">
        <v>39</v>
      </c>
      <c r="BE1" s="4" t="s">
        <v>32</v>
      </c>
      <c r="BF1" s="4" t="s">
        <v>40</v>
      </c>
      <c r="BG1" s="4" t="s">
        <v>32</v>
      </c>
      <c r="BH1" s="4" t="s">
        <v>31</v>
      </c>
      <c r="BI1" s="4" t="s">
        <v>32</v>
      </c>
      <c r="BJ1" s="4" t="s">
        <v>33</v>
      </c>
      <c r="BK1" s="4" t="s">
        <v>32</v>
      </c>
      <c r="BL1" s="4" t="s">
        <v>34</v>
      </c>
      <c r="BM1" s="4" t="s">
        <v>32</v>
      </c>
      <c r="BN1" s="4" t="s">
        <v>38</v>
      </c>
      <c r="BO1" s="4" t="s">
        <v>32</v>
      </c>
      <c r="BP1" s="4" t="s">
        <v>35</v>
      </c>
      <c r="BQ1" s="4" t="s">
        <v>32</v>
      </c>
      <c r="BR1" s="4" t="s">
        <v>36</v>
      </c>
      <c r="BS1" s="4" t="s">
        <v>32</v>
      </c>
      <c r="BT1" s="4" t="s">
        <v>41</v>
      </c>
      <c r="BU1" s="4" t="s">
        <v>32</v>
      </c>
      <c r="BV1" s="4" t="s">
        <v>42</v>
      </c>
      <c r="BW1" s="4" t="s">
        <v>32</v>
      </c>
      <c r="BX1" s="4" t="s">
        <v>43</v>
      </c>
      <c r="BY1" s="4" t="s">
        <v>32</v>
      </c>
      <c r="BZ1" s="4" t="s">
        <v>44</v>
      </c>
      <c r="CA1" s="4" t="s">
        <v>32</v>
      </c>
      <c r="CB1" s="4" t="s">
        <v>45</v>
      </c>
      <c r="CC1" s="4" t="s">
        <v>32</v>
      </c>
      <c r="CD1" s="4" t="s">
        <v>46</v>
      </c>
      <c r="CE1" s="4" t="s">
        <v>32</v>
      </c>
      <c r="CF1" s="4" t="s">
        <v>47</v>
      </c>
      <c r="CG1" s="4" t="s">
        <v>32</v>
      </c>
      <c r="CH1" s="4" t="s">
        <v>46</v>
      </c>
      <c r="CI1" s="4" t="s">
        <v>32</v>
      </c>
      <c r="CJ1" s="4" t="s">
        <v>45</v>
      </c>
      <c r="CK1" s="4" t="s">
        <v>32</v>
      </c>
      <c r="CL1" s="4" t="s">
        <v>46</v>
      </c>
      <c r="CM1" s="4" t="s">
        <v>32</v>
      </c>
      <c r="CN1" s="4" t="s">
        <v>45</v>
      </c>
      <c r="CO1" s="4" t="s">
        <v>32</v>
      </c>
      <c r="CP1" s="5" t="s">
        <v>48</v>
      </c>
    </row>
    <row r="2" spans="1:94" x14ac:dyDescent="0.25">
      <c r="A2" s="13">
        <v>40543</v>
      </c>
      <c r="B2" s="14">
        <v>2962272.5700000003</v>
      </c>
      <c r="C2" s="8">
        <f>VLOOKUP(EOMONTH(A2,0),[1]ВПР26!A:B,2)</f>
        <v>40569</v>
      </c>
      <c r="D2" s="13">
        <v>40555</v>
      </c>
      <c r="E2" s="14">
        <v>445552.75</v>
      </c>
      <c r="F2" s="16">
        <v>38894</v>
      </c>
      <c r="G2" s="16">
        <v>39013</v>
      </c>
      <c r="H2" s="16">
        <v>39111</v>
      </c>
      <c r="I2" s="17">
        <v>39252</v>
      </c>
      <c r="J2" s="17">
        <v>39482</v>
      </c>
      <c r="K2" s="17">
        <v>39567</v>
      </c>
      <c r="L2" s="17">
        <v>39609</v>
      </c>
      <c r="M2" s="17">
        <v>39643</v>
      </c>
      <c r="N2" s="17">
        <v>39764</v>
      </c>
      <c r="O2" s="17">
        <v>39783</v>
      </c>
      <c r="P2" s="17">
        <v>39927</v>
      </c>
      <c r="Q2" s="17">
        <v>39947</v>
      </c>
      <c r="R2" s="17">
        <v>39969</v>
      </c>
      <c r="S2" s="17">
        <v>40007</v>
      </c>
      <c r="T2" s="17">
        <v>40035</v>
      </c>
      <c r="U2" s="17">
        <v>40071</v>
      </c>
      <c r="V2" s="17">
        <v>40086</v>
      </c>
      <c r="W2" s="17">
        <v>40116</v>
      </c>
      <c r="X2" s="17">
        <v>40142</v>
      </c>
      <c r="Y2" s="17">
        <v>40175</v>
      </c>
      <c r="Z2" s="17">
        <v>40233</v>
      </c>
      <c r="AA2" s="17">
        <v>40266</v>
      </c>
      <c r="AB2" s="17">
        <v>40298</v>
      </c>
      <c r="AC2" s="17">
        <v>40330</v>
      </c>
      <c r="AD2" s="17">
        <v>40602</v>
      </c>
      <c r="AE2" s="17">
        <v>40666</v>
      </c>
      <c r="AF2" s="17">
        <v>40903</v>
      </c>
      <c r="AG2" s="17">
        <v>41165</v>
      </c>
      <c r="AH2" s="17"/>
      <c r="AI2" s="9">
        <f>IF((D2-C2+1)&gt;0,D2-C2+1,0)</f>
        <v>0</v>
      </c>
      <c r="AJ2" s="10">
        <f>IF(AND(AI2&gt;0,C2&lt;F2,F2&lt;=D2),F2-C2,IF(AND(AI2&gt;0,D2&lt;F2),AI2,0))</f>
        <v>0</v>
      </c>
      <c r="AK2" s="11">
        <f>$E2/(360*1.18)*AJ2*12%</f>
        <v>0</v>
      </c>
      <c r="AL2" s="10">
        <f>IF(AND(AI2&gt;0,D2&lt;F2),0,IF(AND(AI2&gt;0,G2&lt;C2),0,IF(AND(AI2&gt;0,C2&lt;F2,D2&lt;G2),D2-F2+1,IF(AND(AI2&gt;0,C2&lt;F2,G2&lt;=D2),G2-F2,IF(AND(AI2&gt;0,F2&lt;=C2,G2&lt;=D2),G2-C2,IF(AND(AI2&gt;0,F2&lt;=C2,D2&lt;G2),AI2,0))))))</f>
        <v>0</v>
      </c>
      <c r="AM2" s="11">
        <f>$E2/(360*1.18)*AL2*11.5%</f>
        <v>0</v>
      </c>
      <c r="AN2" s="10">
        <f>IF(AND(AI2&gt;0,D2&lt;G2),0,IF(AND(AI2&gt;0,H2&lt;C2),0,IF(AND(AI2&gt;0,C2&lt;G2,D2&lt;H2),D2-G2+1,IF(AND(AI2&gt;0,C2&lt;G2,H2&lt;=D2),H2-G2,IF(AND(AI2&gt;0,G2&lt;=C2,H2&lt;=D2),H2-C2,IF(AND(AI2&gt;0,G2&lt;=C2,D2&lt;H2),AI2,0))))))</f>
        <v>0</v>
      </c>
      <c r="AO2" s="11">
        <f>$E2/(360*1.18)*AN2*11%</f>
        <v>0</v>
      </c>
      <c r="AP2" s="10">
        <f>IF(AND(AI2&gt;0,D2&lt;H2),0,IF(AND(AI2&gt;0,I2&lt;C2),0,IF(AND(AI2&gt;0,C2&lt;H2,D2&lt;I2),D2-H2+1,IF(AND(AI2&gt;0,C2&lt;H2,I2&lt;=D2),I2-H2,IF(AND(AI2&gt;0,H2&lt;=C2,I2&lt;=D2),I2-C2,IF(AND(AI2&gt;0,H2&lt;=C2,D2&lt;I2),AI2,0))))))</f>
        <v>0</v>
      </c>
      <c r="AQ2" s="11">
        <f>$E2/(360*1.18)*AP2*10.5%</f>
        <v>0</v>
      </c>
      <c r="AR2" s="10">
        <f>IF(AND(AI2&gt;0,D2&lt;I2),0,IF(AND(AI2&gt;0,J2&lt;C2),0,IF(AND(AI2&gt;0,C2&lt;I2,D2&lt;J2),D2-I2+1,IF(AND(AI2&gt;0,C2&lt;I2,J2&lt;=D2),J2-I2,IF(AND(AI2&gt;0,I2&lt;=C2,J2&lt;=D2),J2-C2,IF(AND(AI2&gt;0,I2&lt;=C2,D2&lt;J2),AI2,0))))))</f>
        <v>0</v>
      </c>
      <c r="AS2" s="11">
        <f>$E2/(360*1.18)*AR2*10%</f>
        <v>0</v>
      </c>
      <c r="AT2" s="10">
        <f>IF(AND(AI2&gt;0,D2&lt;J2),0,IF(AND(AI2&gt;0,K2&lt;C2),0,IF(AND(AI2&gt;0,C2&lt;J2,D2&lt;K2),D2-J2+1,IF(AND(AI2&gt;0,C2&lt;J2,K2&lt;=D2),K2-J2,IF(AND(AI2&gt;0,J2&lt;=C2,K2&lt;=D2),K2-C2,IF(AND(AI2&gt;0,J2&lt;=C2,D2&lt;K2),AI2,0))))))</f>
        <v>0</v>
      </c>
      <c r="AU2" s="11">
        <f>$E2/(360*1.18)*AT2*10.25%</f>
        <v>0</v>
      </c>
      <c r="AV2" s="10">
        <f>IF(AND(AI2&gt;0,D2&lt;K2),0,IF(AND(AI2&gt;0,L2&lt;C2),0,IF(AND(AI2&gt;0,C2&lt;K2,D2&lt;L2),D2-K2+1,IF(AND(AI2&gt;0,C2&lt;K2,L2&lt;=D2),L2-K2,IF(AND(AI2&gt;0,K2&lt;=C2,L2&lt;=D2),L2-C2,IF(AND(AI2&gt;0,K2&lt;=C2,D2&lt;L2),AI2,0))))))</f>
        <v>0</v>
      </c>
      <c r="AW2" s="11">
        <f>$E2/(360*1.18)*AV2*10.5%</f>
        <v>0</v>
      </c>
      <c r="AX2" s="10">
        <f>IF(AND(AI2&gt;0,D2&lt;L2),0,IF(AND(AI2&gt;0,M2&lt;C2),0,IF(AND(AI2&gt;0,C2&lt;L2,D2&lt;M2),D2-L2+1,IF(AND(AI2&gt;0,C2&lt;L2,M2&lt;=D2),M2-L2,IF(AND(AI2&gt;0,L2&lt;=C2,M2&lt;=D2),M2-C2,IF(AND(AI2&gt;0,L2&lt;=C2,D2&lt;M2),AI2,0))))))</f>
        <v>0</v>
      </c>
      <c r="AY2" s="11">
        <f>$E2/(360*1.18)*AX2*10.75%</f>
        <v>0</v>
      </c>
      <c r="AZ2" s="10">
        <f>IF(AND(AI2&gt;0,D2&lt;M2),0,IF(AND(AI2&gt;0,N2&lt;C2),0,IF(AND(AI2&gt;0,C2&lt;M2,D2&lt;N2),D2-M2+1,IF(AND(AI2&gt;0,C2&lt;M2,N2&lt;=D2),N2-M2,IF(AND(AI2&gt;0,M2&lt;=C2,N2&lt;=D2),N2-C2,IF(AND(AI2&gt;0,M2&lt;=C2,D2&lt;N2),AI2,0))))))</f>
        <v>0</v>
      </c>
      <c r="BA2" s="11">
        <f>$E2/(360*1.18)*AZ2*11%</f>
        <v>0</v>
      </c>
      <c r="BB2" s="10">
        <f>IF(AND(AI2&gt;0,D2&lt;N2),0,IF(AND(AI2&gt;0,O2&lt;C2),0,IF(AND(AI2&gt;0,C2&lt;N2,D2&lt;O2),D2-N2+1,IF(AND(AI2&gt;0,C2&lt;N2,O2&lt;=D2),O2-N2,IF(AND(AI2&gt;0,N2&lt;=C2,O2&lt;=D2),O2-C2,IF(AND(AI2&gt;0,N2&lt;=C2,D2&lt;O2),AI2,0))))))</f>
        <v>0</v>
      </c>
      <c r="BC2" s="11">
        <f>$E2/(360*1.18)*BB2*12%</f>
        <v>0</v>
      </c>
      <c r="BD2" s="10">
        <f>IF(AND(AI2&gt;0,D2&lt;O2),0,IF(AND(AI2&gt;0,P2&lt;C2),0,IF(AND(AI2&gt;0,C2&lt;O2,D2&lt;P2),D2-O2+1,IF(AND(AI2&gt;0,C2&lt;O2,P2&lt;=D2),P2-O2,IF(AND(AI2&gt;0,O2&lt;=C2,P2&lt;=D2),P2-C2,IF(AND(AI2&gt;0,O2&lt;=C2,D2&lt;P2),AI2,0))))))</f>
        <v>0</v>
      </c>
      <c r="BE2" s="11">
        <f>$E2/(360*1.18)*BD2*13%</f>
        <v>0</v>
      </c>
      <c r="BF2" s="10">
        <f>IF(AND(AI2&gt;0,D2&lt;P2),0,IF(AND(AI2&gt;0,Q2&lt;C2),0,IF(AND(AI2&gt;0,C2&lt;P2,D2&lt;Q2),D2-P2+1,IF(AND(AI2&gt;0,C2&lt;P2,Q2&lt;=D2),Q2-P2,IF(AND(AI2&gt;0,P2&lt;=C2,Q2&lt;=D2),Q2-C2,IF(AND(AI2&gt;0,P2&lt;=C2,D2&lt;Q2),AI2,0))))))</f>
        <v>0</v>
      </c>
      <c r="BG2" s="11">
        <f>$E2/(360*1.18)*BF2*12.5%</f>
        <v>0</v>
      </c>
      <c r="BH2" s="10">
        <f>IF(AND(AI2&gt;0,D2&lt;Q2),0,IF(AND(AI2&gt;0,R2&lt;C2),0,IF(AND(AI2&gt;0,C2&lt;Q2,D2&lt;R2),D2-Q2+1,IF(AND(AI2&gt;0,C2&lt;Q2,R2&lt;=D2),R2-Q2,IF(AND(AI2&gt;0,Q2&lt;=C2,R2&lt;=D2),R2-C2,IF(AND(AI2&gt;0,Q2&lt;=C2,D2&lt;R2),AI2,0))))))</f>
        <v>0</v>
      </c>
      <c r="BI2" s="11">
        <f>$E2/(360*1.18)*BH2*12%</f>
        <v>0</v>
      </c>
      <c r="BJ2" s="10">
        <f>IF(AND(AI2&gt;0,D2&lt;R2),0,IF(AND(AI2&gt;0,S2&lt;C2),0,IF(AND(AI2&gt;0,C2&lt;R2,D2&lt;S2),D2-R2+1,IF(AND(AI2&gt;0,C2&lt;R2,S2&lt;=D2),S2-R2,IF(AND(AI2&gt;0,R2&lt;=C2,S2&lt;=D2),S2-C2,IF(AND(AI2&gt;0,R2&lt;=C2,D2&lt;S2),AI2,0))))))</f>
        <v>0</v>
      </c>
      <c r="BK2" s="11">
        <f>$E2/(360*1.18)*BJ2*11.5%</f>
        <v>0</v>
      </c>
      <c r="BL2" s="10">
        <f>IF(AND(AI2&gt;0,D2&lt;S2),0,IF(AND(AI2&gt;0,T2&lt;C2),0,IF(AND(AI2&gt;0,C2&lt;S2,D2&lt;T2),D2-S2+1,IF(AND(AI2&gt;0,C2&lt;S2,T2&lt;=D2),T2-S2,IF(AND(AI2&gt;0,S2&lt;=C2,T2&lt;=D2),T2-C2,IF(AND(AI2&gt;0,S2&lt;=C2,D2&lt;T2),AI2,0))))))</f>
        <v>0</v>
      </c>
      <c r="BM2" s="11">
        <f>$E2/(360*1.18)*BL2*11%</f>
        <v>0</v>
      </c>
      <c r="BN2" s="10">
        <f>IF(AND(AI2&gt;0,D2&lt;T2),0,IF(AND(AI2&gt;0,U2&lt;C2),0,IF(AND(AI2&gt;0,C2&lt;T2,D2&lt;U2),D2-T2+1,IF(AND(AI2&gt;0,C2&lt;T2,U2&lt;=D2),U2-T2,IF(AND(AI2&gt;0,T2&lt;=C2,U2&lt;=D2),U2-C2,IF(AND(AI2&gt;0,T2&lt;=C2,D2&lt;U2),AI2,0))))))</f>
        <v>0</v>
      </c>
      <c r="BO2" s="11">
        <f>$E2/(360*1.18)*BN2*10.75%</f>
        <v>0</v>
      </c>
      <c r="BP2" s="10">
        <f>IF(AND(AI2&gt;0,D2&lt;U2),0,IF(AND(AI2&gt;0,V2&lt;C2),0,IF(AND(AI2&gt;0,C2&lt;U2,D2&lt;V2),D2-U2+1,IF(AND(AI2&gt;0,C2&lt;U2,V2&lt;=D2),V2-U2,IF(AND(AI2&gt;0,U2&lt;=C2,V2&lt;=D2),V2-C2,IF(AND(AI2&gt;0,U2&lt;=C2,D2&lt;V2),AI2,0))))))</f>
        <v>0</v>
      </c>
      <c r="BQ2" s="11">
        <f>$E2/(360*1.18)*BP2*10.5%</f>
        <v>0</v>
      </c>
      <c r="BR2" s="10">
        <f>IF(AND(AI2&gt;0,D2&lt;V2),0,IF(AND(AI2&gt;0,W2&lt;C2),0,IF(AND(AI2&gt;0,C2&lt;V2,D2&lt;W2),D2-V2+1,IF(AND(AI2&gt;0,C2&lt;V2,W2&lt;=D2),W2-V2,IF(AND(AI2&gt;0,V2&lt;=C2,W2&lt;=D2),W2-C2,IF(AND(AI2&gt;0,V2&lt;=C2,D2&lt;W2),AI2,0))))))</f>
        <v>0</v>
      </c>
      <c r="BS2" s="11">
        <f>$E2/(360*1.18)*BR2*10%</f>
        <v>0</v>
      </c>
      <c r="BT2" s="10">
        <f>IF(AND(AI2&gt;0,D2&lt;W2),0,IF(AND(AI2&gt;0,X2&lt;C2),0,IF(AND(AI2&gt;0,C2&lt;W2,D2&lt;X2),D2-W2+1,IF(AND(AI2&gt;0,C2&lt;W2,X2&lt;=D2),X2-W2,IF(AND(AI2&gt;0,W2&lt;=C2,X2&lt;=D2),X2-C2,IF(AND(AI2&gt;0,W2&lt;=C2,D2&lt;X2),AI2,0))))))</f>
        <v>0</v>
      </c>
      <c r="BU2" s="11">
        <f>$E2/(360*1.18)*BT2*9.5%</f>
        <v>0</v>
      </c>
      <c r="BV2" s="10">
        <f>IF(AND(AI2&gt;0,D2&lt;X2),0,IF(AND(AI2&gt;0,Y2&lt;C2),0,IF(AND(AI2&gt;0,C2&lt;X2,D2&lt;Y2),D2-X2+1,IF(AND(AI2&gt;0,C2&lt;X2,Y2&lt;=D2),Y2-X2,IF(AND(AI2&gt;0,X2&lt;=C2,Y2&lt;=D2),Y2-C2,IF(AND(AI2&gt;0,X2&lt;=C2,D2&lt;Y2),AI2,0))))))</f>
        <v>0</v>
      </c>
      <c r="BW2" s="11">
        <f>$E2/(360*1.18)*BV2*9%</f>
        <v>0</v>
      </c>
      <c r="BX2" s="10">
        <f>IF(AND(AI2&gt;0,D2&lt;Y2),0,IF(AND(AI2&gt;0,Z2&lt;C2),0,IF(AND(AI2&gt;0,C2&lt;Y2,D2&lt;Z2),D2-Y2+1,IF(AND(AI2&gt;0,C2&lt;Y2,Z2&lt;=D2),Z2-Y2,IF(AND(AI2&gt;0,Y2&lt;=C2,Z2&lt;=D2),Z2-C2,IF(AND(AI2&gt;0,Y2&lt;=C2,D2&lt;Z2),AI2,0))))))</f>
        <v>0</v>
      </c>
      <c r="BY2" s="11">
        <f>$E2/(360*1.18)*BX2*8.75%</f>
        <v>0</v>
      </c>
      <c r="BZ2" s="10">
        <f>IF(AND(AI2&gt;0,D2&lt;Z2),0,IF(AND(AI2&gt;0,AA2&lt;C2),0,IF(AND(AI2&gt;0,C2&lt;Z2,D2&lt;AA2),D2-Z2+1,IF(AND(AI2&gt;0,C2&lt;Z2,AA2&lt;=D2),AA2-Z2,IF(AND(AI2&gt;0,Z2&lt;=C2,AA2&lt;=D2),AA2-C2,IF(AND(AI2&gt;0,Z2&lt;=C2,D2&lt;AA2),AI2,0))))))</f>
        <v>0</v>
      </c>
      <c r="CA2" s="11">
        <f>$E2/(360*1.18)*BZ2*8.5%</f>
        <v>0</v>
      </c>
      <c r="CB2" s="10">
        <f>IF(AND(AI2&gt;0,D2&lt;AA2),0,IF(AND(AI2&gt;0,AB2&lt;C2),0,IF(AND(AI2&gt;0,C2&lt;AA2,D2&lt;AB2),D2-AA2+1,IF(AND(AI2&gt;0,C2&lt;AA2,AB2&lt;=D2),AB2-AA2,IF(AND(AI2&gt;0,AA2&lt;=C2,AB2&lt;=D2),AB2-C2,IF(AND(AI2&gt;0,AA2&lt;=C2,D2&lt;AB2),AI2,0))))))</f>
        <v>0</v>
      </c>
      <c r="CC2" s="11">
        <f>$E2/(360*1.18)*CB2*8.25%</f>
        <v>0</v>
      </c>
      <c r="CD2" s="10">
        <f>IF(AND(AI2&gt;0,D2&lt;AB2),0,IF(AND(AI2&gt;0,AC2&lt;C2),0,IF(AND(AI2&gt;0,C2&lt;AB2,D2&lt;AC2),D2-AB2+1,IF(AND(AI2&gt;0,C2&lt;AB2,AC2&lt;=D2),AC2-AB2,IF(AND(AI2&gt;0,AB2&lt;=C2,AC2&lt;=D2),AC2-C2,IF(AND(AI2&gt;0,AB2&lt;=C2,D2&lt;AC2),AI2,0))))))</f>
        <v>0</v>
      </c>
      <c r="CE2" s="11">
        <f>$E2/(360*1.18)*CD2*8%</f>
        <v>0</v>
      </c>
      <c r="CF2" s="10">
        <f>IF(AND(AI2&gt;0,D2&lt;AC2),0,IF(AND(AI2&gt;0,AD2&lt;C2),0,IF(AND(AI2&gt;0,C2&lt;AC2,D2&lt;AD2),D2-AC2+1,IF(AND(AI2&gt;0,C2&lt;AC2,AD2&lt;=D2),AD2-AC2,IF(AND(AI2&gt;0,AC2&lt;=C2,AD2&lt;=D2),AD2-C2,IF(AND(AI2&gt;0,AC2&lt;=C2,D2&lt;AD2),AI2,0))))))</f>
        <v>0</v>
      </c>
      <c r="CG2" s="11">
        <f>$E2/(360*1.18)*CF2*7.75%</f>
        <v>0</v>
      </c>
      <c r="CH2" s="10">
        <f>IF(AND(AI2&gt;0,D2&lt;AD2),0,IF(AND(AI2&gt;0,AE2&lt;C2),0,IF(AND(AI2&gt;0,C2&lt;AD2,D2&lt;AE2),D2-AD2+1,IF(AND(AI2&gt;0,C2&lt;AD2,AE2&lt;=D2),AE2-AD2,IF(AND(AI2&gt;0,AD2&lt;=C2,AE2&lt;=D2),AE2-C2,IF(AND(AI2&gt;0,AD2&lt;=C2,D2&lt;AE2),AI2,0))))))</f>
        <v>0</v>
      </c>
      <c r="CI2" s="11">
        <f>$E2/(360*1.18)*CH2*8%</f>
        <v>0</v>
      </c>
      <c r="CJ2" s="10">
        <f>IF(AND(AI2&gt;0,D2&lt;AE2),0,IF(AND(AI2&gt;0,AF2&lt;C2),0,IF(AND(AI2&gt;0,C2&lt;AE2,D2&lt;AF2),D2-AE2+1,IF(AND(AI2&gt;0,C2&lt;AE2,AF2&lt;=D2),AF2-AE2,IF(AND(AI2&gt;0,AE2&lt;=C2,AF2&lt;=D2),AF2-C2,IF(AND(AI2&gt;0,AE2&lt;=C2,D2&lt;AF2),AI2,0))))))</f>
        <v>0</v>
      </c>
      <c r="CK2" s="11">
        <f>$E2/(360*1.18)*CJ2*8.25%</f>
        <v>0</v>
      </c>
      <c r="CL2" s="10">
        <f>IF(AND(AI2&gt;0,D2&lt;AF2),0,IF(AND(AI2&gt;0,AG2&lt;C2),0,IF(AND(AI2&gt;0,C2&lt;AF2,D2&lt;AG2),D2-AF2+1,IF(AND(AI2&gt;0,C2&lt;AF2,AG2&lt;=D2),AG2-AF2,IF(AND(AI2&gt;0,AF2&lt;=C2,AG2&lt;=D2),AG2-C2,IF(AND(AI2&gt;0,AF2&lt;=C2,AF2&lt;AG2),AI2,0))))))</f>
        <v>0</v>
      </c>
      <c r="CM2" s="11">
        <f>$E2/(360*1.18)*CL2*8%</f>
        <v>0</v>
      </c>
      <c r="CN2" s="10">
        <f>IF(AND(AI2&gt;0,C2&lt;AG2,AG2&lt;=D2),D2-AG2+1,IF(AND(AI2&gt;0,AG2&lt;=C2),AI2,0))</f>
        <v>0</v>
      </c>
      <c r="CO2" s="11">
        <f>$E2/(360*1.18)*CN2*8.25%</f>
        <v>0</v>
      </c>
      <c r="CP2" s="12">
        <f>AI2-AJ2-AL2-AN2-AP2-AR2-AT2-AV2-AX2-AZ2-BB2-BD2-BF2-BH2-BJ2-BL2-BN2-BP2-BR2-BT2-BV2-BX2-BZ2-CB2-CD2-CF2-CH2-CJ2-CL2-CN2</f>
        <v>0</v>
      </c>
    </row>
    <row r="3" spans="1:94" x14ac:dyDescent="0.25">
      <c r="A3" s="13">
        <v>40543</v>
      </c>
      <c r="B3" s="14"/>
      <c r="C3" s="8">
        <f>VLOOKUP(EOMONTH(A3,0),[1]ВПР26!A:B,2)</f>
        <v>40569</v>
      </c>
      <c r="D3" s="13">
        <v>40555</v>
      </c>
      <c r="E3" s="14">
        <v>35981.199999999997</v>
      </c>
      <c r="F3" s="16">
        <v>38894</v>
      </c>
      <c r="G3" s="16">
        <v>39013</v>
      </c>
      <c r="H3" s="16">
        <v>39111</v>
      </c>
      <c r="I3" s="17">
        <v>39252</v>
      </c>
      <c r="J3" s="17">
        <v>39482</v>
      </c>
      <c r="K3" s="17">
        <v>39567</v>
      </c>
      <c r="L3" s="17">
        <v>39609</v>
      </c>
      <c r="M3" s="17">
        <v>39643</v>
      </c>
      <c r="N3" s="17">
        <v>39764</v>
      </c>
      <c r="O3" s="17">
        <v>39783</v>
      </c>
      <c r="P3" s="17">
        <v>39927</v>
      </c>
      <c r="Q3" s="17">
        <v>39947</v>
      </c>
      <c r="R3" s="17">
        <v>39969</v>
      </c>
      <c r="S3" s="17">
        <v>40007</v>
      </c>
      <c r="T3" s="17">
        <v>40035</v>
      </c>
      <c r="U3" s="17">
        <v>40071</v>
      </c>
      <c r="V3" s="17">
        <v>40086</v>
      </c>
      <c r="W3" s="17">
        <v>40116</v>
      </c>
      <c r="X3" s="17">
        <v>40142</v>
      </c>
      <c r="Y3" s="17">
        <v>40175</v>
      </c>
      <c r="Z3" s="17">
        <v>40233</v>
      </c>
      <c r="AA3" s="17">
        <v>40266</v>
      </c>
      <c r="AB3" s="17">
        <v>40298</v>
      </c>
      <c r="AC3" s="17">
        <v>40330</v>
      </c>
      <c r="AD3" s="17">
        <v>40602</v>
      </c>
      <c r="AE3" s="17">
        <v>40666</v>
      </c>
      <c r="AF3" s="17">
        <v>40903</v>
      </c>
      <c r="AG3" s="17">
        <v>41165</v>
      </c>
      <c r="AH3" s="17"/>
      <c r="AI3" s="9">
        <f>IF((D3-C3+1)&gt;0,D3-C3+1,0)</f>
        <v>0</v>
      </c>
      <c r="AJ3" s="10">
        <f>IF(AND(AI3&gt;0,C3&lt;F3,F3&lt;=D3),F3-C3,IF(AND(AI3&gt;0,D3&lt;F3),AI3,0))</f>
        <v>0</v>
      </c>
      <c r="AK3" s="11">
        <f>$E3/(360*1.18)*AJ3*12%</f>
        <v>0</v>
      </c>
      <c r="AL3" s="10">
        <f>IF(AND(AI3&gt;0,D3&lt;F3),0,IF(AND(AI3&gt;0,G3&lt;C3),0,IF(AND(AI3&gt;0,C3&lt;F3,D3&lt;G3),D3-F3+1,IF(AND(AI3&gt;0,C3&lt;F3,G3&lt;=D3),G3-F3,IF(AND(AI3&gt;0,F3&lt;=C3,G3&lt;=D3),G3-C3,IF(AND(AI3&gt;0,F3&lt;=C3,D3&lt;G3),AI3,0))))))</f>
        <v>0</v>
      </c>
      <c r="AM3" s="11">
        <f>$E3/(360*1.18)*AL3*11.5%</f>
        <v>0</v>
      </c>
      <c r="AN3" s="10">
        <f>IF(AND(AI3&gt;0,D3&lt;G3),0,IF(AND(AI3&gt;0,H3&lt;C3),0,IF(AND(AI3&gt;0,C3&lt;G3,D3&lt;H3),D3-G3+1,IF(AND(AI3&gt;0,C3&lt;G3,H3&lt;=D3),H3-G3,IF(AND(AI3&gt;0,G3&lt;=C3,H3&lt;=D3),H3-C3,IF(AND(AI3&gt;0,G3&lt;=C3,D3&lt;H3),AI3,0))))))</f>
        <v>0</v>
      </c>
      <c r="AO3" s="11">
        <f>$E3/(360*1.18)*AN3*11%</f>
        <v>0</v>
      </c>
      <c r="AP3" s="10">
        <f>IF(AND(AI3&gt;0,D3&lt;H3),0,IF(AND(AI3&gt;0,I3&lt;C3),0,IF(AND(AI3&gt;0,C3&lt;H3,D3&lt;I3),D3-H3+1,IF(AND(AI3&gt;0,C3&lt;H3,I3&lt;=D3),I3-H3,IF(AND(AI3&gt;0,H3&lt;=C3,I3&lt;=D3),I3-C3,IF(AND(AI3&gt;0,H3&lt;=C3,D3&lt;I3),AI3,0))))))</f>
        <v>0</v>
      </c>
      <c r="AQ3" s="11">
        <f>$E3/(360*1.18)*AP3*10.5%</f>
        <v>0</v>
      </c>
      <c r="AR3" s="10">
        <f>IF(AND(AI3&gt;0,D3&lt;I3),0,IF(AND(AI3&gt;0,J3&lt;C3),0,IF(AND(AI3&gt;0,C3&lt;I3,D3&lt;J3),D3-I3+1,IF(AND(AI3&gt;0,C3&lt;I3,J3&lt;=D3),J3-I3,IF(AND(AI3&gt;0,I3&lt;=C3,J3&lt;=D3),J3-C3,IF(AND(AI3&gt;0,I3&lt;=C3,D3&lt;J3),AI3,0))))))</f>
        <v>0</v>
      </c>
      <c r="AS3" s="11">
        <f>$E3/(360*1.18)*AR3*10%</f>
        <v>0</v>
      </c>
      <c r="AT3" s="10">
        <f>IF(AND(AI3&gt;0,D3&lt;J3),0,IF(AND(AI3&gt;0,K3&lt;C3),0,IF(AND(AI3&gt;0,C3&lt;J3,D3&lt;K3),D3-J3+1,IF(AND(AI3&gt;0,C3&lt;J3,K3&lt;=D3),K3-J3,IF(AND(AI3&gt;0,J3&lt;=C3,K3&lt;=D3),K3-C3,IF(AND(AI3&gt;0,J3&lt;=C3,D3&lt;K3),AI3,0))))))</f>
        <v>0</v>
      </c>
      <c r="AU3" s="11">
        <f>$E3/(360*1.18)*AT3*10.25%</f>
        <v>0</v>
      </c>
      <c r="AV3" s="10">
        <f>IF(AND(AI3&gt;0,D3&lt;K3),0,IF(AND(AI3&gt;0,L3&lt;C3),0,IF(AND(AI3&gt;0,C3&lt;K3,D3&lt;L3),D3-K3+1,IF(AND(AI3&gt;0,C3&lt;K3,L3&lt;=D3),L3-K3,IF(AND(AI3&gt;0,K3&lt;=C3,L3&lt;=D3),L3-C3,IF(AND(AI3&gt;0,K3&lt;=C3,D3&lt;L3),AI3,0))))))</f>
        <v>0</v>
      </c>
      <c r="AW3" s="11">
        <f>$E3/(360*1.18)*AV3*10.5%</f>
        <v>0</v>
      </c>
      <c r="AX3" s="10">
        <f>IF(AND(AI3&gt;0,D3&lt;L3),0,IF(AND(AI3&gt;0,M3&lt;C3),0,IF(AND(AI3&gt;0,C3&lt;L3,D3&lt;M3),D3-L3+1,IF(AND(AI3&gt;0,C3&lt;L3,M3&lt;=D3),M3-L3,IF(AND(AI3&gt;0,L3&lt;=C3,M3&lt;=D3),M3-C3,IF(AND(AI3&gt;0,L3&lt;=C3,D3&lt;M3),AI3,0))))))</f>
        <v>0</v>
      </c>
      <c r="AY3" s="11">
        <f>$E3/(360*1.18)*AX3*10.75%</f>
        <v>0</v>
      </c>
      <c r="AZ3" s="10">
        <f>IF(AND(AI3&gt;0,D3&lt;M3),0,IF(AND(AI3&gt;0,N3&lt;C3),0,IF(AND(AI3&gt;0,C3&lt;M3,D3&lt;N3),D3-M3+1,IF(AND(AI3&gt;0,C3&lt;M3,N3&lt;=D3),N3-M3,IF(AND(AI3&gt;0,M3&lt;=C3,N3&lt;=D3),N3-C3,IF(AND(AI3&gt;0,M3&lt;=C3,D3&lt;N3),AI3,0))))))</f>
        <v>0</v>
      </c>
      <c r="BA3" s="11">
        <f>$E3/(360*1.18)*AZ3*11%</f>
        <v>0</v>
      </c>
      <c r="BB3" s="10">
        <f>IF(AND(AI3&gt;0,D3&lt;N3),0,IF(AND(AI3&gt;0,O3&lt;C3),0,IF(AND(AI3&gt;0,C3&lt;N3,D3&lt;O3),D3-N3+1,IF(AND(AI3&gt;0,C3&lt;N3,O3&lt;=D3),O3-N3,IF(AND(AI3&gt;0,N3&lt;=C3,O3&lt;=D3),O3-C3,IF(AND(AI3&gt;0,N3&lt;=C3,D3&lt;O3),AI3,0))))))</f>
        <v>0</v>
      </c>
      <c r="BC3" s="11">
        <f>$E3/(360*1.18)*BB3*12%</f>
        <v>0</v>
      </c>
      <c r="BD3" s="10">
        <f>IF(AND(AI3&gt;0,D3&lt;O3),0,IF(AND(AI3&gt;0,P3&lt;C3),0,IF(AND(AI3&gt;0,C3&lt;O3,D3&lt;P3),D3-O3+1,IF(AND(AI3&gt;0,C3&lt;O3,P3&lt;=D3),P3-O3,IF(AND(AI3&gt;0,O3&lt;=C3,P3&lt;=D3),P3-C3,IF(AND(AI3&gt;0,O3&lt;=C3,D3&lt;P3),AI3,0))))))</f>
        <v>0</v>
      </c>
      <c r="BE3" s="11">
        <f>$E3/(360*1.18)*BD3*13%</f>
        <v>0</v>
      </c>
      <c r="BF3" s="10">
        <f>IF(AND(AI3&gt;0,D3&lt;P3),0,IF(AND(AI3&gt;0,Q3&lt;C3),0,IF(AND(AI3&gt;0,C3&lt;P3,D3&lt;Q3),D3-P3+1,IF(AND(AI3&gt;0,C3&lt;P3,Q3&lt;=D3),Q3-P3,IF(AND(AI3&gt;0,P3&lt;=C3,Q3&lt;=D3),Q3-C3,IF(AND(AI3&gt;0,P3&lt;=C3,D3&lt;Q3),AI3,0))))))</f>
        <v>0</v>
      </c>
      <c r="BG3" s="11">
        <f>$E3/(360*1.18)*BF3*12.5%</f>
        <v>0</v>
      </c>
      <c r="BH3" s="10">
        <f>IF(AND(AI3&gt;0,D3&lt;Q3),0,IF(AND(AI3&gt;0,R3&lt;C3),0,IF(AND(AI3&gt;0,C3&lt;Q3,D3&lt;R3),D3-Q3+1,IF(AND(AI3&gt;0,C3&lt;Q3,R3&lt;=D3),R3-Q3,IF(AND(AI3&gt;0,Q3&lt;=C3,R3&lt;=D3),R3-C3,IF(AND(AI3&gt;0,Q3&lt;=C3,D3&lt;R3),AI3,0))))))</f>
        <v>0</v>
      </c>
      <c r="BI3" s="11">
        <f>$E3/(360*1.18)*BH3*12%</f>
        <v>0</v>
      </c>
      <c r="BJ3" s="10">
        <f>IF(AND(AI3&gt;0,D3&lt;R3),0,IF(AND(AI3&gt;0,S3&lt;C3),0,IF(AND(AI3&gt;0,C3&lt;R3,D3&lt;S3),D3-R3+1,IF(AND(AI3&gt;0,C3&lt;R3,S3&lt;=D3),S3-R3,IF(AND(AI3&gt;0,R3&lt;=C3,S3&lt;=D3),S3-C3,IF(AND(AI3&gt;0,R3&lt;=C3,D3&lt;S3),AI3,0))))))</f>
        <v>0</v>
      </c>
      <c r="BK3" s="11">
        <f>$E3/(360*1.18)*BJ3*11.5%</f>
        <v>0</v>
      </c>
      <c r="BL3" s="10">
        <f>IF(AND(AI3&gt;0,D3&lt;S3),0,IF(AND(AI3&gt;0,T3&lt;C3),0,IF(AND(AI3&gt;0,C3&lt;S3,D3&lt;T3),D3-S3+1,IF(AND(AI3&gt;0,C3&lt;S3,T3&lt;=D3),T3-S3,IF(AND(AI3&gt;0,S3&lt;=C3,T3&lt;=D3),T3-C3,IF(AND(AI3&gt;0,S3&lt;=C3,D3&lt;T3),AI3,0))))))</f>
        <v>0</v>
      </c>
      <c r="BM3" s="11">
        <f>$E3/(360*1.18)*BL3*11%</f>
        <v>0</v>
      </c>
      <c r="BN3" s="10">
        <f>IF(AND(AI3&gt;0,D3&lt;T3),0,IF(AND(AI3&gt;0,U3&lt;C3),0,IF(AND(AI3&gt;0,C3&lt;T3,D3&lt;U3),D3-T3+1,IF(AND(AI3&gt;0,C3&lt;T3,U3&lt;=D3),U3-T3,IF(AND(AI3&gt;0,T3&lt;=C3,U3&lt;=D3),U3-C3,IF(AND(AI3&gt;0,T3&lt;=C3,D3&lt;U3),AI3,0))))))</f>
        <v>0</v>
      </c>
      <c r="BO3" s="11">
        <f>$E3/(360*1.18)*BN3*10.75%</f>
        <v>0</v>
      </c>
      <c r="BP3" s="10">
        <f>IF(AND(AI3&gt;0,D3&lt;U3),0,IF(AND(AI3&gt;0,V3&lt;C3),0,IF(AND(AI3&gt;0,C3&lt;U3,D3&lt;V3),D3-U3+1,IF(AND(AI3&gt;0,C3&lt;U3,V3&lt;=D3),V3-U3,IF(AND(AI3&gt;0,U3&lt;=C3,V3&lt;=D3),V3-C3,IF(AND(AI3&gt;0,U3&lt;=C3,D3&lt;V3),AI3,0))))))</f>
        <v>0</v>
      </c>
      <c r="BQ3" s="11">
        <f>$E3/(360*1.18)*BP3*10.5%</f>
        <v>0</v>
      </c>
      <c r="BR3" s="10">
        <f>IF(AND(AI3&gt;0,D3&lt;V3),0,IF(AND(AI3&gt;0,W3&lt;C3),0,IF(AND(AI3&gt;0,C3&lt;V3,D3&lt;W3),D3-V3+1,IF(AND(AI3&gt;0,C3&lt;V3,W3&lt;=D3),W3-V3,IF(AND(AI3&gt;0,V3&lt;=C3,W3&lt;=D3),W3-C3,IF(AND(AI3&gt;0,V3&lt;=C3,D3&lt;W3),AI3,0))))))</f>
        <v>0</v>
      </c>
      <c r="BS3" s="11">
        <f>$E3/(360*1.18)*BR3*10%</f>
        <v>0</v>
      </c>
      <c r="BT3" s="10">
        <f>IF(AND(AI3&gt;0,D3&lt;W3),0,IF(AND(AI3&gt;0,X3&lt;C3),0,IF(AND(AI3&gt;0,C3&lt;W3,D3&lt;X3),D3-W3+1,IF(AND(AI3&gt;0,C3&lt;W3,X3&lt;=D3),X3-W3,IF(AND(AI3&gt;0,W3&lt;=C3,X3&lt;=D3),X3-C3,IF(AND(AI3&gt;0,W3&lt;=C3,D3&lt;X3),AI3,0))))))</f>
        <v>0</v>
      </c>
      <c r="BU3" s="11">
        <f>$E3/(360*1.18)*BT3*9.5%</f>
        <v>0</v>
      </c>
      <c r="BV3" s="10">
        <f>IF(AND(AI3&gt;0,D3&lt;X3),0,IF(AND(AI3&gt;0,Y3&lt;C3),0,IF(AND(AI3&gt;0,C3&lt;X3,D3&lt;Y3),D3-X3+1,IF(AND(AI3&gt;0,C3&lt;X3,Y3&lt;=D3),Y3-X3,IF(AND(AI3&gt;0,X3&lt;=C3,Y3&lt;=D3),Y3-C3,IF(AND(AI3&gt;0,X3&lt;=C3,D3&lt;Y3),AI3,0))))))</f>
        <v>0</v>
      </c>
      <c r="BW3" s="11">
        <f>$E3/(360*1.18)*BV3*9%</f>
        <v>0</v>
      </c>
      <c r="BX3" s="10">
        <f>IF(AND(AI3&gt;0,D3&lt;Y3),0,IF(AND(AI3&gt;0,Z3&lt;C3),0,IF(AND(AI3&gt;0,C3&lt;Y3,D3&lt;Z3),D3-Y3+1,IF(AND(AI3&gt;0,C3&lt;Y3,Z3&lt;=D3),Z3-Y3,IF(AND(AI3&gt;0,Y3&lt;=C3,Z3&lt;=D3),Z3-C3,IF(AND(AI3&gt;0,Y3&lt;=C3,D3&lt;Z3),AI3,0))))))</f>
        <v>0</v>
      </c>
      <c r="BY3" s="11">
        <f>$E3/(360*1.18)*BX3*8.75%</f>
        <v>0</v>
      </c>
      <c r="BZ3" s="10">
        <f>IF(AND(AI3&gt;0,D3&lt;Z3),0,IF(AND(AI3&gt;0,AA3&lt;C3),0,IF(AND(AI3&gt;0,C3&lt;Z3,D3&lt;AA3),D3-Z3+1,IF(AND(AI3&gt;0,C3&lt;Z3,AA3&lt;=D3),AA3-Z3,IF(AND(AI3&gt;0,Z3&lt;=C3,AA3&lt;=D3),AA3-C3,IF(AND(AI3&gt;0,Z3&lt;=C3,D3&lt;AA3),AI3,0))))))</f>
        <v>0</v>
      </c>
      <c r="CA3" s="11">
        <f>$E3/(360*1.18)*BZ3*8.5%</f>
        <v>0</v>
      </c>
      <c r="CB3" s="10">
        <f>IF(AND(AI3&gt;0,D3&lt;AA3),0,IF(AND(AI3&gt;0,AB3&lt;C3),0,IF(AND(AI3&gt;0,C3&lt;AA3,D3&lt;AB3),D3-AA3+1,IF(AND(AI3&gt;0,C3&lt;AA3,AB3&lt;=D3),AB3-AA3,IF(AND(AI3&gt;0,AA3&lt;=C3,AB3&lt;=D3),AB3-C3,IF(AND(AI3&gt;0,AA3&lt;=C3,D3&lt;AB3),AI3,0))))))</f>
        <v>0</v>
      </c>
      <c r="CC3" s="11">
        <f>$E3/(360*1.18)*CB3*8.25%</f>
        <v>0</v>
      </c>
      <c r="CD3" s="10">
        <f>IF(AND(AI3&gt;0,D3&lt;AB3),0,IF(AND(AI3&gt;0,AC3&lt;C3),0,IF(AND(AI3&gt;0,C3&lt;AB3,D3&lt;AC3),D3-AB3+1,IF(AND(AI3&gt;0,C3&lt;AB3,AC3&lt;=D3),AC3-AB3,IF(AND(AI3&gt;0,AB3&lt;=C3,AC3&lt;=D3),AC3-C3,IF(AND(AI3&gt;0,AB3&lt;=C3,D3&lt;AC3),AI3,0))))))</f>
        <v>0</v>
      </c>
      <c r="CE3" s="11">
        <f>$E3/(360*1.18)*CD3*8%</f>
        <v>0</v>
      </c>
      <c r="CF3" s="10">
        <f>IF(AND(AI3&gt;0,D3&lt;AC3),0,IF(AND(AI3&gt;0,AD3&lt;C3),0,IF(AND(AI3&gt;0,C3&lt;AC3,D3&lt;AD3),D3-AC3+1,IF(AND(AI3&gt;0,C3&lt;AC3,AD3&lt;=D3),AD3-AC3,IF(AND(AI3&gt;0,AC3&lt;=C3,AD3&lt;=D3),AD3-C3,IF(AND(AI3&gt;0,AC3&lt;=C3,D3&lt;AD3),AI3,0))))))</f>
        <v>0</v>
      </c>
      <c r="CG3" s="11">
        <f>$E3/(360*1.18)*CF3*7.75%</f>
        <v>0</v>
      </c>
      <c r="CH3" s="10">
        <f>IF(AND(AI3&gt;0,D3&lt;AD3),0,IF(AND(AI3&gt;0,AE3&lt;C3),0,IF(AND(AI3&gt;0,C3&lt;AD3,D3&lt;AE3),D3-AD3+1,IF(AND(AI3&gt;0,C3&lt;AD3,AE3&lt;=D3),AE3-AD3,IF(AND(AI3&gt;0,AD3&lt;=C3,AE3&lt;=D3),AE3-C3,IF(AND(AI3&gt;0,AD3&lt;=C3,D3&lt;AE3),AI3,0))))))</f>
        <v>0</v>
      </c>
      <c r="CI3" s="11">
        <f>$E3/(360*1.18)*CH3*8%</f>
        <v>0</v>
      </c>
      <c r="CJ3" s="10">
        <f>IF(AND(AI3&gt;0,D3&lt;AE3),0,IF(AND(AI3&gt;0,AF3&lt;C3),0,IF(AND(AI3&gt;0,C3&lt;AE3,D3&lt;AF3),D3-AE3+1,IF(AND(AI3&gt;0,C3&lt;AE3,AF3&lt;=D3),AF3-AE3,IF(AND(AI3&gt;0,AE3&lt;=C3,AF3&lt;=D3),AF3-C3,IF(AND(AI3&gt;0,AE3&lt;=C3,D3&lt;AF3),AI3,0))))))</f>
        <v>0</v>
      </c>
      <c r="CK3" s="11">
        <f>$E3/(360*1.18)*CJ3*8.25%</f>
        <v>0</v>
      </c>
      <c r="CL3" s="10">
        <f>IF(AND(AI3&gt;0,D3&lt;AF3),0,IF(AND(AI3&gt;0,AG3&lt;C3),0,IF(AND(AI3&gt;0,C3&lt;AF3,D3&lt;AG3),D3-AF3+1,IF(AND(AI3&gt;0,C3&lt;AF3,AG3&lt;=D3),AG3-AF3,IF(AND(AI3&gt;0,AF3&lt;=C3,AG3&lt;=D3),AG3-C3,IF(AND(AI3&gt;0,AF3&lt;=C3,AF3&lt;AG3),AI3,0))))))</f>
        <v>0</v>
      </c>
      <c r="CM3" s="11">
        <f>$E3/(360*1.18)*CL3*8%</f>
        <v>0</v>
      </c>
      <c r="CN3" s="10">
        <f>IF(AND(AI3&gt;0,C3&lt;AG3,AG3&lt;=D3),D3-AG3+1,IF(AND(AI3&gt;0,AG3&lt;=C3),AI3,0))</f>
        <v>0</v>
      </c>
      <c r="CO3" s="11">
        <f>$E3/(360*1.18)*CN3*8.25%</f>
        <v>0</v>
      </c>
      <c r="CP3" s="12">
        <f t="shared" ref="CP3:CP9" si="0">AI3-AJ3-AL3-AN3-AP3-AR3-AT3-AV3-AX3-AZ3-BB3-BD3-BF3-BH3-BJ3-BL3-BN3-BP3-BR3-BT3-BV3-BX3-BZ3-CB3-CD3-CF3-CH3-CJ3-CL3-CN3</f>
        <v>0</v>
      </c>
    </row>
    <row r="4" spans="1:94" x14ac:dyDescent="0.25">
      <c r="A4" s="13">
        <v>40543</v>
      </c>
      <c r="B4" s="14"/>
      <c r="C4" s="8">
        <f>VLOOKUP(EOMONTH(A4,0),[1]ВПР26!A:B,2)</f>
        <v>40569</v>
      </c>
      <c r="D4" s="13">
        <v>40555</v>
      </c>
      <c r="E4" s="14">
        <v>18466.05</v>
      </c>
      <c r="F4" s="16">
        <v>38894</v>
      </c>
      <c r="G4" s="16">
        <v>39013</v>
      </c>
      <c r="H4" s="16">
        <v>39111</v>
      </c>
      <c r="I4" s="17">
        <v>39252</v>
      </c>
      <c r="J4" s="17">
        <v>39482</v>
      </c>
      <c r="K4" s="17">
        <v>39567</v>
      </c>
      <c r="L4" s="17">
        <v>39609</v>
      </c>
      <c r="M4" s="17">
        <v>39643</v>
      </c>
      <c r="N4" s="17">
        <v>39764</v>
      </c>
      <c r="O4" s="17">
        <v>39783</v>
      </c>
      <c r="P4" s="17">
        <v>39927</v>
      </c>
      <c r="Q4" s="17">
        <v>39947</v>
      </c>
      <c r="R4" s="17">
        <v>39969</v>
      </c>
      <c r="S4" s="17">
        <v>40007</v>
      </c>
      <c r="T4" s="17">
        <v>40035</v>
      </c>
      <c r="U4" s="17">
        <v>40071</v>
      </c>
      <c r="V4" s="17">
        <v>40086</v>
      </c>
      <c r="W4" s="17">
        <v>40116</v>
      </c>
      <c r="X4" s="17">
        <v>40142</v>
      </c>
      <c r="Y4" s="17">
        <v>40175</v>
      </c>
      <c r="Z4" s="17">
        <v>40233</v>
      </c>
      <c r="AA4" s="17">
        <v>40266</v>
      </c>
      <c r="AB4" s="17">
        <v>40298</v>
      </c>
      <c r="AC4" s="17">
        <v>40330</v>
      </c>
      <c r="AD4" s="17">
        <v>40602</v>
      </c>
      <c r="AE4" s="17">
        <v>40666</v>
      </c>
      <c r="AF4" s="17">
        <v>40903</v>
      </c>
      <c r="AG4" s="17">
        <v>41165</v>
      </c>
      <c r="AH4" s="17"/>
      <c r="AI4" s="9">
        <f>IF((D4-C4+1)&gt;0,D4-C4+1,0)</f>
        <v>0</v>
      </c>
      <c r="AJ4" s="10">
        <f>IF(AND(AI4&gt;0,C4&lt;F4,F4&lt;=D4),F4-C4,IF(AND(AI4&gt;0,D4&lt;F4),AI4,0))</f>
        <v>0</v>
      </c>
      <c r="AK4" s="11">
        <f>$E4/(360*1.18)*AJ4*12%</f>
        <v>0</v>
      </c>
      <c r="AL4" s="10">
        <f>IF(AND(AI4&gt;0,D4&lt;F4),0,IF(AND(AI4&gt;0,G4&lt;C4),0,IF(AND(AI4&gt;0,C4&lt;F4,D4&lt;G4),D4-F4+1,IF(AND(AI4&gt;0,C4&lt;F4,G4&lt;=D4),G4-F4,IF(AND(AI4&gt;0,F4&lt;=C4,G4&lt;=D4),G4-C4,IF(AND(AI4&gt;0,F4&lt;=C4,D4&lt;G4),AI4,0))))))</f>
        <v>0</v>
      </c>
      <c r="AM4" s="11">
        <f>$E4/(360*1.18)*AL4*11.5%</f>
        <v>0</v>
      </c>
      <c r="AN4" s="10">
        <f>IF(AND(AI4&gt;0,D4&lt;G4),0,IF(AND(AI4&gt;0,H4&lt;C4),0,IF(AND(AI4&gt;0,C4&lt;G4,D4&lt;H4),D4-G4+1,IF(AND(AI4&gt;0,C4&lt;G4,H4&lt;=D4),H4-G4,IF(AND(AI4&gt;0,G4&lt;=C4,H4&lt;=D4),H4-C4,IF(AND(AI4&gt;0,G4&lt;=C4,D4&lt;H4),AI4,0))))))</f>
        <v>0</v>
      </c>
      <c r="AO4" s="11">
        <f>$E4/(360*1.18)*AN4*11%</f>
        <v>0</v>
      </c>
      <c r="AP4" s="10">
        <f>IF(AND(AI4&gt;0,D4&lt;H4),0,IF(AND(AI4&gt;0,I4&lt;C4),0,IF(AND(AI4&gt;0,C4&lt;H4,D4&lt;I4),D4-H4+1,IF(AND(AI4&gt;0,C4&lt;H4,I4&lt;=D4),I4-H4,IF(AND(AI4&gt;0,H4&lt;=C4,I4&lt;=D4),I4-C4,IF(AND(AI4&gt;0,H4&lt;=C4,D4&lt;I4),AI4,0))))))</f>
        <v>0</v>
      </c>
      <c r="AQ4" s="11">
        <f>$E4/(360*1.18)*AP4*10.5%</f>
        <v>0</v>
      </c>
      <c r="AR4" s="10">
        <f>IF(AND(AI4&gt;0,D4&lt;I4),0,IF(AND(AI4&gt;0,J4&lt;C4),0,IF(AND(AI4&gt;0,C4&lt;I4,D4&lt;J4),D4-I4+1,IF(AND(AI4&gt;0,C4&lt;I4,J4&lt;=D4),J4-I4,IF(AND(AI4&gt;0,I4&lt;=C4,J4&lt;=D4),J4-C4,IF(AND(AI4&gt;0,I4&lt;=C4,D4&lt;J4),AI4,0))))))</f>
        <v>0</v>
      </c>
      <c r="AS4" s="11">
        <f>$E4/(360*1.18)*AR4*10%</f>
        <v>0</v>
      </c>
      <c r="AT4" s="10">
        <f>IF(AND(AI4&gt;0,D4&lt;J4),0,IF(AND(AI4&gt;0,K4&lt;C4),0,IF(AND(AI4&gt;0,C4&lt;J4,D4&lt;K4),D4-J4+1,IF(AND(AI4&gt;0,C4&lt;J4,K4&lt;=D4),K4-J4,IF(AND(AI4&gt;0,J4&lt;=C4,K4&lt;=D4),K4-C4,IF(AND(AI4&gt;0,J4&lt;=C4,D4&lt;K4),AI4,0))))))</f>
        <v>0</v>
      </c>
      <c r="AU4" s="11">
        <f>$E4/(360*1.18)*AT4*10.25%</f>
        <v>0</v>
      </c>
      <c r="AV4" s="10">
        <f>IF(AND(AI4&gt;0,D4&lt;K4),0,IF(AND(AI4&gt;0,L4&lt;C4),0,IF(AND(AI4&gt;0,C4&lt;K4,D4&lt;L4),D4-K4+1,IF(AND(AI4&gt;0,C4&lt;K4,L4&lt;=D4),L4-K4,IF(AND(AI4&gt;0,K4&lt;=C4,L4&lt;=D4),L4-C4,IF(AND(AI4&gt;0,K4&lt;=C4,D4&lt;L4),AI4,0))))))</f>
        <v>0</v>
      </c>
      <c r="AW4" s="11">
        <f>$E4/(360*1.18)*AV4*10.5%</f>
        <v>0</v>
      </c>
      <c r="AX4" s="10">
        <f>IF(AND(AI4&gt;0,D4&lt;L4),0,IF(AND(AI4&gt;0,M4&lt;C4),0,IF(AND(AI4&gt;0,C4&lt;L4,D4&lt;M4),D4-L4+1,IF(AND(AI4&gt;0,C4&lt;L4,M4&lt;=D4),M4-L4,IF(AND(AI4&gt;0,L4&lt;=C4,M4&lt;=D4),M4-C4,IF(AND(AI4&gt;0,L4&lt;=C4,D4&lt;M4),AI4,0))))))</f>
        <v>0</v>
      </c>
      <c r="AY4" s="11">
        <f>$E4/(360*1.18)*AX4*10.75%</f>
        <v>0</v>
      </c>
      <c r="AZ4" s="10">
        <f>IF(AND(AI4&gt;0,D4&lt;M4),0,IF(AND(AI4&gt;0,N4&lt;C4),0,IF(AND(AI4&gt;0,C4&lt;M4,D4&lt;N4),D4-M4+1,IF(AND(AI4&gt;0,C4&lt;M4,N4&lt;=D4),N4-M4,IF(AND(AI4&gt;0,M4&lt;=C4,N4&lt;=D4),N4-C4,IF(AND(AI4&gt;0,M4&lt;=C4,D4&lt;N4),AI4,0))))))</f>
        <v>0</v>
      </c>
      <c r="BA4" s="11">
        <f>$E4/(360*1.18)*AZ4*11%</f>
        <v>0</v>
      </c>
      <c r="BB4" s="10">
        <f>IF(AND(AI4&gt;0,D4&lt;N4),0,IF(AND(AI4&gt;0,O4&lt;C4),0,IF(AND(AI4&gt;0,C4&lt;N4,D4&lt;O4),D4-N4+1,IF(AND(AI4&gt;0,C4&lt;N4,O4&lt;=D4),O4-N4,IF(AND(AI4&gt;0,N4&lt;=C4,O4&lt;=D4),O4-C4,IF(AND(AI4&gt;0,N4&lt;=C4,D4&lt;O4),AI4,0))))))</f>
        <v>0</v>
      </c>
      <c r="BC4" s="11">
        <f>$E4/(360*1.18)*BB4*12%</f>
        <v>0</v>
      </c>
      <c r="BD4" s="10">
        <f>IF(AND(AI4&gt;0,D4&lt;O4),0,IF(AND(AI4&gt;0,P4&lt;C4),0,IF(AND(AI4&gt;0,C4&lt;O4,D4&lt;P4),D4-O4+1,IF(AND(AI4&gt;0,C4&lt;O4,P4&lt;=D4),P4-O4,IF(AND(AI4&gt;0,O4&lt;=C4,P4&lt;=D4),P4-C4,IF(AND(AI4&gt;0,O4&lt;=C4,D4&lt;P4),AI4,0))))))</f>
        <v>0</v>
      </c>
      <c r="BE4" s="11">
        <f>$E4/(360*1.18)*BD4*13%</f>
        <v>0</v>
      </c>
      <c r="BF4" s="10">
        <f>IF(AND(AI4&gt;0,D4&lt;P4),0,IF(AND(AI4&gt;0,Q4&lt;C4),0,IF(AND(AI4&gt;0,C4&lt;P4,D4&lt;Q4),D4-P4+1,IF(AND(AI4&gt;0,C4&lt;P4,Q4&lt;=D4),Q4-P4,IF(AND(AI4&gt;0,P4&lt;=C4,Q4&lt;=D4),Q4-C4,IF(AND(AI4&gt;0,P4&lt;=C4,D4&lt;Q4),AI4,0))))))</f>
        <v>0</v>
      </c>
      <c r="BG4" s="11">
        <f>$E4/(360*1.18)*BF4*12.5%</f>
        <v>0</v>
      </c>
      <c r="BH4" s="10">
        <f>IF(AND(AI4&gt;0,D4&lt;Q4),0,IF(AND(AI4&gt;0,R4&lt;C4),0,IF(AND(AI4&gt;0,C4&lt;Q4,D4&lt;R4),D4-Q4+1,IF(AND(AI4&gt;0,C4&lt;Q4,R4&lt;=D4),R4-Q4,IF(AND(AI4&gt;0,Q4&lt;=C4,R4&lt;=D4),R4-C4,IF(AND(AI4&gt;0,Q4&lt;=C4,D4&lt;R4),AI4,0))))))</f>
        <v>0</v>
      </c>
      <c r="BI4" s="11">
        <f>$E4/(360*1.18)*BH4*12%</f>
        <v>0</v>
      </c>
      <c r="BJ4" s="10">
        <f>IF(AND(AI4&gt;0,D4&lt;R4),0,IF(AND(AI4&gt;0,S4&lt;C4),0,IF(AND(AI4&gt;0,C4&lt;R4,D4&lt;S4),D4-R4+1,IF(AND(AI4&gt;0,C4&lt;R4,S4&lt;=D4),S4-R4,IF(AND(AI4&gt;0,R4&lt;=C4,S4&lt;=D4),S4-C4,IF(AND(AI4&gt;0,R4&lt;=C4,D4&lt;S4),AI4,0))))))</f>
        <v>0</v>
      </c>
      <c r="BK4" s="11">
        <f>$E4/(360*1.18)*BJ4*11.5%</f>
        <v>0</v>
      </c>
      <c r="BL4" s="10">
        <f>IF(AND(AI4&gt;0,D4&lt;S4),0,IF(AND(AI4&gt;0,T4&lt;C4),0,IF(AND(AI4&gt;0,C4&lt;S4,D4&lt;T4),D4-S4+1,IF(AND(AI4&gt;0,C4&lt;S4,T4&lt;=D4),T4-S4,IF(AND(AI4&gt;0,S4&lt;=C4,T4&lt;=D4),T4-C4,IF(AND(AI4&gt;0,S4&lt;=C4,D4&lt;T4),AI4,0))))))</f>
        <v>0</v>
      </c>
      <c r="BM4" s="11">
        <f>$E4/(360*1.18)*BL4*11%</f>
        <v>0</v>
      </c>
      <c r="BN4" s="10">
        <f>IF(AND(AI4&gt;0,D4&lt;T4),0,IF(AND(AI4&gt;0,U4&lt;C4),0,IF(AND(AI4&gt;0,C4&lt;T4,D4&lt;U4),D4-T4+1,IF(AND(AI4&gt;0,C4&lt;T4,U4&lt;=D4),U4-T4,IF(AND(AI4&gt;0,T4&lt;=C4,U4&lt;=D4),U4-C4,IF(AND(AI4&gt;0,T4&lt;=C4,D4&lt;U4),AI4,0))))))</f>
        <v>0</v>
      </c>
      <c r="BO4" s="11">
        <f>$E4/(360*1.18)*BN4*10.75%</f>
        <v>0</v>
      </c>
      <c r="BP4" s="10">
        <f>IF(AND(AI4&gt;0,D4&lt;U4),0,IF(AND(AI4&gt;0,V4&lt;C4),0,IF(AND(AI4&gt;0,C4&lt;U4,D4&lt;V4),D4-U4+1,IF(AND(AI4&gt;0,C4&lt;U4,V4&lt;=D4),V4-U4,IF(AND(AI4&gt;0,U4&lt;=C4,V4&lt;=D4),V4-C4,IF(AND(AI4&gt;0,U4&lt;=C4,D4&lt;V4),AI4,0))))))</f>
        <v>0</v>
      </c>
      <c r="BQ4" s="11">
        <f>$E4/(360*1.18)*BP4*10.5%</f>
        <v>0</v>
      </c>
      <c r="BR4" s="10">
        <f>IF(AND(AI4&gt;0,D4&lt;V4),0,IF(AND(AI4&gt;0,W4&lt;C4),0,IF(AND(AI4&gt;0,C4&lt;V4,D4&lt;W4),D4-V4+1,IF(AND(AI4&gt;0,C4&lt;V4,W4&lt;=D4),W4-V4,IF(AND(AI4&gt;0,V4&lt;=C4,W4&lt;=D4),W4-C4,IF(AND(AI4&gt;0,V4&lt;=C4,D4&lt;W4),AI4,0))))))</f>
        <v>0</v>
      </c>
      <c r="BS4" s="11">
        <f>$E4/(360*1.18)*BR4*10%</f>
        <v>0</v>
      </c>
      <c r="BT4" s="10">
        <f>IF(AND(AI4&gt;0,D4&lt;W4),0,IF(AND(AI4&gt;0,X4&lt;C4),0,IF(AND(AI4&gt;0,C4&lt;W4,D4&lt;X4),D4-W4+1,IF(AND(AI4&gt;0,C4&lt;W4,X4&lt;=D4),X4-W4,IF(AND(AI4&gt;0,W4&lt;=C4,X4&lt;=D4),X4-C4,IF(AND(AI4&gt;0,W4&lt;=C4,D4&lt;X4),AI4,0))))))</f>
        <v>0</v>
      </c>
      <c r="BU4" s="11">
        <f>$E4/(360*1.18)*BT4*9.5%</f>
        <v>0</v>
      </c>
      <c r="BV4" s="10">
        <f>IF(AND(AI4&gt;0,D4&lt;X4),0,IF(AND(AI4&gt;0,Y4&lt;C4),0,IF(AND(AI4&gt;0,C4&lt;X4,D4&lt;Y4),D4-X4+1,IF(AND(AI4&gt;0,C4&lt;X4,Y4&lt;=D4),Y4-X4,IF(AND(AI4&gt;0,X4&lt;=C4,Y4&lt;=D4),Y4-C4,IF(AND(AI4&gt;0,X4&lt;=C4,D4&lt;Y4),AI4,0))))))</f>
        <v>0</v>
      </c>
      <c r="BW4" s="11">
        <f>$E4/(360*1.18)*BV4*9%</f>
        <v>0</v>
      </c>
      <c r="BX4" s="10">
        <f>IF(AND(AI4&gt;0,D4&lt;Y4),0,IF(AND(AI4&gt;0,Z4&lt;C4),0,IF(AND(AI4&gt;0,C4&lt;Y4,D4&lt;Z4),D4-Y4+1,IF(AND(AI4&gt;0,C4&lt;Y4,Z4&lt;=D4),Z4-Y4,IF(AND(AI4&gt;0,Y4&lt;=C4,Z4&lt;=D4),Z4-C4,IF(AND(AI4&gt;0,Y4&lt;=C4,D4&lt;Z4),AI4,0))))))</f>
        <v>0</v>
      </c>
      <c r="BY4" s="11">
        <f>$E4/(360*1.18)*BX4*8.75%</f>
        <v>0</v>
      </c>
      <c r="BZ4" s="10">
        <f>IF(AND(AI4&gt;0,D4&lt;Z4),0,IF(AND(AI4&gt;0,AA4&lt;C4),0,IF(AND(AI4&gt;0,C4&lt;Z4,D4&lt;AA4),D4-Z4+1,IF(AND(AI4&gt;0,C4&lt;Z4,AA4&lt;=D4),AA4-Z4,IF(AND(AI4&gt;0,Z4&lt;=C4,AA4&lt;=D4),AA4-C4,IF(AND(AI4&gt;0,Z4&lt;=C4,D4&lt;AA4),AI4,0))))))</f>
        <v>0</v>
      </c>
      <c r="CA4" s="11">
        <f>$E4/(360*1.18)*BZ4*8.5%</f>
        <v>0</v>
      </c>
      <c r="CB4" s="10">
        <f>IF(AND(AI4&gt;0,D4&lt;AA4),0,IF(AND(AI4&gt;0,AB4&lt;C4),0,IF(AND(AI4&gt;0,C4&lt;AA4,D4&lt;AB4),D4-AA4+1,IF(AND(AI4&gt;0,C4&lt;AA4,AB4&lt;=D4),AB4-AA4,IF(AND(AI4&gt;0,AA4&lt;=C4,AB4&lt;=D4),AB4-C4,IF(AND(AI4&gt;0,AA4&lt;=C4,D4&lt;AB4),AI4,0))))))</f>
        <v>0</v>
      </c>
      <c r="CC4" s="11">
        <f>$E4/(360*1.18)*CB4*8.25%</f>
        <v>0</v>
      </c>
      <c r="CD4" s="10">
        <f>IF(AND(AI4&gt;0,D4&lt;AB4),0,IF(AND(AI4&gt;0,AC4&lt;C4),0,IF(AND(AI4&gt;0,C4&lt;AB4,D4&lt;AC4),D4-AB4+1,IF(AND(AI4&gt;0,C4&lt;AB4,AC4&lt;=D4),AC4-AB4,IF(AND(AI4&gt;0,AB4&lt;=C4,AC4&lt;=D4),AC4-C4,IF(AND(AI4&gt;0,AB4&lt;=C4,D4&lt;AC4),AI4,0))))))</f>
        <v>0</v>
      </c>
      <c r="CE4" s="11">
        <f>$E4/(360*1.18)*CD4*8%</f>
        <v>0</v>
      </c>
      <c r="CF4" s="10">
        <f>IF(AND(AI4&gt;0,D4&lt;AC4),0,IF(AND(AI4&gt;0,AD4&lt;C4),0,IF(AND(AI4&gt;0,C4&lt;AC4,D4&lt;AD4),D4-AC4+1,IF(AND(AI4&gt;0,C4&lt;AC4,AD4&lt;=D4),AD4-AC4,IF(AND(AI4&gt;0,AC4&lt;=C4,AD4&lt;=D4),AD4-C4,IF(AND(AI4&gt;0,AC4&lt;=C4,D4&lt;AD4),AI4,0))))))</f>
        <v>0</v>
      </c>
      <c r="CG4" s="11">
        <f>$E4/(360*1.18)*CF4*7.75%</f>
        <v>0</v>
      </c>
      <c r="CH4" s="10">
        <f>IF(AND(AI4&gt;0,D4&lt;AD4),0,IF(AND(AI4&gt;0,AE4&lt;C4),0,IF(AND(AI4&gt;0,C4&lt;AD4,D4&lt;AE4),D4-AD4+1,IF(AND(AI4&gt;0,C4&lt;AD4,AE4&lt;=D4),AE4-AD4,IF(AND(AI4&gt;0,AD4&lt;=C4,AE4&lt;=D4),AE4-C4,IF(AND(AI4&gt;0,AD4&lt;=C4,D4&lt;AE4),AI4,0))))))</f>
        <v>0</v>
      </c>
      <c r="CI4" s="11">
        <f>$E4/(360*1.18)*CH4*8%</f>
        <v>0</v>
      </c>
      <c r="CJ4" s="10">
        <f>IF(AND(AI4&gt;0,D4&lt;AE4),0,IF(AND(AI4&gt;0,AF4&lt;C4),0,IF(AND(AI4&gt;0,C4&lt;AE4,D4&lt;AF4),D4-AE4+1,IF(AND(AI4&gt;0,C4&lt;AE4,AF4&lt;=D4),AF4-AE4,IF(AND(AI4&gt;0,AE4&lt;=C4,AF4&lt;=D4),AF4-C4,IF(AND(AI4&gt;0,AE4&lt;=C4,D4&lt;AF4),AI4,0))))))</f>
        <v>0</v>
      </c>
      <c r="CK4" s="11">
        <f>$E4/(360*1.18)*CJ4*8.25%</f>
        <v>0</v>
      </c>
      <c r="CL4" s="10">
        <f>IF(AND(AI4&gt;0,D4&lt;AF4),0,IF(AND(AI4&gt;0,AG4&lt;C4),0,IF(AND(AI4&gt;0,C4&lt;AF4,D4&lt;AG4),D4-AF4+1,IF(AND(AI4&gt;0,C4&lt;AF4,AG4&lt;=D4),AG4-AF4,IF(AND(AI4&gt;0,AF4&lt;=C4,AG4&lt;=D4),AG4-C4,IF(AND(AI4&gt;0,AF4&lt;=C4,AF4&lt;AG4),AI4,0))))))</f>
        <v>0</v>
      </c>
      <c r="CM4" s="11">
        <f>$E4/(360*1.18)*CL4*8%</f>
        <v>0</v>
      </c>
      <c r="CN4" s="10">
        <f>IF(AND(AI4&gt;0,C4&lt;AG4,AG4&lt;=D4),D4-AG4+1,IF(AND(AI4&gt;0,AG4&lt;=C4),AI4,0))</f>
        <v>0</v>
      </c>
      <c r="CO4" s="11">
        <f>$E4/(360*1.18)*CN4*8.25%</f>
        <v>0</v>
      </c>
      <c r="CP4" s="12">
        <f t="shared" si="0"/>
        <v>0</v>
      </c>
    </row>
    <row r="5" spans="1:94" x14ac:dyDescent="0.25">
      <c r="A5" s="13">
        <v>40543</v>
      </c>
      <c r="B5" s="14"/>
      <c r="C5" s="8">
        <f>VLOOKUP(EOMONTH(A5,0),[1]ВПР26!A:B,2)</f>
        <v>40569</v>
      </c>
      <c r="D5" s="13">
        <v>40561</v>
      </c>
      <c r="E5" s="14">
        <v>1782210.92</v>
      </c>
      <c r="F5" s="16">
        <v>38894</v>
      </c>
      <c r="G5" s="16">
        <v>39013</v>
      </c>
      <c r="H5" s="16">
        <v>39111</v>
      </c>
      <c r="I5" s="17">
        <v>39252</v>
      </c>
      <c r="J5" s="17">
        <v>39482</v>
      </c>
      <c r="K5" s="17">
        <v>39567</v>
      </c>
      <c r="L5" s="17">
        <v>39609</v>
      </c>
      <c r="M5" s="17">
        <v>39643</v>
      </c>
      <c r="N5" s="17">
        <v>39764</v>
      </c>
      <c r="O5" s="17">
        <v>39783</v>
      </c>
      <c r="P5" s="17">
        <v>39927</v>
      </c>
      <c r="Q5" s="17">
        <v>39947</v>
      </c>
      <c r="R5" s="17">
        <v>39969</v>
      </c>
      <c r="S5" s="17">
        <v>40007</v>
      </c>
      <c r="T5" s="17">
        <v>40035</v>
      </c>
      <c r="U5" s="17">
        <v>40071</v>
      </c>
      <c r="V5" s="17">
        <v>40086</v>
      </c>
      <c r="W5" s="17">
        <v>40116</v>
      </c>
      <c r="X5" s="17">
        <v>40142</v>
      </c>
      <c r="Y5" s="17">
        <v>40175</v>
      </c>
      <c r="Z5" s="17">
        <v>40233</v>
      </c>
      <c r="AA5" s="17">
        <v>40266</v>
      </c>
      <c r="AB5" s="17">
        <v>40298</v>
      </c>
      <c r="AC5" s="17">
        <v>40330</v>
      </c>
      <c r="AD5" s="17">
        <v>40602</v>
      </c>
      <c r="AE5" s="17">
        <v>40666</v>
      </c>
      <c r="AF5" s="17">
        <v>40903</v>
      </c>
      <c r="AG5" s="17">
        <v>41165</v>
      </c>
      <c r="AH5" s="17"/>
      <c r="AI5" s="9">
        <f>IF((D5-C5+1)&gt;0,D5-C5+1,0)</f>
        <v>0</v>
      </c>
      <c r="AJ5" s="10">
        <f>IF(AND(AI5&gt;0,C5&lt;F5,F5&lt;=D5),F5-C5,IF(AND(AI5&gt;0,D5&lt;F5),AI5,0))</f>
        <v>0</v>
      </c>
      <c r="AK5" s="11">
        <f>$E5/(360*1.18)*AJ5*12%</f>
        <v>0</v>
      </c>
      <c r="AL5" s="10">
        <f>IF(AND(AI5&gt;0,D5&lt;F5),0,IF(AND(AI5&gt;0,G5&lt;C5),0,IF(AND(AI5&gt;0,C5&lt;F5,D5&lt;G5),D5-F5+1,IF(AND(AI5&gt;0,C5&lt;F5,G5&lt;=D5),G5-F5,IF(AND(AI5&gt;0,F5&lt;=C5,G5&lt;=D5),G5-C5,IF(AND(AI5&gt;0,F5&lt;=C5,D5&lt;G5),AI5,0))))))</f>
        <v>0</v>
      </c>
      <c r="AM5" s="11">
        <f>$E5/(360*1.18)*AL5*11.5%</f>
        <v>0</v>
      </c>
      <c r="AN5" s="10">
        <f>IF(AND(AI5&gt;0,D5&lt;G5),0,IF(AND(AI5&gt;0,H5&lt;C5),0,IF(AND(AI5&gt;0,C5&lt;G5,D5&lt;H5),D5-G5+1,IF(AND(AI5&gt;0,C5&lt;G5,H5&lt;=D5),H5-G5,IF(AND(AI5&gt;0,G5&lt;=C5,H5&lt;=D5),H5-C5,IF(AND(AI5&gt;0,G5&lt;=C5,D5&lt;H5),AI5,0))))))</f>
        <v>0</v>
      </c>
      <c r="AO5" s="11">
        <f>$E5/(360*1.18)*AN5*11%</f>
        <v>0</v>
      </c>
      <c r="AP5" s="10">
        <f>IF(AND(AI5&gt;0,D5&lt;H5),0,IF(AND(AI5&gt;0,I5&lt;C5),0,IF(AND(AI5&gt;0,C5&lt;H5,D5&lt;I5),D5-H5+1,IF(AND(AI5&gt;0,C5&lt;H5,I5&lt;=D5),I5-H5,IF(AND(AI5&gt;0,H5&lt;=C5,I5&lt;=D5),I5-C5,IF(AND(AI5&gt;0,H5&lt;=C5,D5&lt;I5),AI5,0))))))</f>
        <v>0</v>
      </c>
      <c r="AQ5" s="11">
        <f>$E5/(360*1.18)*AP5*10.5%</f>
        <v>0</v>
      </c>
      <c r="AR5" s="10">
        <f>IF(AND(AI5&gt;0,D5&lt;I5),0,IF(AND(AI5&gt;0,J5&lt;C5),0,IF(AND(AI5&gt;0,C5&lt;I5,D5&lt;J5),D5-I5+1,IF(AND(AI5&gt;0,C5&lt;I5,J5&lt;=D5),J5-I5,IF(AND(AI5&gt;0,I5&lt;=C5,J5&lt;=D5),J5-C5,IF(AND(AI5&gt;0,I5&lt;=C5,D5&lt;J5),AI5,0))))))</f>
        <v>0</v>
      </c>
      <c r="AS5" s="11">
        <f>$E5/(360*1.18)*AR5*10%</f>
        <v>0</v>
      </c>
      <c r="AT5" s="10">
        <f>IF(AND(AI5&gt;0,D5&lt;J5),0,IF(AND(AI5&gt;0,K5&lt;C5),0,IF(AND(AI5&gt;0,C5&lt;J5,D5&lt;K5),D5-J5+1,IF(AND(AI5&gt;0,C5&lt;J5,K5&lt;=D5),K5-J5,IF(AND(AI5&gt;0,J5&lt;=C5,K5&lt;=D5),K5-C5,IF(AND(AI5&gt;0,J5&lt;=C5,D5&lt;K5),AI5,0))))))</f>
        <v>0</v>
      </c>
      <c r="AU5" s="11">
        <f>$E5/(360*1.18)*AT5*10.25%</f>
        <v>0</v>
      </c>
      <c r="AV5" s="10">
        <f>IF(AND(AI5&gt;0,D5&lt;K5),0,IF(AND(AI5&gt;0,L5&lt;C5),0,IF(AND(AI5&gt;0,C5&lt;K5,D5&lt;L5),D5-K5+1,IF(AND(AI5&gt;0,C5&lt;K5,L5&lt;=D5),L5-K5,IF(AND(AI5&gt;0,K5&lt;=C5,L5&lt;=D5),L5-C5,IF(AND(AI5&gt;0,K5&lt;=C5,D5&lt;L5),AI5,0))))))</f>
        <v>0</v>
      </c>
      <c r="AW5" s="11">
        <f>$E5/(360*1.18)*AV5*10.5%</f>
        <v>0</v>
      </c>
      <c r="AX5" s="10">
        <f>IF(AND(AI5&gt;0,D5&lt;L5),0,IF(AND(AI5&gt;0,M5&lt;C5),0,IF(AND(AI5&gt;0,C5&lt;L5,D5&lt;M5),D5-L5+1,IF(AND(AI5&gt;0,C5&lt;L5,M5&lt;=D5),M5-L5,IF(AND(AI5&gt;0,L5&lt;=C5,M5&lt;=D5),M5-C5,IF(AND(AI5&gt;0,L5&lt;=C5,D5&lt;M5),AI5,0))))))</f>
        <v>0</v>
      </c>
      <c r="AY5" s="11">
        <f>$E5/(360*1.18)*AX5*10.75%</f>
        <v>0</v>
      </c>
      <c r="AZ5" s="10">
        <f>IF(AND(AI5&gt;0,D5&lt;M5),0,IF(AND(AI5&gt;0,N5&lt;C5),0,IF(AND(AI5&gt;0,C5&lt;M5,D5&lt;N5),D5-M5+1,IF(AND(AI5&gt;0,C5&lt;M5,N5&lt;=D5),N5-M5,IF(AND(AI5&gt;0,M5&lt;=C5,N5&lt;=D5),N5-C5,IF(AND(AI5&gt;0,M5&lt;=C5,D5&lt;N5),AI5,0))))))</f>
        <v>0</v>
      </c>
      <c r="BA5" s="11">
        <f>$E5/(360*1.18)*AZ5*11%</f>
        <v>0</v>
      </c>
      <c r="BB5" s="10">
        <f>IF(AND(AI5&gt;0,D5&lt;N5),0,IF(AND(AI5&gt;0,O5&lt;C5),0,IF(AND(AI5&gt;0,C5&lt;N5,D5&lt;O5),D5-N5+1,IF(AND(AI5&gt;0,C5&lt;N5,O5&lt;=D5),O5-N5,IF(AND(AI5&gt;0,N5&lt;=C5,O5&lt;=D5),O5-C5,IF(AND(AI5&gt;0,N5&lt;=C5,D5&lt;O5),AI5,0))))))</f>
        <v>0</v>
      </c>
      <c r="BC5" s="11">
        <f>$E5/(360*1.18)*BB5*12%</f>
        <v>0</v>
      </c>
      <c r="BD5" s="10">
        <f>IF(AND(AI5&gt;0,D5&lt;O5),0,IF(AND(AI5&gt;0,P5&lt;C5),0,IF(AND(AI5&gt;0,C5&lt;O5,D5&lt;P5),D5-O5+1,IF(AND(AI5&gt;0,C5&lt;O5,P5&lt;=D5),P5-O5,IF(AND(AI5&gt;0,O5&lt;=C5,P5&lt;=D5),P5-C5,IF(AND(AI5&gt;0,O5&lt;=C5,D5&lt;P5),AI5,0))))))</f>
        <v>0</v>
      </c>
      <c r="BE5" s="11">
        <f>$E5/(360*1.18)*BD5*13%</f>
        <v>0</v>
      </c>
      <c r="BF5" s="10">
        <f>IF(AND(AI5&gt;0,D5&lt;P5),0,IF(AND(AI5&gt;0,Q5&lt;C5),0,IF(AND(AI5&gt;0,C5&lt;P5,D5&lt;Q5),D5-P5+1,IF(AND(AI5&gt;0,C5&lt;P5,Q5&lt;=D5),Q5-P5,IF(AND(AI5&gt;0,P5&lt;=C5,Q5&lt;=D5),Q5-C5,IF(AND(AI5&gt;0,P5&lt;=C5,D5&lt;Q5),AI5,0))))))</f>
        <v>0</v>
      </c>
      <c r="BG5" s="11">
        <f>$E5/(360*1.18)*BF5*12.5%</f>
        <v>0</v>
      </c>
      <c r="BH5" s="10">
        <f>IF(AND(AI5&gt;0,D5&lt;Q5),0,IF(AND(AI5&gt;0,R5&lt;C5),0,IF(AND(AI5&gt;0,C5&lt;Q5,D5&lt;R5),D5-Q5+1,IF(AND(AI5&gt;0,C5&lt;Q5,R5&lt;=D5),R5-Q5,IF(AND(AI5&gt;0,Q5&lt;=C5,R5&lt;=D5),R5-C5,IF(AND(AI5&gt;0,Q5&lt;=C5,D5&lt;R5),AI5,0))))))</f>
        <v>0</v>
      </c>
      <c r="BI5" s="11">
        <f>$E5/(360*1.18)*BH5*12%</f>
        <v>0</v>
      </c>
      <c r="BJ5" s="10">
        <f>IF(AND(AI5&gt;0,D5&lt;R5),0,IF(AND(AI5&gt;0,S5&lt;C5),0,IF(AND(AI5&gt;0,C5&lt;R5,D5&lt;S5),D5-R5+1,IF(AND(AI5&gt;0,C5&lt;R5,S5&lt;=D5),S5-R5,IF(AND(AI5&gt;0,R5&lt;=C5,S5&lt;=D5),S5-C5,IF(AND(AI5&gt;0,R5&lt;=C5,D5&lt;S5),AI5,0))))))</f>
        <v>0</v>
      </c>
      <c r="BK5" s="11">
        <f>$E5/(360*1.18)*BJ5*11.5%</f>
        <v>0</v>
      </c>
      <c r="BL5" s="10">
        <f>IF(AND(AI5&gt;0,D5&lt;S5),0,IF(AND(AI5&gt;0,T5&lt;C5),0,IF(AND(AI5&gt;0,C5&lt;S5,D5&lt;T5),D5-S5+1,IF(AND(AI5&gt;0,C5&lt;S5,T5&lt;=D5),T5-S5,IF(AND(AI5&gt;0,S5&lt;=C5,T5&lt;=D5),T5-C5,IF(AND(AI5&gt;0,S5&lt;=C5,D5&lt;T5),AI5,0))))))</f>
        <v>0</v>
      </c>
      <c r="BM5" s="11">
        <f>$E5/(360*1.18)*BL5*11%</f>
        <v>0</v>
      </c>
      <c r="BN5" s="10">
        <f>IF(AND(AI5&gt;0,D5&lt;T5),0,IF(AND(AI5&gt;0,U5&lt;C5),0,IF(AND(AI5&gt;0,C5&lt;T5,D5&lt;U5),D5-T5+1,IF(AND(AI5&gt;0,C5&lt;T5,U5&lt;=D5),U5-T5,IF(AND(AI5&gt;0,T5&lt;=C5,U5&lt;=D5),U5-C5,IF(AND(AI5&gt;0,T5&lt;=C5,D5&lt;U5),AI5,0))))))</f>
        <v>0</v>
      </c>
      <c r="BO5" s="11">
        <f>$E5/(360*1.18)*BN5*10.75%</f>
        <v>0</v>
      </c>
      <c r="BP5" s="10">
        <f>IF(AND(AI5&gt;0,D5&lt;U5),0,IF(AND(AI5&gt;0,V5&lt;C5),0,IF(AND(AI5&gt;0,C5&lt;U5,D5&lt;V5),D5-U5+1,IF(AND(AI5&gt;0,C5&lt;U5,V5&lt;=D5),V5-U5,IF(AND(AI5&gt;0,U5&lt;=C5,V5&lt;=D5),V5-C5,IF(AND(AI5&gt;0,U5&lt;=C5,D5&lt;V5),AI5,0))))))</f>
        <v>0</v>
      </c>
      <c r="BQ5" s="11">
        <f>$E5/(360*1.18)*BP5*10.5%</f>
        <v>0</v>
      </c>
      <c r="BR5" s="10">
        <f>IF(AND(AI5&gt;0,D5&lt;V5),0,IF(AND(AI5&gt;0,W5&lt;C5),0,IF(AND(AI5&gt;0,C5&lt;V5,D5&lt;W5),D5-V5+1,IF(AND(AI5&gt;0,C5&lt;V5,W5&lt;=D5),W5-V5,IF(AND(AI5&gt;0,V5&lt;=C5,W5&lt;=D5),W5-C5,IF(AND(AI5&gt;0,V5&lt;=C5,D5&lt;W5),AI5,0))))))</f>
        <v>0</v>
      </c>
      <c r="BS5" s="11">
        <f>$E5/(360*1.18)*BR5*10%</f>
        <v>0</v>
      </c>
      <c r="BT5" s="10">
        <f>IF(AND(AI5&gt;0,D5&lt;W5),0,IF(AND(AI5&gt;0,X5&lt;C5),0,IF(AND(AI5&gt;0,C5&lt;W5,D5&lt;X5),D5-W5+1,IF(AND(AI5&gt;0,C5&lt;W5,X5&lt;=D5),X5-W5,IF(AND(AI5&gt;0,W5&lt;=C5,X5&lt;=D5),X5-C5,IF(AND(AI5&gt;0,W5&lt;=C5,D5&lt;X5),AI5,0))))))</f>
        <v>0</v>
      </c>
      <c r="BU5" s="11">
        <f>$E5/(360*1.18)*BT5*9.5%</f>
        <v>0</v>
      </c>
      <c r="BV5" s="10">
        <f>IF(AND(AI5&gt;0,D5&lt;X5),0,IF(AND(AI5&gt;0,Y5&lt;C5),0,IF(AND(AI5&gt;0,C5&lt;X5,D5&lt;Y5),D5-X5+1,IF(AND(AI5&gt;0,C5&lt;X5,Y5&lt;=D5),Y5-X5,IF(AND(AI5&gt;0,X5&lt;=C5,Y5&lt;=D5),Y5-C5,IF(AND(AI5&gt;0,X5&lt;=C5,D5&lt;Y5),AI5,0))))))</f>
        <v>0</v>
      </c>
      <c r="BW5" s="11">
        <f>$E5/(360*1.18)*BV5*9%</f>
        <v>0</v>
      </c>
      <c r="BX5" s="10">
        <f>IF(AND(AI5&gt;0,D5&lt;Y5),0,IF(AND(AI5&gt;0,Z5&lt;C5),0,IF(AND(AI5&gt;0,C5&lt;Y5,D5&lt;Z5),D5-Y5+1,IF(AND(AI5&gt;0,C5&lt;Y5,Z5&lt;=D5),Z5-Y5,IF(AND(AI5&gt;0,Y5&lt;=C5,Z5&lt;=D5),Z5-C5,IF(AND(AI5&gt;0,Y5&lt;=C5,D5&lt;Z5),AI5,0))))))</f>
        <v>0</v>
      </c>
      <c r="BY5" s="11">
        <f>$E5/(360*1.18)*BX5*8.75%</f>
        <v>0</v>
      </c>
      <c r="BZ5" s="10">
        <f>IF(AND(AI5&gt;0,D5&lt;Z5),0,IF(AND(AI5&gt;0,AA5&lt;C5),0,IF(AND(AI5&gt;0,C5&lt;Z5,D5&lt;AA5),D5-Z5+1,IF(AND(AI5&gt;0,C5&lt;Z5,AA5&lt;=D5),AA5-Z5,IF(AND(AI5&gt;0,Z5&lt;=C5,AA5&lt;=D5),AA5-C5,IF(AND(AI5&gt;0,Z5&lt;=C5,D5&lt;AA5),AI5,0))))))</f>
        <v>0</v>
      </c>
      <c r="CA5" s="11">
        <f>$E5/(360*1.18)*BZ5*8.5%</f>
        <v>0</v>
      </c>
      <c r="CB5" s="10">
        <f>IF(AND(AI5&gt;0,D5&lt;AA5),0,IF(AND(AI5&gt;0,AB5&lt;C5),0,IF(AND(AI5&gt;0,C5&lt;AA5,D5&lt;AB5),D5-AA5+1,IF(AND(AI5&gt;0,C5&lt;AA5,AB5&lt;=D5),AB5-AA5,IF(AND(AI5&gt;0,AA5&lt;=C5,AB5&lt;=D5),AB5-C5,IF(AND(AI5&gt;0,AA5&lt;=C5,D5&lt;AB5),AI5,0))))))</f>
        <v>0</v>
      </c>
      <c r="CC5" s="11">
        <f>$E5/(360*1.18)*CB5*8.25%</f>
        <v>0</v>
      </c>
      <c r="CD5" s="10">
        <f>IF(AND(AI5&gt;0,D5&lt;AB5),0,IF(AND(AI5&gt;0,AC5&lt;C5),0,IF(AND(AI5&gt;0,C5&lt;AB5,D5&lt;AC5),D5-AB5+1,IF(AND(AI5&gt;0,C5&lt;AB5,AC5&lt;=D5),AC5-AB5,IF(AND(AI5&gt;0,AB5&lt;=C5,AC5&lt;=D5),AC5-C5,IF(AND(AI5&gt;0,AB5&lt;=C5,D5&lt;AC5),AI5,0))))))</f>
        <v>0</v>
      </c>
      <c r="CE5" s="11">
        <f>$E5/(360*1.18)*CD5*8%</f>
        <v>0</v>
      </c>
      <c r="CF5" s="10">
        <f>IF(AND(AI5&gt;0,D5&lt;AC5),0,IF(AND(AI5&gt;0,AD5&lt;C5),0,IF(AND(AI5&gt;0,C5&lt;AC5,D5&lt;AD5),D5-AC5+1,IF(AND(AI5&gt;0,C5&lt;AC5,AD5&lt;=D5),AD5-AC5,IF(AND(AI5&gt;0,AC5&lt;=C5,AD5&lt;=D5),AD5-C5,IF(AND(AI5&gt;0,AC5&lt;=C5,D5&lt;AD5),AI5,0))))))</f>
        <v>0</v>
      </c>
      <c r="CG5" s="11">
        <f>$E5/(360*1.18)*CF5*7.75%</f>
        <v>0</v>
      </c>
      <c r="CH5" s="10">
        <f>IF(AND(AI5&gt;0,D5&lt;AD5),0,IF(AND(AI5&gt;0,AE5&lt;C5),0,IF(AND(AI5&gt;0,C5&lt;AD5,D5&lt;AE5),D5-AD5+1,IF(AND(AI5&gt;0,C5&lt;AD5,AE5&lt;=D5),AE5-AD5,IF(AND(AI5&gt;0,AD5&lt;=C5,AE5&lt;=D5),AE5-C5,IF(AND(AI5&gt;0,AD5&lt;=C5,D5&lt;AE5),AI5,0))))))</f>
        <v>0</v>
      </c>
      <c r="CI5" s="11">
        <f>$E5/(360*1.18)*CH5*8%</f>
        <v>0</v>
      </c>
      <c r="CJ5" s="10">
        <f>IF(AND(AI5&gt;0,D5&lt;AE5),0,IF(AND(AI5&gt;0,AF5&lt;C5),0,IF(AND(AI5&gt;0,C5&lt;AE5,D5&lt;AF5),D5-AE5+1,IF(AND(AI5&gt;0,C5&lt;AE5,AF5&lt;=D5),AF5-AE5,IF(AND(AI5&gt;0,AE5&lt;=C5,AF5&lt;=D5),AF5-C5,IF(AND(AI5&gt;0,AE5&lt;=C5,D5&lt;AF5),AI5,0))))))</f>
        <v>0</v>
      </c>
      <c r="CK5" s="11">
        <f>$E5/(360*1.18)*CJ5*8.25%</f>
        <v>0</v>
      </c>
      <c r="CL5" s="10">
        <f>IF(AND(AI5&gt;0,D5&lt;AF5),0,IF(AND(AI5&gt;0,AG5&lt;C5),0,IF(AND(AI5&gt;0,C5&lt;AF5,D5&lt;AG5),D5-AF5+1,IF(AND(AI5&gt;0,C5&lt;AF5,AG5&lt;=D5),AG5-AF5,IF(AND(AI5&gt;0,AF5&lt;=C5,AG5&lt;=D5),AG5-C5,IF(AND(AI5&gt;0,AF5&lt;=C5,AF5&lt;AG5),AI5,0))))))</f>
        <v>0</v>
      </c>
      <c r="CM5" s="11">
        <f>$E5/(360*1.18)*CL5*8%</f>
        <v>0</v>
      </c>
      <c r="CN5" s="10">
        <f>IF(AND(AI5&gt;0,C5&lt;AG5,AG5&lt;=D5),D5-AG5+1,IF(AND(AI5&gt;0,AG5&lt;=C5),AI5,0))</f>
        <v>0</v>
      </c>
      <c r="CO5" s="11">
        <f>$E5/(360*1.18)*CN5*8.25%</f>
        <v>0</v>
      </c>
      <c r="CP5" s="12">
        <f t="shared" si="0"/>
        <v>0</v>
      </c>
    </row>
    <row r="6" spans="1:94" x14ac:dyDescent="0.25">
      <c r="A6" s="13">
        <v>40543</v>
      </c>
      <c r="B6" s="14"/>
      <c r="C6" s="8">
        <f>VLOOKUP(EOMONTH(A6,0),[1]ВПР26!A:B,2)</f>
        <v>40569</v>
      </c>
      <c r="D6" s="13">
        <v>40571</v>
      </c>
      <c r="E6" s="14">
        <v>143924.85</v>
      </c>
      <c r="F6" s="16">
        <v>38894</v>
      </c>
      <c r="G6" s="16">
        <v>39013</v>
      </c>
      <c r="H6" s="16">
        <v>39111</v>
      </c>
      <c r="I6" s="17">
        <v>39252</v>
      </c>
      <c r="J6" s="17">
        <v>39482</v>
      </c>
      <c r="K6" s="17">
        <v>39567</v>
      </c>
      <c r="L6" s="17">
        <v>39609</v>
      </c>
      <c r="M6" s="17">
        <v>39643</v>
      </c>
      <c r="N6" s="17">
        <v>39764</v>
      </c>
      <c r="O6" s="17">
        <v>39783</v>
      </c>
      <c r="P6" s="17">
        <v>39927</v>
      </c>
      <c r="Q6" s="17">
        <v>39947</v>
      </c>
      <c r="R6" s="17">
        <v>39969</v>
      </c>
      <c r="S6" s="17">
        <v>40007</v>
      </c>
      <c r="T6" s="17">
        <v>40035</v>
      </c>
      <c r="U6" s="17">
        <v>40071</v>
      </c>
      <c r="V6" s="17">
        <v>40086</v>
      </c>
      <c r="W6" s="17">
        <v>40116</v>
      </c>
      <c r="X6" s="17">
        <v>40142</v>
      </c>
      <c r="Y6" s="17">
        <v>40175</v>
      </c>
      <c r="Z6" s="17">
        <v>40233</v>
      </c>
      <c r="AA6" s="17">
        <v>40266</v>
      </c>
      <c r="AB6" s="17">
        <v>40298</v>
      </c>
      <c r="AC6" s="17">
        <v>40330</v>
      </c>
      <c r="AD6" s="17">
        <v>40602</v>
      </c>
      <c r="AE6" s="17">
        <v>40666</v>
      </c>
      <c r="AF6" s="17">
        <v>40903</v>
      </c>
      <c r="AG6" s="17">
        <v>41165</v>
      </c>
      <c r="AH6" s="17"/>
      <c r="AI6" s="9">
        <f>IF((D6-C6+1)&gt;0,D6-C6+1,0)</f>
        <v>3</v>
      </c>
      <c r="AJ6" s="10">
        <f>IF(AND(AI6&gt;0,C6&lt;F6,F6&lt;=D6),F6-C6,IF(AND(AI6&gt;0,D6&lt;F6),AI6,0))</f>
        <v>0</v>
      </c>
      <c r="AK6" s="11">
        <f>$E6/(360*1.18)*AJ6*12%</f>
        <v>0</v>
      </c>
      <c r="AL6" s="10">
        <f>IF(AND(AI6&gt;0,D6&lt;F6),0,IF(AND(AI6&gt;0,G6&lt;C6),0,IF(AND(AI6&gt;0,C6&lt;F6,D6&lt;G6),D6-F6+1,IF(AND(AI6&gt;0,C6&lt;F6,G6&lt;=D6),G6-F6,IF(AND(AI6&gt;0,F6&lt;=C6,G6&lt;=D6),G6-C6,IF(AND(AI6&gt;0,F6&lt;=C6,D6&lt;G6),AI6,0))))))</f>
        <v>0</v>
      </c>
      <c r="AM6" s="11">
        <f>$E6/(360*1.18)*AL6*11.5%</f>
        <v>0</v>
      </c>
      <c r="AN6" s="10">
        <f>IF(AND(AI6&gt;0,D6&lt;G6),0,IF(AND(AI6&gt;0,H6&lt;C6),0,IF(AND(AI6&gt;0,C6&lt;G6,D6&lt;H6),D6-G6+1,IF(AND(AI6&gt;0,C6&lt;G6,H6&lt;=D6),H6-G6,IF(AND(AI6&gt;0,G6&lt;=C6,H6&lt;=D6),H6-C6,IF(AND(AI6&gt;0,G6&lt;=C6,D6&lt;H6),AI6,0))))))</f>
        <v>0</v>
      </c>
      <c r="AO6" s="11">
        <f>$E6/(360*1.18)*AN6*11%</f>
        <v>0</v>
      </c>
      <c r="AP6" s="10">
        <f>IF(AND(AI6&gt;0,D6&lt;H6),0,IF(AND(AI6&gt;0,I6&lt;C6),0,IF(AND(AI6&gt;0,C6&lt;H6,D6&lt;I6),D6-H6+1,IF(AND(AI6&gt;0,C6&lt;H6,I6&lt;=D6),I6-H6,IF(AND(AI6&gt;0,H6&lt;=C6,I6&lt;=D6),I6-C6,IF(AND(AI6&gt;0,H6&lt;=C6,D6&lt;I6),AI6,0))))))</f>
        <v>0</v>
      </c>
      <c r="AQ6" s="11">
        <f>$E6/(360*1.18)*AP6*10.5%</f>
        <v>0</v>
      </c>
      <c r="AR6" s="10">
        <f>IF(AND(AI6&gt;0,D6&lt;I6),0,IF(AND(AI6&gt;0,J6&lt;C6),0,IF(AND(AI6&gt;0,C6&lt;I6,D6&lt;J6),D6-I6+1,IF(AND(AI6&gt;0,C6&lt;I6,J6&lt;=D6),J6-I6,IF(AND(AI6&gt;0,I6&lt;=C6,J6&lt;=D6),J6-C6,IF(AND(AI6&gt;0,I6&lt;=C6,D6&lt;J6),AI6,0))))))</f>
        <v>0</v>
      </c>
      <c r="AS6" s="11">
        <f>$E6/(360*1.18)*AR6*10%</f>
        <v>0</v>
      </c>
      <c r="AT6" s="10">
        <f>IF(AND(AI6&gt;0,D6&lt;J6),0,IF(AND(AI6&gt;0,K6&lt;C6),0,IF(AND(AI6&gt;0,C6&lt;J6,D6&lt;K6),D6-J6+1,IF(AND(AI6&gt;0,C6&lt;J6,K6&lt;=D6),K6-J6,IF(AND(AI6&gt;0,J6&lt;=C6,K6&lt;=D6),K6-C6,IF(AND(AI6&gt;0,J6&lt;=C6,D6&lt;K6),AI6,0))))))</f>
        <v>0</v>
      </c>
      <c r="AU6" s="11">
        <f>$E6/(360*1.18)*AT6*10.25%</f>
        <v>0</v>
      </c>
      <c r="AV6" s="10">
        <f>IF(AND(AI6&gt;0,D6&lt;K6),0,IF(AND(AI6&gt;0,L6&lt;C6),0,IF(AND(AI6&gt;0,C6&lt;K6,D6&lt;L6),D6-K6+1,IF(AND(AI6&gt;0,C6&lt;K6,L6&lt;=D6),L6-K6,IF(AND(AI6&gt;0,K6&lt;=C6,L6&lt;=D6),L6-C6,IF(AND(AI6&gt;0,K6&lt;=C6,D6&lt;L6),AI6,0))))))</f>
        <v>0</v>
      </c>
      <c r="AW6" s="11">
        <f>$E6/(360*1.18)*AV6*10.5%</f>
        <v>0</v>
      </c>
      <c r="AX6" s="10">
        <f>IF(AND(AI6&gt;0,D6&lt;L6),0,IF(AND(AI6&gt;0,M6&lt;C6),0,IF(AND(AI6&gt;0,C6&lt;L6,D6&lt;M6),D6-L6+1,IF(AND(AI6&gt;0,C6&lt;L6,M6&lt;=D6),M6-L6,IF(AND(AI6&gt;0,L6&lt;=C6,M6&lt;=D6),M6-C6,IF(AND(AI6&gt;0,L6&lt;=C6,D6&lt;M6),AI6,0))))))</f>
        <v>0</v>
      </c>
      <c r="AY6" s="11">
        <f>$E6/(360*1.18)*AX6*10.75%</f>
        <v>0</v>
      </c>
      <c r="AZ6" s="10">
        <f>IF(AND(AI6&gt;0,D6&lt;M6),0,IF(AND(AI6&gt;0,N6&lt;C6),0,IF(AND(AI6&gt;0,C6&lt;M6,D6&lt;N6),D6-M6+1,IF(AND(AI6&gt;0,C6&lt;M6,N6&lt;=D6),N6-M6,IF(AND(AI6&gt;0,M6&lt;=C6,N6&lt;=D6),N6-C6,IF(AND(AI6&gt;0,M6&lt;=C6,D6&lt;N6),AI6,0))))))</f>
        <v>0</v>
      </c>
      <c r="BA6" s="11">
        <f>$E6/(360*1.18)*AZ6*11%</f>
        <v>0</v>
      </c>
      <c r="BB6" s="10">
        <f>IF(AND(AI6&gt;0,D6&lt;N6),0,IF(AND(AI6&gt;0,O6&lt;C6),0,IF(AND(AI6&gt;0,C6&lt;N6,D6&lt;O6),D6-N6+1,IF(AND(AI6&gt;0,C6&lt;N6,O6&lt;=D6),O6-N6,IF(AND(AI6&gt;0,N6&lt;=C6,O6&lt;=D6),O6-C6,IF(AND(AI6&gt;0,N6&lt;=C6,D6&lt;O6),AI6,0))))))</f>
        <v>0</v>
      </c>
      <c r="BC6" s="11">
        <f>$E6/(360*1.18)*BB6*12%</f>
        <v>0</v>
      </c>
      <c r="BD6" s="10">
        <f>IF(AND(AI6&gt;0,D6&lt;O6),0,IF(AND(AI6&gt;0,P6&lt;C6),0,IF(AND(AI6&gt;0,C6&lt;O6,D6&lt;P6),D6-O6+1,IF(AND(AI6&gt;0,C6&lt;O6,P6&lt;=D6),P6-O6,IF(AND(AI6&gt;0,O6&lt;=C6,P6&lt;=D6),P6-C6,IF(AND(AI6&gt;0,O6&lt;=C6,D6&lt;P6),AI6,0))))))</f>
        <v>0</v>
      </c>
      <c r="BE6" s="11">
        <f>$E6/(360*1.18)*BD6*13%</f>
        <v>0</v>
      </c>
      <c r="BF6" s="10">
        <f>IF(AND(AI6&gt;0,D6&lt;P6),0,IF(AND(AI6&gt;0,Q6&lt;C6),0,IF(AND(AI6&gt;0,C6&lt;P6,D6&lt;Q6),D6-P6+1,IF(AND(AI6&gt;0,C6&lt;P6,Q6&lt;=D6),Q6-P6,IF(AND(AI6&gt;0,P6&lt;=C6,Q6&lt;=D6),Q6-C6,IF(AND(AI6&gt;0,P6&lt;=C6,D6&lt;Q6),AI6,0))))))</f>
        <v>0</v>
      </c>
      <c r="BG6" s="11">
        <f>$E6/(360*1.18)*BF6*12.5%</f>
        <v>0</v>
      </c>
      <c r="BH6" s="10">
        <f>IF(AND(AI6&gt;0,D6&lt;Q6),0,IF(AND(AI6&gt;0,R6&lt;C6),0,IF(AND(AI6&gt;0,C6&lt;Q6,D6&lt;R6),D6-Q6+1,IF(AND(AI6&gt;0,C6&lt;Q6,R6&lt;=D6),R6-Q6,IF(AND(AI6&gt;0,Q6&lt;=C6,R6&lt;=D6),R6-C6,IF(AND(AI6&gt;0,Q6&lt;=C6,D6&lt;R6),AI6,0))))))</f>
        <v>0</v>
      </c>
      <c r="BI6" s="11">
        <f>$E6/(360*1.18)*BH6*12%</f>
        <v>0</v>
      </c>
      <c r="BJ6" s="10">
        <f>IF(AND(AI6&gt;0,D6&lt;R6),0,IF(AND(AI6&gt;0,S6&lt;C6),0,IF(AND(AI6&gt;0,C6&lt;R6,D6&lt;S6),D6-R6+1,IF(AND(AI6&gt;0,C6&lt;R6,S6&lt;=D6),S6-R6,IF(AND(AI6&gt;0,R6&lt;=C6,S6&lt;=D6),S6-C6,IF(AND(AI6&gt;0,R6&lt;=C6,D6&lt;S6),AI6,0))))))</f>
        <v>0</v>
      </c>
      <c r="BK6" s="11">
        <f>$E6/(360*1.18)*BJ6*11.5%</f>
        <v>0</v>
      </c>
      <c r="BL6" s="10">
        <f>IF(AND(AI6&gt;0,D6&lt;S6),0,IF(AND(AI6&gt;0,T6&lt;C6),0,IF(AND(AI6&gt;0,C6&lt;S6,D6&lt;T6),D6-S6+1,IF(AND(AI6&gt;0,C6&lt;S6,T6&lt;=D6),T6-S6,IF(AND(AI6&gt;0,S6&lt;=C6,T6&lt;=D6),T6-C6,IF(AND(AI6&gt;0,S6&lt;=C6,D6&lt;T6),AI6,0))))))</f>
        <v>0</v>
      </c>
      <c r="BM6" s="11">
        <f>$E6/(360*1.18)*BL6*11%</f>
        <v>0</v>
      </c>
      <c r="BN6" s="10">
        <f>IF(AND(AI6&gt;0,D6&lt;T6),0,IF(AND(AI6&gt;0,U6&lt;C6),0,IF(AND(AI6&gt;0,C6&lt;T6,D6&lt;U6),D6-T6+1,IF(AND(AI6&gt;0,C6&lt;T6,U6&lt;=D6),U6-T6,IF(AND(AI6&gt;0,T6&lt;=C6,U6&lt;=D6),U6-C6,IF(AND(AI6&gt;0,T6&lt;=C6,D6&lt;U6),AI6,0))))))</f>
        <v>0</v>
      </c>
      <c r="BO6" s="11">
        <f>$E6/(360*1.18)*BN6*10.75%</f>
        <v>0</v>
      </c>
      <c r="BP6" s="10">
        <f>IF(AND(AI6&gt;0,D6&lt;U6),0,IF(AND(AI6&gt;0,V6&lt;C6),0,IF(AND(AI6&gt;0,C6&lt;U6,D6&lt;V6),D6-U6+1,IF(AND(AI6&gt;0,C6&lt;U6,V6&lt;=D6),V6-U6,IF(AND(AI6&gt;0,U6&lt;=C6,V6&lt;=D6),V6-C6,IF(AND(AI6&gt;0,U6&lt;=C6,D6&lt;V6),AI6,0))))))</f>
        <v>0</v>
      </c>
      <c r="BQ6" s="11">
        <f>$E6/(360*1.18)*BP6*10.5%</f>
        <v>0</v>
      </c>
      <c r="BR6" s="10">
        <f>IF(AND(AI6&gt;0,D6&lt;V6),0,IF(AND(AI6&gt;0,W6&lt;C6),0,IF(AND(AI6&gt;0,C6&lt;V6,D6&lt;W6),D6-V6+1,IF(AND(AI6&gt;0,C6&lt;V6,W6&lt;=D6),W6-V6,IF(AND(AI6&gt;0,V6&lt;=C6,W6&lt;=D6),W6-C6,IF(AND(AI6&gt;0,V6&lt;=C6,D6&lt;W6),AI6,0))))))</f>
        <v>0</v>
      </c>
      <c r="BS6" s="11">
        <f>$E6/(360*1.18)*BR6*10%</f>
        <v>0</v>
      </c>
      <c r="BT6" s="10">
        <f>IF(AND(AI6&gt;0,D6&lt;W6),0,IF(AND(AI6&gt;0,X6&lt;C6),0,IF(AND(AI6&gt;0,C6&lt;W6,D6&lt;X6),D6-W6+1,IF(AND(AI6&gt;0,C6&lt;W6,X6&lt;=D6),X6-W6,IF(AND(AI6&gt;0,W6&lt;=C6,X6&lt;=D6),X6-C6,IF(AND(AI6&gt;0,W6&lt;=C6,D6&lt;X6),AI6,0))))))</f>
        <v>0</v>
      </c>
      <c r="BU6" s="11">
        <f>$E6/(360*1.18)*BT6*9.5%</f>
        <v>0</v>
      </c>
      <c r="BV6" s="10">
        <f>IF(AND(AI6&gt;0,D6&lt;X6),0,IF(AND(AI6&gt;0,Y6&lt;C6),0,IF(AND(AI6&gt;0,C6&lt;X6,D6&lt;Y6),D6-X6+1,IF(AND(AI6&gt;0,C6&lt;X6,Y6&lt;=D6),Y6-X6,IF(AND(AI6&gt;0,X6&lt;=C6,Y6&lt;=D6),Y6-C6,IF(AND(AI6&gt;0,X6&lt;=C6,D6&lt;Y6),AI6,0))))))</f>
        <v>0</v>
      </c>
      <c r="BW6" s="11">
        <f>$E6/(360*1.18)*BV6*9%</f>
        <v>0</v>
      </c>
      <c r="BX6" s="10">
        <f>IF(AND(AI6&gt;0,D6&lt;Y6),0,IF(AND(AI6&gt;0,Z6&lt;C6),0,IF(AND(AI6&gt;0,C6&lt;Y6,D6&lt;Z6),D6-Y6+1,IF(AND(AI6&gt;0,C6&lt;Y6,Z6&lt;=D6),Z6-Y6,IF(AND(AI6&gt;0,Y6&lt;=C6,Z6&lt;=D6),Z6-C6,IF(AND(AI6&gt;0,Y6&lt;=C6,D6&lt;Z6),AI6,0))))))</f>
        <v>0</v>
      </c>
      <c r="BY6" s="11">
        <f>$E6/(360*1.18)*BX6*8.75%</f>
        <v>0</v>
      </c>
      <c r="BZ6" s="10">
        <f>IF(AND(AI6&gt;0,D6&lt;Z6),0,IF(AND(AI6&gt;0,AA6&lt;C6),0,IF(AND(AI6&gt;0,C6&lt;Z6,D6&lt;AA6),D6-Z6+1,IF(AND(AI6&gt;0,C6&lt;Z6,AA6&lt;=D6),AA6-Z6,IF(AND(AI6&gt;0,Z6&lt;=C6,AA6&lt;=D6),AA6-C6,IF(AND(AI6&gt;0,Z6&lt;=C6,D6&lt;AA6),AI6,0))))))</f>
        <v>0</v>
      </c>
      <c r="CA6" s="11">
        <f>$E6/(360*1.18)*BZ6*8.5%</f>
        <v>0</v>
      </c>
      <c r="CB6" s="10">
        <f>IF(AND(AI6&gt;0,D6&lt;AA6),0,IF(AND(AI6&gt;0,AB6&lt;C6),0,IF(AND(AI6&gt;0,C6&lt;AA6,D6&lt;AB6),D6-AA6+1,IF(AND(AI6&gt;0,C6&lt;AA6,AB6&lt;=D6),AB6-AA6,IF(AND(AI6&gt;0,AA6&lt;=C6,AB6&lt;=D6),AB6-C6,IF(AND(AI6&gt;0,AA6&lt;=C6,D6&lt;AB6),AI6,0))))))</f>
        <v>0</v>
      </c>
      <c r="CC6" s="11">
        <f>$E6/(360*1.18)*CB6*8.25%</f>
        <v>0</v>
      </c>
      <c r="CD6" s="10">
        <f>IF(AND(AI6&gt;0,D6&lt;AB6),0,IF(AND(AI6&gt;0,AC6&lt;C6),0,IF(AND(AI6&gt;0,C6&lt;AB6,D6&lt;AC6),D6-AB6+1,IF(AND(AI6&gt;0,C6&lt;AB6,AC6&lt;=D6),AC6-AB6,IF(AND(AI6&gt;0,AB6&lt;=C6,AC6&lt;=D6),AC6-C6,IF(AND(AI6&gt;0,AB6&lt;=C6,D6&lt;AC6),AI6,0))))))</f>
        <v>0</v>
      </c>
      <c r="CE6" s="11">
        <f>$E6/(360*1.18)*CD6*8%</f>
        <v>0</v>
      </c>
      <c r="CF6" s="10">
        <f>IF(AND(AI6&gt;0,D6&lt;AC6),0,IF(AND(AI6&gt;0,AD6&lt;C6),0,IF(AND(AI6&gt;0,C6&lt;AC6,D6&lt;AD6),D6-AC6+1,IF(AND(AI6&gt;0,C6&lt;AC6,AD6&lt;=D6),AD6-AC6,IF(AND(AI6&gt;0,AC6&lt;=C6,AD6&lt;=D6),AD6-C6,IF(AND(AI6&gt;0,AC6&lt;=C6,D6&lt;AD6),AI6,0))))))</f>
        <v>3</v>
      </c>
      <c r="CG6" s="11">
        <f>$E6/(360*1.18)*CF6*7.75%</f>
        <v>78.772428495762725</v>
      </c>
      <c r="CH6" s="10">
        <f>IF(AND(AI6&gt;0,D6&lt;AD6),0,IF(AND(AI6&gt;0,AE6&lt;C6),0,IF(AND(AI6&gt;0,C6&lt;AD6,D6&lt;AE6),D6-AD6+1,IF(AND(AI6&gt;0,C6&lt;AD6,AE6&lt;=D6),AE6-AD6,IF(AND(AI6&gt;0,AD6&lt;=C6,AE6&lt;=D6),AE6-C6,IF(AND(AI6&gt;0,AD6&lt;=C6,D6&lt;AE6),AI6,0))))))</f>
        <v>0</v>
      </c>
      <c r="CI6" s="11">
        <f>$E6/(360*1.18)*CH6*8%</f>
        <v>0</v>
      </c>
      <c r="CJ6" s="10">
        <f>IF(AND(AI6&gt;0,D6&lt;AE6),0,IF(AND(AI6&gt;0,AF6&lt;C6),0,IF(AND(AI6&gt;0,C6&lt;AE6,D6&lt;AF6),D6-AE6+1,IF(AND(AI6&gt;0,C6&lt;AE6,AF6&lt;=D6),AF6-AE6,IF(AND(AI6&gt;0,AE6&lt;=C6,AF6&lt;=D6),AF6-C6,IF(AND(AI6&gt;0,AE6&lt;=C6,D6&lt;AF6),AI6,0))))))</f>
        <v>0</v>
      </c>
      <c r="CK6" s="11">
        <f>$E6/(360*1.18)*CJ6*8.25%</f>
        <v>0</v>
      </c>
      <c r="CL6" s="10">
        <f>IF(AND(AI6&gt;0,D6&lt;AF6),0,IF(AND(AI6&gt;0,AG6&lt;C6),0,IF(AND(AI6&gt;0,C6&lt;AF6,D6&lt;AG6),D6-AF6+1,IF(AND(AI6&gt;0,C6&lt;AF6,AG6&lt;=D6),AG6-AF6,IF(AND(AI6&gt;0,AF6&lt;=C6,AG6&lt;=D6),AG6-C6,IF(AND(AI6&gt;0,AF6&lt;=C6,AF6&lt;AG6),AI6,0))))))</f>
        <v>0</v>
      </c>
      <c r="CM6" s="11">
        <f>$E6/(360*1.18)*CL6*8%</f>
        <v>0</v>
      </c>
      <c r="CN6" s="10">
        <f>IF(AND(AI6&gt;0,C6&lt;AG6,AG6&lt;=D6),D6-AG6+1,IF(AND(AI6&gt;0,AG6&lt;=C6),AI6,0))</f>
        <v>0</v>
      </c>
      <c r="CO6" s="11">
        <f>$E6/(360*1.18)*CN6*8.25%</f>
        <v>0</v>
      </c>
      <c r="CP6" s="12">
        <f t="shared" si="0"/>
        <v>0</v>
      </c>
    </row>
    <row r="7" spans="1:94" x14ac:dyDescent="0.25">
      <c r="A7" s="13">
        <v>40543</v>
      </c>
      <c r="B7" s="14"/>
      <c r="C7" s="8">
        <f>VLOOKUP(EOMONTH(A7,0),[1]ВПР26!A:B,2)</f>
        <v>40569</v>
      </c>
      <c r="D7" s="13">
        <v>40572</v>
      </c>
      <c r="E7" s="14">
        <v>73864.23</v>
      </c>
      <c r="F7" s="16">
        <v>38894</v>
      </c>
      <c r="G7" s="16">
        <v>39013</v>
      </c>
      <c r="H7" s="16">
        <v>39111</v>
      </c>
      <c r="I7" s="17">
        <v>39252</v>
      </c>
      <c r="J7" s="17">
        <v>39482</v>
      </c>
      <c r="K7" s="17">
        <v>39567</v>
      </c>
      <c r="L7" s="17">
        <v>39609</v>
      </c>
      <c r="M7" s="17">
        <v>39643</v>
      </c>
      <c r="N7" s="17">
        <v>39764</v>
      </c>
      <c r="O7" s="17">
        <v>39783</v>
      </c>
      <c r="P7" s="17">
        <v>39927</v>
      </c>
      <c r="Q7" s="17">
        <v>39947</v>
      </c>
      <c r="R7" s="17">
        <v>39969</v>
      </c>
      <c r="S7" s="17">
        <v>40007</v>
      </c>
      <c r="T7" s="17">
        <v>40035</v>
      </c>
      <c r="U7" s="17">
        <v>40071</v>
      </c>
      <c r="V7" s="17">
        <v>40086</v>
      </c>
      <c r="W7" s="17">
        <v>40116</v>
      </c>
      <c r="X7" s="17">
        <v>40142</v>
      </c>
      <c r="Y7" s="17">
        <v>40175</v>
      </c>
      <c r="Z7" s="17">
        <v>40233</v>
      </c>
      <c r="AA7" s="17">
        <v>40266</v>
      </c>
      <c r="AB7" s="17">
        <v>40298</v>
      </c>
      <c r="AC7" s="17">
        <v>40330</v>
      </c>
      <c r="AD7" s="17">
        <v>40602</v>
      </c>
      <c r="AE7" s="17">
        <v>40666</v>
      </c>
      <c r="AF7" s="17">
        <v>40903</v>
      </c>
      <c r="AG7" s="17">
        <v>41165</v>
      </c>
      <c r="AH7" s="17"/>
      <c r="AI7" s="9">
        <f>IF((D7-C7+1)&gt;0,D7-C7+1,0)</f>
        <v>4</v>
      </c>
      <c r="AJ7" s="10">
        <f>IF(AND(AI7&gt;0,C7&lt;F7,F7&lt;=D7),F7-C7,IF(AND(AI7&gt;0,D7&lt;F7),AI7,0))</f>
        <v>0</v>
      </c>
      <c r="AK7" s="11">
        <f>$E7/(360*1.18)*AJ7*12%</f>
        <v>0</v>
      </c>
      <c r="AL7" s="10">
        <f>IF(AND(AI7&gt;0,D7&lt;F7),0,IF(AND(AI7&gt;0,G7&lt;C7),0,IF(AND(AI7&gt;0,C7&lt;F7,D7&lt;G7),D7-F7+1,IF(AND(AI7&gt;0,C7&lt;F7,G7&lt;=D7),G7-F7,IF(AND(AI7&gt;0,F7&lt;=C7,G7&lt;=D7),G7-C7,IF(AND(AI7&gt;0,F7&lt;=C7,D7&lt;G7),AI7,0))))))</f>
        <v>0</v>
      </c>
      <c r="AM7" s="11">
        <f>$E7/(360*1.18)*AL7*11.5%</f>
        <v>0</v>
      </c>
      <c r="AN7" s="10">
        <f>IF(AND(AI7&gt;0,D7&lt;G7),0,IF(AND(AI7&gt;0,H7&lt;C7),0,IF(AND(AI7&gt;0,C7&lt;G7,D7&lt;H7),D7-G7+1,IF(AND(AI7&gt;0,C7&lt;G7,H7&lt;=D7),H7-G7,IF(AND(AI7&gt;0,G7&lt;=C7,H7&lt;=D7),H7-C7,IF(AND(AI7&gt;0,G7&lt;=C7,D7&lt;H7),AI7,0))))))</f>
        <v>0</v>
      </c>
      <c r="AO7" s="11">
        <f>$E7/(360*1.18)*AN7*11%</f>
        <v>0</v>
      </c>
      <c r="AP7" s="10">
        <f>IF(AND(AI7&gt;0,D7&lt;H7),0,IF(AND(AI7&gt;0,I7&lt;C7),0,IF(AND(AI7&gt;0,C7&lt;H7,D7&lt;I7),D7-H7+1,IF(AND(AI7&gt;0,C7&lt;H7,I7&lt;=D7),I7-H7,IF(AND(AI7&gt;0,H7&lt;=C7,I7&lt;=D7),I7-C7,IF(AND(AI7&gt;0,H7&lt;=C7,D7&lt;I7),AI7,0))))))</f>
        <v>0</v>
      </c>
      <c r="AQ7" s="11">
        <f>$E7/(360*1.18)*AP7*10.5%</f>
        <v>0</v>
      </c>
      <c r="AR7" s="10">
        <f>IF(AND(AI7&gt;0,D7&lt;I7),0,IF(AND(AI7&gt;0,J7&lt;C7),0,IF(AND(AI7&gt;0,C7&lt;I7,D7&lt;J7),D7-I7+1,IF(AND(AI7&gt;0,C7&lt;I7,J7&lt;=D7),J7-I7,IF(AND(AI7&gt;0,I7&lt;=C7,J7&lt;=D7),J7-C7,IF(AND(AI7&gt;0,I7&lt;=C7,D7&lt;J7),AI7,0))))))</f>
        <v>0</v>
      </c>
      <c r="AS7" s="11">
        <f>$E7/(360*1.18)*AR7*10%</f>
        <v>0</v>
      </c>
      <c r="AT7" s="10">
        <f>IF(AND(AI7&gt;0,D7&lt;J7),0,IF(AND(AI7&gt;0,K7&lt;C7),0,IF(AND(AI7&gt;0,C7&lt;J7,D7&lt;K7),D7-J7+1,IF(AND(AI7&gt;0,C7&lt;J7,K7&lt;=D7),K7-J7,IF(AND(AI7&gt;0,J7&lt;=C7,K7&lt;=D7),K7-C7,IF(AND(AI7&gt;0,J7&lt;=C7,D7&lt;K7),AI7,0))))))</f>
        <v>0</v>
      </c>
      <c r="AU7" s="11">
        <f>$E7/(360*1.18)*AT7*10.25%</f>
        <v>0</v>
      </c>
      <c r="AV7" s="10">
        <f>IF(AND(AI7&gt;0,D7&lt;K7),0,IF(AND(AI7&gt;0,L7&lt;C7),0,IF(AND(AI7&gt;0,C7&lt;K7,D7&lt;L7),D7-K7+1,IF(AND(AI7&gt;0,C7&lt;K7,L7&lt;=D7),L7-K7,IF(AND(AI7&gt;0,K7&lt;=C7,L7&lt;=D7),L7-C7,IF(AND(AI7&gt;0,K7&lt;=C7,D7&lt;L7),AI7,0))))))</f>
        <v>0</v>
      </c>
      <c r="AW7" s="11">
        <f>$E7/(360*1.18)*AV7*10.5%</f>
        <v>0</v>
      </c>
      <c r="AX7" s="10">
        <f>IF(AND(AI7&gt;0,D7&lt;L7),0,IF(AND(AI7&gt;0,M7&lt;C7),0,IF(AND(AI7&gt;0,C7&lt;L7,D7&lt;M7),D7-L7+1,IF(AND(AI7&gt;0,C7&lt;L7,M7&lt;=D7),M7-L7,IF(AND(AI7&gt;0,L7&lt;=C7,M7&lt;=D7),M7-C7,IF(AND(AI7&gt;0,L7&lt;=C7,D7&lt;M7),AI7,0))))))</f>
        <v>0</v>
      </c>
      <c r="AY7" s="11">
        <f>$E7/(360*1.18)*AX7*10.75%</f>
        <v>0</v>
      </c>
      <c r="AZ7" s="10">
        <f>IF(AND(AI7&gt;0,D7&lt;M7),0,IF(AND(AI7&gt;0,N7&lt;C7),0,IF(AND(AI7&gt;0,C7&lt;M7,D7&lt;N7),D7-M7+1,IF(AND(AI7&gt;0,C7&lt;M7,N7&lt;=D7),N7-M7,IF(AND(AI7&gt;0,M7&lt;=C7,N7&lt;=D7),N7-C7,IF(AND(AI7&gt;0,M7&lt;=C7,D7&lt;N7),AI7,0))))))</f>
        <v>0</v>
      </c>
      <c r="BA7" s="11">
        <f>$E7/(360*1.18)*AZ7*11%</f>
        <v>0</v>
      </c>
      <c r="BB7" s="10">
        <f>IF(AND(AI7&gt;0,D7&lt;N7),0,IF(AND(AI7&gt;0,O7&lt;C7),0,IF(AND(AI7&gt;0,C7&lt;N7,D7&lt;O7),D7-N7+1,IF(AND(AI7&gt;0,C7&lt;N7,O7&lt;=D7),O7-N7,IF(AND(AI7&gt;0,N7&lt;=C7,O7&lt;=D7),O7-C7,IF(AND(AI7&gt;0,N7&lt;=C7,D7&lt;O7),AI7,0))))))</f>
        <v>0</v>
      </c>
      <c r="BC7" s="11">
        <f>$E7/(360*1.18)*BB7*12%</f>
        <v>0</v>
      </c>
      <c r="BD7" s="10">
        <f>IF(AND(AI7&gt;0,D7&lt;O7),0,IF(AND(AI7&gt;0,P7&lt;C7),0,IF(AND(AI7&gt;0,C7&lt;O7,D7&lt;P7),D7-O7+1,IF(AND(AI7&gt;0,C7&lt;O7,P7&lt;=D7),P7-O7,IF(AND(AI7&gt;0,O7&lt;=C7,P7&lt;=D7),P7-C7,IF(AND(AI7&gt;0,O7&lt;=C7,D7&lt;P7),AI7,0))))))</f>
        <v>0</v>
      </c>
      <c r="BE7" s="11">
        <f>$E7/(360*1.18)*BD7*13%</f>
        <v>0</v>
      </c>
      <c r="BF7" s="10">
        <f>IF(AND(AI7&gt;0,D7&lt;P7),0,IF(AND(AI7&gt;0,Q7&lt;C7),0,IF(AND(AI7&gt;0,C7&lt;P7,D7&lt;Q7),D7-P7+1,IF(AND(AI7&gt;0,C7&lt;P7,Q7&lt;=D7),Q7-P7,IF(AND(AI7&gt;0,P7&lt;=C7,Q7&lt;=D7),Q7-C7,IF(AND(AI7&gt;0,P7&lt;=C7,D7&lt;Q7),AI7,0))))))</f>
        <v>0</v>
      </c>
      <c r="BG7" s="11">
        <f>$E7/(360*1.18)*BF7*12.5%</f>
        <v>0</v>
      </c>
      <c r="BH7" s="10">
        <f>IF(AND(AI7&gt;0,D7&lt;Q7),0,IF(AND(AI7&gt;0,R7&lt;C7),0,IF(AND(AI7&gt;0,C7&lt;Q7,D7&lt;R7),D7-Q7+1,IF(AND(AI7&gt;0,C7&lt;Q7,R7&lt;=D7),R7-Q7,IF(AND(AI7&gt;0,Q7&lt;=C7,R7&lt;=D7),R7-C7,IF(AND(AI7&gt;0,Q7&lt;=C7,D7&lt;R7),AI7,0))))))</f>
        <v>0</v>
      </c>
      <c r="BI7" s="11">
        <f>$E7/(360*1.18)*BH7*12%</f>
        <v>0</v>
      </c>
      <c r="BJ7" s="10">
        <f>IF(AND(AI7&gt;0,D7&lt;R7),0,IF(AND(AI7&gt;0,S7&lt;C7),0,IF(AND(AI7&gt;0,C7&lt;R7,D7&lt;S7),D7-R7+1,IF(AND(AI7&gt;0,C7&lt;R7,S7&lt;=D7),S7-R7,IF(AND(AI7&gt;0,R7&lt;=C7,S7&lt;=D7),S7-C7,IF(AND(AI7&gt;0,R7&lt;=C7,D7&lt;S7),AI7,0))))))</f>
        <v>0</v>
      </c>
      <c r="BK7" s="11">
        <f>$E7/(360*1.18)*BJ7*11.5%</f>
        <v>0</v>
      </c>
      <c r="BL7" s="10">
        <f>IF(AND(AI7&gt;0,D7&lt;S7),0,IF(AND(AI7&gt;0,T7&lt;C7),0,IF(AND(AI7&gt;0,C7&lt;S7,D7&lt;T7),D7-S7+1,IF(AND(AI7&gt;0,C7&lt;S7,T7&lt;=D7),T7-S7,IF(AND(AI7&gt;0,S7&lt;=C7,T7&lt;=D7),T7-C7,IF(AND(AI7&gt;0,S7&lt;=C7,D7&lt;T7),AI7,0))))))</f>
        <v>0</v>
      </c>
      <c r="BM7" s="11">
        <f>$E7/(360*1.18)*BL7*11%</f>
        <v>0</v>
      </c>
      <c r="BN7" s="10">
        <f>IF(AND(AI7&gt;0,D7&lt;T7),0,IF(AND(AI7&gt;0,U7&lt;C7),0,IF(AND(AI7&gt;0,C7&lt;T7,D7&lt;U7),D7-T7+1,IF(AND(AI7&gt;0,C7&lt;T7,U7&lt;=D7),U7-T7,IF(AND(AI7&gt;0,T7&lt;=C7,U7&lt;=D7),U7-C7,IF(AND(AI7&gt;0,T7&lt;=C7,D7&lt;U7),AI7,0))))))</f>
        <v>0</v>
      </c>
      <c r="BO7" s="11">
        <f>$E7/(360*1.18)*BN7*10.75%</f>
        <v>0</v>
      </c>
      <c r="BP7" s="10">
        <f>IF(AND(AI7&gt;0,D7&lt;U7),0,IF(AND(AI7&gt;0,V7&lt;C7),0,IF(AND(AI7&gt;0,C7&lt;U7,D7&lt;V7),D7-U7+1,IF(AND(AI7&gt;0,C7&lt;U7,V7&lt;=D7),V7-U7,IF(AND(AI7&gt;0,U7&lt;=C7,V7&lt;=D7),V7-C7,IF(AND(AI7&gt;0,U7&lt;=C7,D7&lt;V7),AI7,0))))))</f>
        <v>0</v>
      </c>
      <c r="BQ7" s="11">
        <f>$E7/(360*1.18)*BP7*10.5%</f>
        <v>0</v>
      </c>
      <c r="BR7" s="10">
        <f>IF(AND(AI7&gt;0,D7&lt;V7),0,IF(AND(AI7&gt;0,W7&lt;C7),0,IF(AND(AI7&gt;0,C7&lt;V7,D7&lt;W7),D7-V7+1,IF(AND(AI7&gt;0,C7&lt;V7,W7&lt;=D7),W7-V7,IF(AND(AI7&gt;0,V7&lt;=C7,W7&lt;=D7),W7-C7,IF(AND(AI7&gt;0,V7&lt;=C7,D7&lt;W7),AI7,0))))))</f>
        <v>0</v>
      </c>
      <c r="BS7" s="11">
        <f>$E7/(360*1.18)*BR7*10%</f>
        <v>0</v>
      </c>
      <c r="BT7" s="10">
        <f>IF(AND(AI7&gt;0,D7&lt;W7),0,IF(AND(AI7&gt;0,X7&lt;C7),0,IF(AND(AI7&gt;0,C7&lt;W7,D7&lt;X7),D7-W7+1,IF(AND(AI7&gt;0,C7&lt;W7,X7&lt;=D7),X7-W7,IF(AND(AI7&gt;0,W7&lt;=C7,X7&lt;=D7),X7-C7,IF(AND(AI7&gt;0,W7&lt;=C7,D7&lt;X7),AI7,0))))))</f>
        <v>0</v>
      </c>
      <c r="BU7" s="11">
        <f>$E7/(360*1.18)*BT7*9.5%</f>
        <v>0</v>
      </c>
      <c r="BV7" s="10">
        <f>IF(AND(AI7&gt;0,D7&lt;X7),0,IF(AND(AI7&gt;0,Y7&lt;C7),0,IF(AND(AI7&gt;0,C7&lt;X7,D7&lt;Y7),D7-X7+1,IF(AND(AI7&gt;0,C7&lt;X7,Y7&lt;=D7),Y7-X7,IF(AND(AI7&gt;0,X7&lt;=C7,Y7&lt;=D7),Y7-C7,IF(AND(AI7&gt;0,X7&lt;=C7,D7&lt;Y7),AI7,0))))))</f>
        <v>0</v>
      </c>
      <c r="BW7" s="11">
        <f>$E7/(360*1.18)*BV7*9%</f>
        <v>0</v>
      </c>
      <c r="BX7" s="10">
        <f>IF(AND(AI7&gt;0,D7&lt;Y7),0,IF(AND(AI7&gt;0,Z7&lt;C7),0,IF(AND(AI7&gt;0,C7&lt;Y7,D7&lt;Z7),D7-Y7+1,IF(AND(AI7&gt;0,C7&lt;Y7,Z7&lt;=D7),Z7-Y7,IF(AND(AI7&gt;0,Y7&lt;=C7,Z7&lt;=D7),Z7-C7,IF(AND(AI7&gt;0,Y7&lt;=C7,D7&lt;Z7),AI7,0))))))</f>
        <v>0</v>
      </c>
      <c r="BY7" s="11">
        <f>$E7/(360*1.18)*BX7*8.75%</f>
        <v>0</v>
      </c>
      <c r="BZ7" s="10">
        <f>IF(AND(AI7&gt;0,D7&lt;Z7),0,IF(AND(AI7&gt;0,AA7&lt;C7),0,IF(AND(AI7&gt;0,C7&lt;Z7,D7&lt;AA7),D7-Z7+1,IF(AND(AI7&gt;0,C7&lt;Z7,AA7&lt;=D7),AA7-Z7,IF(AND(AI7&gt;0,Z7&lt;=C7,AA7&lt;=D7),AA7-C7,IF(AND(AI7&gt;0,Z7&lt;=C7,D7&lt;AA7),AI7,0))))))</f>
        <v>0</v>
      </c>
      <c r="CA7" s="11">
        <f>$E7/(360*1.18)*BZ7*8.5%</f>
        <v>0</v>
      </c>
      <c r="CB7" s="10">
        <f>IF(AND(AI7&gt;0,D7&lt;AA7),0,IF(AND(AI7&gt;0,AB7&lt;C7),0,IF(AND(AI7&gt;0,C7&lt;AA7,D7&lt;AB7),D7-AA7+1,IF(AND(AI7&gt;0,C7&lt;AA7,AB7&lt;=D7),AB7-AA7,IF(AND(AI7&gt;0,AA7&lt;=C7,AB7&lt;=D7),AB7-C7,IF(AND(AI7&gt;0,AA7&lt;=C7,D7&lt;AB7),AI7,0))))))</f>
        <v>0</v>
      </c>
      <c r="CC7" s="11">
        <f>$E7/(360*1.18)*CB7*8.25%</f>
        <v>0</v>
      </c>
      <c r="CD7" s="10">
        <f>IF(AND(AI7&gt;0,D7&lt;AB7),0,IF(AND(AI7&gt;0,AC7&lt;C7),0,IF(AND(AI7&gt;0,C7&lt;AB7,D7&lt;AC7),D7-AB7+1,IF(AND(AI7&gt;0,C7&lt;AB7,AC7&lt;=D7),AC7-AB7,IF(AND(AI7&gt;0,AB7&lt;=C7,AC7&lt;=D7),AC7-C7,IF(AND(AI7&gt;0,AB7&lt;=C7,D7&lt;AC7),AI7,0))))))</f>
        <v>0</v>
      </c>
      <c r="CE7" s="11">
        <f>$E7/(360*1.18)*CD7*8%</f>
        <v>0</v>
      </c>
      <c r="CF7" s="10">
        <f>IF(AND(AI7&gt;0,D7&lt;AC7),0,IF(AND(AI7&gt;0,AD7&lt;C7),0,IF(AND(AI7&gt;0,C7&lt;AC7,D7&lt;AD7),D7-AC7+1,IF(AND(AI7&gt;0,C7&lt;AC7,AD7&lt;=D7),AD7-AC7,IF(AND(AI7&gt;0,AC7&lt;=C7,AD7&lt;=D7),AD7-C7,IF(AND(AI7&gt;0,AC7&lt;=C7,D7&lt;AD7),AI7,0))))))</f>
        <v>4</v>
      </c>
      <c r="CG7" s="11">
        <f>$E7/(360*1.18)*CF7*7.75%</f>
        <v>53.90280437853108</v>
      </c>
      <c r="CH7" s="10">
        <f>IF(AND(AI7&gt;0,D7&lt;AD7),0,IF(AND(AI7&gt;0,AE7&lt;C7),0,IF(AND(AI7&gt;0,C7&lt;AD7,D7&lt;AE7),D7-AD7+1,IF(AND(AI7&gt;0,C7&lt;AD7,AE7&lt;=D7),AE7-AD7,IF(AND(AI7&gt;0,AD7&lt;=C7,AE7&lt;=D7),AE7-C7,IF(AND(AI7&gt;0,AD7&lt;=C7,D7&lt;AE7),AI7,0))))))</f>
        <v>0</v>
      </c>
      <c r="CI7" s="11">
        <f>$E7/(360*1.18)*CH7*8%</f>
        <v>0</v>
      </c>
      <c r="CJ7" s="10">
        <f>IF(AND(AI7&gt;0,D7&lt;AE7),0,IF(AND(AI7&gt;0,AF7&lt;C7),0,IF(AND(AI7&gt;0,C7&lt;AE7,D7&lt;AF7),D7-AE7+1,IF(AND(AI7&gt;0,C7&lt;AE7,AF7&lt;=D7),AF7-AE7,IF(AND(AI7&gt;0,AE7&lt;=C7,AF7&lt;=D7),AF7-C7,IF(AND(AI7&gt;0,AE7&lt;=C7,D7&lt;AF7),AI7,0))))))</f>
        <v>0</v>
      </c>
      <c r="CK7" s="11">
        <f>$E7/(360*1.18)*CJ7*8.25%</f>
        <v>0</v>
      </c>
      <c r="CL7" s="10">
        <f>IF(AND(AI7&gt;0,D7&lt;AF7),0,IF(AND(AI7&gt;0,AG7&lt;C7),0,IF(AND(AI7&gt;0,C7&lt;AF7,D7&lt;AG7),D7-AF7+1,IF(AND(AI7&gt;0,C7&lt;AF7,AG7&lt;=D7),AG7-AF7,IF(AND(AI7&gt;0,AF7&lt;=C7,AG7&lt;=D7),AG7-C7,IF(AND(AI7&gt;0,AF7&lt;=C7,AF7&lt;AG7),AI7,0))))))</f>
        <v>0</v>
      </c>
      <c r="CM7" s="11">
        <f>$E7/(360*1.18)*CL7*8%</f>
        <v>0</v>
      </c>
      <c r="CN7" s="10">
        <f>IF(AND(AI7&gt;0,C7&lt;AG7,AG7&lt;=D7),D7-AG7+1,IF(AND(AI7&gt;0,AG7&lt;=C7),AI7,0))</f>
        <v>0</v>
      </c>
      <c r="CO7" s="11">
        <f>$E7/(360*1.18)*CN7*8.25%</f>
        <v>0</v>
      </c>
      <c r="CP7" s="12">
        <f t="shared" si="0"/>
        <v>0</v>
      </c>
    </row>
    <row r="8" spans="1:94" x14ac:dyDescent="0.25">
      <c r="A8" s="13">
        <v>40543</v>
      </c>
      <c r="B8" s="14"/>
      <c r="C8" s="8">
        <f>VLOOKUP(EOMONTH(A8,0),[1]ВПР26!A:B,2)</f>
        <v>40569</v>
      </c>
      <c r="D8" s="13">
        <v>40573</v>
      </c>
      <c r="E8" s="14">
        <v>427730.6</v>
      </c>
      <c r="F8" s="16">
        <v>38894</v>
      </c>
      <c r="G8" s="16">
        <v>39013</v>
      </c>
      <c r="H8" s="16">
        <v>39111</v>
      </c>
      <c r="I8" s="17">
        <v>39252</v>
      </c>
      <c r="J8" s="17">
        <v>39482</v>
      </c>
      <c r="K8" s="17">
        <v>39567</v>
      </c>
      <c r="L8" s="17">
        <v>39609</v>
      </c>
      <c r="M8" s="17">
        <v>39643</v>
      </c>
      <c r="N8" s="17">
        <v>39764</v>
      </c>
      <c r="O8" s="17">
        <v>39783</v>
      </c>
      <c r="P8" s="17">
        <v>39927</v>
      </c>
      <c r="Q8" s="17">
        <v>39947</v>
      </c>
      <c r="R8" s="17">
        <v>39969</v>
      </c>
      <c r="S8" s="17">
        <v>40007</v>
      </c>
      <c r="T8" s="17">
        <v>40035</v>
      </c>
      <c r="U8" s="17">
        <v>40071</v>
      </c>
      <c r="V8" s="17">
        <v>40086</v>
      </c>
      <c r="W8" s="17">
        <v>40116</v>
      </c>
      <c r="X8" s="17">
        <v>40142</v>
      </c>
      <c r="Y8" s="17">
        <v>40175</v>
      </c>
      <c r="Z8" s="17">
        <v>40233</v>
      </c>
      <c r="AA8" s="17">
        <v>40266</v>
      </c>
      <c r="AB8" s="17">
        <v>40298</v>
      </c>
      <c r="AC8" s="17">
        <v>40330</v>
      </c>
      <c r="AD8" s="17">
        <v>40602</v>
      </c>
      <c r="AE8" s="17">
        <v>40666</v>
      </c>
      <c r="AF8" s="17">
        <v>40903</v>
      </c>
      <c r="AG8" s="17">
        <v>41165</v>
      </c>
      <c r="AH8" s="17"/>
      <c r="AI8" s="9">
        <f>IF((D8-C8+1)&gt;0,D8-C8+1,0)</f>
        <v>5</v>
      </c>
      <c r="AJ8" s="10">
        <f>IF(AND(AI8&gt;0,C8&lt;F8,F8&lt;=D8),F8-C8,IF(AND(AI8&gt;0,D8&lt;F8),AI8,0))</f>
        <v>0</v>
      </c>
      <c r="AK8" s="11">
        <f>$E8/(360*1.18)*AJ8*12%</f>
        <v>0</v>
      </c>
      <c r="AL8" s="10">
        <f>IF(AND(AI8&gt;0,D8&lt;F8),0,IF(AND(AI8&gt;0,G8&lt;C8),0,IF(AND(AI8&gt;0,C8&lt;F8,D8&lt;G8),D8-F8+1,IF(AND(AI8&gt;0,C8&lt;F8,G8&lt;=D8),G8-F8,IF(AND(AI8&gt;0,F8&lt;=C8,G8&lt;=D8),G8-C8,IF(AND(AI8&gt;0,F8&lt;=C8,D8&lt;G8),AI8,0))))))</f>
        <v>0</v>
      </c>
      <c r="AM8" s="11">
        <f>$E8/(360*1.18)*AL8*11.5%</f>
        <v>0</v>
      </c>
      <c r="AN8" s="10">
        <f>IF(AND(AI8&gt;0,D8&lt;G8),0,IF(AND(AI8&gt;0,H8&lt;C8),0,IF(AND(AI8&gt;0,C8&lt;G8,D8&lt;H8),D8-G8+1,IF(AND(AI8&gt;0,C8&lt;G8,H8&lt;=D8),H8-G8,IF(AND(AI8&gt;0,G8&lt;=C8,H8&lt;=D8),H8-C8,IF(AND(AI8&gt;0,G8&lt;=C8,D8&lt;H8),AI8,0))))))</f>
        <v>0</v>
      </c>
      <c r="AO8" s="11">
        <f>$E8/(360*1.18)*AN8*11%</f>
        <v>0</v>
      </c>
      <c r="AP8" s="10">
        <f>IF(AND(AI8&gt;0,D8&lt;H8),0,IF(AND(AI8&gt;0,I8&lt;C8),0,IF(AND(AI8&gt;0,C8&lt;H8,D8&lt;I8),D8-H8+1,IF(AND(AI8&gt;0,C8&lt;H8,I8&lt;=D8),I8-H8,IF(AND(AI8&gt;0,H8&lt;=C8,I8&lt;=D8),I8-C8,IF(AND(AI8&gt;0,H8&lt;=C8,D8&lt;I8),AI8,0))))))</f>
        <v>0</v>
      </c>
      <c r="AQ8" s="11">
        <f>$E8/(360*1.18)*AP8*10.5%</f>
        <v>0</v>
      </c>
      <c r="AR8" s="10">
        <f>IF(AND(AI8&gt;0,D8&lt;I8),0,IF(AND(AI8&gt;0,J8&lt;C8),0,IF(AND(AI8&gt;0,C8&lt;I8,D8&lt;J8),D8-I8+1,IF(AND(AI8&gt;0,C8&lt;I8,J8&lt;=D8),J8-I8,IF(AND(AI8&gt;0,I8&lt;=C8,J8&lt;=D8),J8-C8,IF(AND(AI8&gt;0,I8&lt;=C8,D8&lt;J8),AI8,0))))))</f>
        <v>0</v>
      </c>
      <c r="AS8" s="11">
        <f>$E8/(360*1.18)*AR8*10%</f>
        <v>0</v>
      </c>
      <c r="AT8" s="10">
        <f>IF(AND(AI8&gt;0,D8&lt;J8),0,IF(AND(AI8&gt;0,K8&lt;C8),0,IF(AND(AI8&gt;0,C8&lt;J8,D8&lt;K8),D8-J8+1,IF(AND(AI8&gt;0,C8&lt;J8,K8&lt;=D8),K8-J8,IF(AND(AI8&gt;0,J8&lt;=C8,K8&lt;=D8),K8-C8,IF(AND(AI8&gt;0,J8&lt;=C8,D8&lt;K8),AI8,0))))))</f>
        <v>0</v>
      </c>
      <c r="AU8" s="11">
        <f>$E8/(360*1.18)*AT8*10.25%</f>
        <v>0</v>
      </c>
      <c r="AV8" s="10">
        <f>IF(AND(AI8&gt;0,D8&lt;K8),0,IF(AND(AI8&gt;0,L8&lt;C8),0,IF(AND(AI8&gt;0,C8&lt;K8,D8&lt;L8),D8-K8+1,IF(AND(AI8&gt;0,C8&lt;K8,L8&lt;=D8),L8-K8,IF(AND(AI8&gt;0,K8&lt;=C8,L8&lt;=D8),L8-C8,IF(AND(AI8&gt;0,K8&lt;=C8,D8&lt;L8),AI8,0))))))</f>
        <v>0</v>
      </c>
      <c r="AW8" s="11">
        <f>$E8/(360*1.18)*AV8*10.5%</f>
        <v>0</v>
      </c>
      <c r="AX8" s="10">
        <f>IF(AND(AI8&gt;0,D8&lt;L8),0,IF(AND(AI8&gt;0,M8&lt;C8),0,IF(AND(AI8&gt;0,C8&lt;L8,D8&lt;M8),D8-L8+1,IF(AND(AI8&gt;0,C8&lt;L8,M8&lt;=D8),M8-L8,IF(AND(AI8&gt;0,L8&lt;=C8,M8&lt;=D8),M8-C8,IF(AND(AI8&gt;0,L8&lt;=C8,D8&lt;M8),AI8,0))))))</f>
        <v>0</v>
      </c>
      <c r="AY8" s="11">
        <f>$E8/(360*1.18)*AX8*10.75%</f>
        <v>0</v>
      </c>
      <c r="AZ8" s="10">
        <f>IF(AND(AI8&gt;0,D8&lt;M8),0,IF(AND(AI8&gt;0,N8&lt;C8),0,IF(AND(AI8&gt;0,C8&lt;M8,D8&lt;N8),D8-M8+1,IF(AND(AI8&gt;0,C8&lt;M8,N8&lt;=D8),N8-M8,IF(AND(AI8&gt;0,M8&lt;=C8,N8&lt;=D8),N8-C8,IF(AND(AI8&gt;0,M8&lt;=C8,D8&lt;N8),AI8,0))))))</f>
        <v>0</v>
      </c>
      <c r="BA8" s="11">
        <f>$E8/(360*1.18)*AZ8*11%</f>
        <v>0</v>
      </c>
      <c r="BB8" s="10">
        <f>IF(AND(AI8&gt;0,D8&lt;N8),0,IF(AND(AI8&gt;0,O8&lt;C8),0,IF(AND(AI8&gt;0,C8&lt;N8,D8&lt;O8),D8-N8+1,IF(AND(AI8&gt;0,C8&lt;N8,O8&lt;=D8),O8-N8,IF(AND(AI8&gt;0,N8&lt;=C8,O8&lt;=D8),O8-C8,IF(AND(AI8&gt;0,N8&lt;=C8,D8&lt;O8),AI8,0))))))</f>
        <v>0</v>
      </c>
      <c r="BC8" s="11">
        <f>$E8/(360*1.18)*BB8*12%</f>
        <v>0</v>
      </c>
      <c r="BD8" s="10">
        <f>IF(AND(AI8&gt;0,D8&lt;O8),0,IF(AND(AI8&gt;0,P8&lt;C8),0,IF(AND(AI8&gt;0,C8&lt;O8,D8&lt;P8),D8-O8+1,IF(AND(AI8&gt;0,C8&lt;O8,P8&lt;=D8),P8-O8,IF(AND(AI8&gt;0,O8&lt;=C8,P8&lt;=D8),P8-C8,IF(AND(AI8&gt;0,O8&lt;=C8,D8&lt;P8),AI8,0))))))</f>
        <v>0</v>
      </c>
      <c r="BE8" s="11">
        <f>$E8/(360*1.18)*BD8*13%</f>
        <v>0</v>
      </c>
      <c r="BF8" s="10">
        <f>IF(AND(AI8&gt;0,D8&lt;P8),0,IF(AND(AI8&gt;0,Q8&lt;C8),0,IF(AND(AI8&gt;0,C8&lt;P8,D8&lt;Q8),D8-P8+1,IF(AND(AI8&gt;0,C8&lt;P8,Q8&lt;=D8),Q8-P8,IF(AND(AI8&gt;0,P8&lt;=C8,Q8&lt;=D8),Q8-C8,IF(AND(AI8&gt;0,P8&lt;=C8,D8&lt;Q8),AI8,0))))))</f>
        <v>0</v>
      </c>
      <c r="BG8" s="11">
        <f>$E8/(360*1.18)*BF8*12.5%</f>
        <v>0</v>
      </c>
      <c r="BH8" s="10">
        <f>IF(AND(AI8&gt;0,D8&lt;Q8),0,IF(AND(AI8&gt;0,R8&lt;C8),0,IF(AND(AI8&gt;0,C8&lt;Q8,D8&lt;R8),D8-Q8+1,IF(AND(AI8&gt;0,C8&lt;Q8,R8&lt;=D8),R8-Q8,IF(AND(AI8&gt;0,Q8&lt;=C8,R8&lt;=D8),R8-C8,IF(AND(AI8&gt;0,Q8&lt;=C8,D8&lt;R8),AI8,0))))))</f>
        <v>0</v>
      </c>
      <c r="BI8" s="11">
        <f>$E8/(360*1.18)*BH8*12%</f>
        <v>0</v>
      </c>
      <c r="BJ8" s="10">
        <f>IF(AND(AI8&gt;0,D8&lt;R8),0,IF(AND(AI8&gt;0,S8&lt;C8),0,IF(AND(AI8&gt;0,C8&lt;R8,D8&lt;S8),D8-R8+1,IF(AND(AI8&gt;0,C8&lt;R8,S8&lt;=D8),S8-R8,IF(AND(AI8&gt;0,R8&lt;=C8,S8&lt;=D8),S8-C8,IF(AND(AI8&gt;0,R8&lt;=C8,D8&lt;S8),AI8,0))))))</f>
        <v>0</v>
      </c>
      <c r="BK8" s="11">
        <f>$E8/(360*1.18)*BJ8*11.5%</f>
        <v>0</v>
      </c>
      <c r="BL8" s="10">
        <f>IF(AND(AI8&gt;0,D8&lt;S8),0,IF(AND(AI8&gt;0,T8&lt;C8),0,IF(AND(AI8&gt;0,C8&lt;S8,D8&lt;T8),D8-S8+1,IF(AND(AI8&gt;0,C8&lt;S8,T8&lt;=D8),T8-S8,IF(AND(AI8&gt;0,S8&lt;=C8,T8&lt;=D8),T8-C8,IF(AND(AI8&gt;0,S8&lt;=C8,D8&lt;T8),AI8,0))))))</f>
        <v>0</v>
      </c>
      <c r="BM8" s="11">
        <f>$E8/(360*1.18)*BL8*11%</f>
        <v>0</v>
      </c>
      <c r="BN8" s="10">
        <f>IF(AND(AI8&gt;0,D8&lt;T8),0,IF(AND(AI8&gt;0,U8&lt;C8),0,IF(AND(AI8&gt;0,C8&lt;T8,D8&lt;U8),D8-T8+1,IF(AND(AI8&gt;0,C8&lt;T8,U8&lt;=D8),U8-T8,IF(AND(AI8&gt;0,T8&lt;=C8,U8&lt;=D8),U8-C8,IF(AND(AI8&gt;0,T8&lt;=C8,D8&lt;U8),AI8,0))))))</f>
        <v>0</v>
      </c>
      <c r="BO8" s="11">
        <f>$E8/(360*1.18)*BN8*10.75%</f>
        <v>0</v>
      </c>
      <c r="BP8" s="10">
        <f>IF(AND(AI8&gt;0,D8&lt;U8),0,IF(AND(AI8&gt;0,V8&lt;C8),0,IF(AND(AI8&gt;0,C8&lt;U8,D8&lt;V8),D8-U8+1,IF(AND(AI8&gt;0,C8&lt;U8,V8&lt;=D8),V8-U8,IF(AND(AI8&gt;0,U8&lt;=C8,V8&lt;=D8),V8-C8,IF(AND(AI8&gt;0,U8&lt;=C8,D8&lt;V8),AI8,0))))))</f>
        <v>0</v>
      </c>
      <c r="BQ8" s="11">
        <f>$E8/(360*1.18)*BP8*10.5%</f>
        <v>0</v>
      </c>
      <c r="BR8" s="10">
        <f>IF(AND(AI8&gt;0,D8&lt;V8),0,IF(AND(AI8&gt;0,W8&lt;C8),0,IF(AND(AI8&gt;0,C8&lt;V8,D8&lt;W8),D8-V8+1,IF(AND(AI8&gt;0,C8&lt;V8,W8&lt;=D8),W8-V8,IF(AND(AI8&gt;0,V8&lt;=C8,W8&lt;=D8),W8-C8,IF(AND(AI8&gt;0,V8&lt;=C8,D8&lt;W8),AI8,0))))))</f>
        <v>0</v>
      </c>
      <c r="BS8" s="11">
        <f>$E8/(360*1.18)*BR8*10%</f>
        <v>0</v>
      </c>
      <c r="BT8" s="10">
        <f>IF(AND(AI8&gt;0,D8&lt;W8),0,IF(AND(AI8&gt;0,X8&lt;C8),0,IF(AND(AI8&gt;0,C8&lt;W8,D8&lt;X8),D8-W8+1,IF(AND(AI8&gt;0,C8&lt;W8,X8&lt;=D8),X8-W8,IF(AND(AI8&gt;0,W8&lt;=C8,X8&lt;=D8),X8-C8,IF(AND(AI8&gt;0,W8&lt;=C8,D8&lt;X8),AI8,0))))))</f>
        <v>0</v>
      </c>
      <c r="BU8" s="11">
        <f>$E8/(360*1.18)*BT8*9.5%</f>
        <v>0</v>
      </c>
      <c r="BV8" s="10">
        <f>IF(AND(AI8&gt;0,D8&lt;X8),0,IF(AND(AI8&gt;0,Y8&lt;C8),0,IF(AND(AI8&gt;0,C8&lt;X8,D8&lt;Y8),D8-X8+1,IF(AND(AI8&gt;0,C8&lt;X8,Y8&lt;=D8),Y8-X8,IF(AND(AI8&gt;0,X8&lt;=C8,Y8&lt;=D8),Y8-C8,IF(AND(AI8&gt;0,X8&lt;=C8,D8&lt;Y8),AI8,0))))))</f>
        <v>0</v>
      </c>
      <c r="BW8" s="11">
        <f>$E8/(360*1.18)*BV8*9%</f>
        <v>0</v>
      </c>
      <c r="BX8" s="10">
        <f>IF(AND(AI8&gt;0,D8&lt;Y8),0,IF(AND(AI8&gt;0,Z8&lt;C8),0,IF(AND(AI8&gt;0,C8&lt;Y8,D8&lt;Z8),D8-Y8+1,IF(AND(AI8&gt;0,C8&lt;Y8,Z8&lt;=D8),Z8-Y8,IF(AND(AI8&gt;0,Y8&lt;=C8,Z8&lt;=D8),Z8-C8,IF(AND(AI8&gt;0,Y8&lt;=C8,D8&lt;Z8),AI8,0))))))</f>
        <v>0</v>
      </c>
      <c r="BY8" s="11">
        <f>$E8/(360*1.18)*BX8*8.75%</f>
        <v>0</v>
      </c>
      <c r="BZ8" s="10">
        <f>IF(AND(AI8&gt;0,D8&lt;Z8),0,IF(AND(AI8&gt;0,AA8&lt;C8),0,IF(AND(AI8&gt;0,C8&lt;Z8,D8&lt;AA8),D8-Z8+1,IF(AND(AI8&gt;0,C8&lt;Z8,AA8&lt;=D8),AA8-Z8,IF(AND(AI8&gt;0,Z8&lt;=C8,AA8&lt;=D8),AA8-C8,IF(AND(AI8&gt;0,Z8&lt;=C8,D8&lt;AA8),AI8,0))))))</f>
        <v>0</v>
      </c>
      <c r="CA8" s="11">
        <f>$E8/(360*1.18)*BZ8*8.5%</f>
        <v>0</v>
      </c>
      <c r="CB8" s="10">
        <f>IF(AND(AI8&gt;0,D8&lt;AA8),0,IF(AND(AI8&gt;0,AB8&lt;C8),0,IF(AND(AI8&gt;0,C8&lt;AA8,D8&lt;AB8),D8-AA8+1,IF(AND(AI8&gt;0,C8&lt;AA8,AB8&lt;=D8),AB8-AA8,IF(AND(AI8&gt;0,AA8&lt;=C8,AB8&lt;=D8),AB8-C8,IF(AND(AI8&gt;0,AA8&lt;=C8,D8&lt;AB8),AI8,0))))))</f>
        <v>0</v>
      </c>
      <c r="CC8" s="11">
        <f>$E8/(360*1.18)*CB8*8.25%</f>
        <v>0</v>
      </c>
      <c r="CD8" s="10">
        <f>IF(AND(AI8&gt;0,D8&lt;AB8),0,IF(AND(AI8&gt;0,AC8&lt;C8),0,IF(AND(AI8&gt;0,C8&lt;AB8,D8&lt;AC8),D8-AB8+1,IF(AND(AI8&gt;0,C8&lt;AB8,AC8&lt;=D8),AC8-AB8,IF(AND(AI8&gt;0,AB8&lt;=C8,AC8&lt;=D8),AC8-C8,IF(AND(AI8&gt;0,AB8&lt;=C8,D8&lt;AC8),AI8,0))))))</f>
        <v>0</v>
      </c>
      <c r="CE8" s="11">
        <f>$E8/(360*1.18)*CD8*8%</f>
        <v>0</v>
      </c>
      <c r="CF8" s="10">
        <f>IF(AND(AI8&gt;0,D8&lt;AC8),0,IF(AND(AI8&gt;0,AD8&lt;C8),0,IF(AND(AI8&gt;0,C8&lt;AC8,D8&lt;AD8),D8-AC8+1,IF(AND(AI8&gt;0,C8&lt;AC8,AD8&lt;=D8),AD8-AC8,IF(AND(AI8&gt;0,AC8&lt;=C8,AD8&lt;=D8),AD8-C8,IF(AND(AI8&gt;0,AC8&lt;=C8,D8&lt;AD8),AI8,0))))))</f>
        <v>5</v>
      </c>
      <c r="CG8" s="11">
        <f>$E8/(360*1.18)*CF8*7.75%</f>
        <v>390.17327565913371</v>
      </c>
      <c r="CH8" s="10">
        <f>IF(AND(AI8&gt;0,D8&lt;AD8),0,IF(AND(AI8&gt;0,AE8&lt;C8),0,IF(AND(AI8&gt;0,C8&lt;AD8,D8&lt;AE8),D8-AD8+1,IF(AND(AI8&gt;0,C8&lt;AD8,AE8&lt;=D8),AE8-AD8,IF(AND(AI8&gt;0,AD8&lt;=C8,AE8&lt;=D8),AE8-C8,IF(AND(AI8&gt;0,AD8&lt;=C8,D8&lt;AE8),AI8,0))))))</f>
        <v>0</v>
      </c>
      <c r="CI8" s="11">
        <f>$E8/(360*1.18)*CH8*8%</f>
        <v>0</v>
      </c>
      <c r="CJ8" s="10">
        <f>IF(AND(AI8&gt;0,D8&lt;AE8),0,IF(AND(AI8&gt;0,AF8&lt;C8),0,IF(AND(AI8&gt;0,C8&lt;AE8,D8&lt;AF8),D8-AE8+1,IF(AND(AI8&gt;0,C8&lt;AE8,AF8&lt;=D8),AF8-AE8,IF(AND(AI8&gt;0,AE8&lt;=C8,AF8&lt;=D8),AF8-C8,IF(AND(AI8&gt;0,AE8&lt;=C8,D8&lt;AF8),AI8,0))))))</f>
        <v>0</v>
      </c>
      <c r="CK8" s="11">
        <f>$E8/(360*1.18)*CJ8*8.25%</f>
        <v>0</v>
      </c>
      <c r="CL8" s="10">
        <f>IF(AND(AI8&gt;0,D8&lt;AF8),0,IF(AND(AI8&gt;0,AG8&lt;C8),0,IF(AND(AI8&gt;0,C8&lt;AF8,D8&lt;AG8),D8-AF8+1,IF(AND(AI8&gt;0,C8&lt;AF8,AG8&lt;=D8),AG8-AF8,IF(AND(AI8&gt;0,AF8&lt;=C8,AG8&lt;=D8),AG8-C8,IF(AND(AI8&gt;0,AF8&lt;=C8,AF8&lt;AG8),AI8,0))))))</f>
        <v>0</v>
      </c>
      <c r="CM8" s="11">
        <f>$E8/(360*1.18)*CL8*8%</f>
        <v>0</v>
      </c>
      <c r="CN8" s="10">
        <f>IF(AND(AI8&gt;0,C8&lt;AG8,AG8&lt;=D8),D8-AG8+1,IF(AND(AI8&gt;0,AG8&lt;=C8),AI8,0))</f>
        <v>0</v>
      </c>
      <c r="CO8" s="11">
        <f>$E8/(360*1.18)*CN8*8.25%</f>
        <v>0</v>
      </c>
      <c r="CP8" s="12">
        <f t="shared" si="0"/>
        <v>0</v>
      </c>
    </row>
    <row r="9" spans="1:94" x14ac:dyDescent="0.25">
      <c r="A9" s="13">
        <v>40543</v>
      </c>
      <c r="B9" s="14"/>
      <c r="C9" s="8">
        <f>VLOOKUP(EOMONTH(A9,0),[1]ВПР26!A:B,2)</f>
        <v>40569</v>
      </c>
      <c r="D9" s="13">
        <v>40574</v>
      </c>
      <c r="E9" s="14">
        <v>34541.97</v>
      </c>
      <c r="F9" s="16">
        <v>38894</v>
      </c>
      <c r="G9" s="16">
        <v>39013</v>
      </c>
      <c r="H9" s="16">
        <v>39111</v>
      </c>
      <c r="I9" s="17">
        <v>39252</v>
      </c>
      <c r="J9" s="17">
        <v>39482</v>
      </c>
      <c r="K9" s="17">
        <v>39567</v>
      </c>
      <c r="L9" s="17">
        <v>39609</v>
      </c>
      <c r="M9" s="17">
        <v>39643</v>
      </c>
      <c r="N9" s="17">
        <v>39764</v>
      </c>
      <c r="O9" s="17">
        <v>39783</v>
      </c>
      <c r="P9" s="17">
        <v>39927</v>
      </c>
      <c r="Q9" s="17">
        <v>39947</v>
      </c>
      <c r="R9" s="17">
        <v>39969</v>
      </c>
      <c r="S9" s="17">
        <v>40007</v>
      </c>
      <c r="T9" s="17">
        <v>40035</v>
      </c>
      <c r="U9" s="17">
        <v>40071</v>
      </c>
      <c r="V9" s="17">
        <v>40086</v>
      </c>
      <c r="W9" s="17">
        <v>40116</v>
      </c>
      <c r="X9" s="17">
        <v>40142</v>
      </c>
      <c r="Y9" s="17">
        <v>40175</v>
      </c>
      <c r="Z9" s="17">
        <v>40233</v>
      </c>
      <c r="AA9" s="17">
        <v>40266</v>
      </c>
      <c r="AB9" s="17">
        <v>40298</v>
      </c>
      <c r="AC9" s="17">
        <v>40330</v>
      </c>
      <c r="AD9" s="17">
        <v>40602</v>
      </c>
      <c r="AE9" s="17">
        <v>40666</v>
      </c>
      <c r="AF9" s="17">
        <v>40903</v>
      </c>
      <c r="AG9" s="17">
        <v>41165</v>
      </c>
      <c r="AH9" s="17"/>
      <c r="AI9" s="9">
        <f>IF((D9-C9+1)&gt;0,D9-C9+1,0)</f>
        <v>6</v>
      </c>
      <c r="AJ9" s="10">
        <f>IF(AND(AI9&gt;0,C9&lt;F9,F9&lt;=D9),F9-C9,IF(AND(AI9&gt;0,D9&lt;F9),AI9,0))</f>
        <v>0</v>
      </c>
      <c r="AK9" s="11">
        <f>$E9/(360*1.18)*AJ9*12%</f>
        <v>0</v>
      </c>
      <c r="AL9" s="10">
        <f>IF(AND(AI9&gt;0,D9&lt;F9),0,IF(AND(AI9&gt;0,G9&lt;C9),0,IF(AND(AI9&gt;0,C9&lt;F9,D9&lt;G9),D9-F9+1,IF(AND(AI9&gt;0,C9&lt;F9,G9&lt;=D9),G9-F9,IF(AND(AI9&gt;0,F9&lt;=C9,G9&lt;=D9),G9-C9,IF(AND(AI9&gt;0,F9&lt;=C9,D9&lt;G9),AI9,0))))))</f>
        <v>0</v>
      </c>
      <c r="AM9" s="11">
        <f>$E9/(360*1.18)*AL9*11.5%</f>
        <v>0</v>
      </c>
      <c r="AN9" s="10">
        <f>IF(AND(AI9&gt;0,D9&lt;G9),0,IF(AND(AI9&gt;0,H9&lt;C9),0,IF(AND(AI9&gt;0,C9&lt;G9,D9&lt;H9),D9-G9+1,IF(AND(AI9&gt;0,C9&lt;G9,H9&lt;=D9),H9-G9,IF(AND(AI9&gt;0,G9&lt;=C9,H9&lt;=D9),H9-C9,IF(AND(AI9&gt;0,G9&lt;=C9,D9&lt;H9),AI9,0))))))</f>
        <v>0</v>
      </c>
      <c r="AO9" s="11">
        <f>$E9/(360*1.18)*AN9*11%</f>
        <v>0</v>
      </c>
      <c r="AP9" s="10">
        <f>IF(AND(AI9&gt;0,D9&lt;H9),0,IF(AND(AI9&gt;0,I9&lt;C9),0,IF(AND(AI9&gt;0,C9&lt;H9,D9&lt;I9),D9-H9+1,IF(AND(AI9&gt;0,C9&lt;H9,I9&lt;=D9),I9-H9,IF(AND(AI9&gt;0,H9&lt;=C9,I9&lt;=D9),I9-C9,IF(AND(AI9&gt;0,H9&lt;=C9,D9&lt;I9),AI9,0))))))</f>
        <v>0</v>
      </c>
      <c r="AQ9" s="11">
        <f>$E9/(360*1.18)*AP9*10.5%</f>
        <v>0</v>
      </c>
      <c r="AR9" s="10">
        <f>IF(AND(AI9&gt;0,D9&lt;I9),0,IF(AND(AI9&gt;0,J9&lt;C9),0,IF(AND(AI9&gt;0,C9&lt;I9,D9&lt;J9),D9-I9+1,IF(AND(AI9&gt;0,C9&lt;I9,J9&lt;=D9),J9-I9,IF(AND(AI9&gt;0,I9&lt;=C9,J9&lt;=D9),J9-C9,IF(AND(AI9&gt;0,I9&lt;=C9,D9&lt;J9),AI9,0))))))</f>
        <v>0</v>
      </c>
      <c r="AS9" s="11">
        <f>$E9/(360*1.18)*AR9*10%</f>
        <v>0</v>
      </c>
      <c r="AT9" s="10">
        <f>IF(AND(AI9&gt;0,D9&lt;J9),0,IF(AND(AI9&gt;0,K9&lt;C9),0,IF(AND(AI9&gt;0,C9&lt;J9,D9&lt;K9),D9-J9+1,IF(AND(AI9&gt;0,C9&lt;J9,K9&lt;=D9),K9-J9,IF(AND(AI9&gt;0,J9&lt;=C9,K9&lt;=D9),K9-C9,IF(AND(AI9&gt;0,J9&lt;=C9,D9&lt;K9),AI9,0))))))</f>
        <v>0</v>
      </c>
      <c r="AU9" s="11">
        <f>$E9/(360*1.18)*AT9*10.25%</f>
        <v>0</v>
      </c>
      <c r="AV9" s="10">
        <f>IF(AND(AI9&gt;0,D9&lt;K9),0,IF(AND(AI9&gt;0,L9&lt;C9),0,IF(AND(AI9&gt;0,C9&lt;K9,D9&lt;L9),D9-K9+1,IF(AND(AI9&gt;0,C9&lt;K9,L9&lt;=D9),L9-K9,IF(AND(AI9&gt;0,K9&lt;=C9,L9&lt;=D9),L9-C9,IF(AND(AI9&gt;0,K9&lt;=C9,D9&lt;L9),AI9,0))))))</f>
        <v>0</v>
      </c>
      <c r="AW9" s="11">
        <f>$E9/(360*1.18)*AV9*10.5%</f>
        <v>0</v>
      </c>
      <c r="AX9" s="10">
        <f>IF(AND(AI9&gt;0,D9&lt;L9),0,IF(AND(AI9&gt;0,M9&lt;C9),0,IF(AND(AI9&gt;0,C9&lt;L9,D9&lt;M9),D9-L9+1,IF(AND(AI9&gt;0,C9&lt;L9,M9&lt;=D9),M9-L9,IF(AND(AI9&gt;0,L9&lt;=C9,M9&lt;=D9),M9-C9,IF(AND(AI9&gt;0,L9&lt;=C9,D9&lt;M9),AI9,0))))))</f>
        <v>0</v>
      </c>
      <c r="AY9" s="11">
        <f>$E9/(360*1.18)*AX9*10.75%</f>
        <v>0</v>
      </c>
      <c r="AZ9" s="10">
        <f>IF(AND(AI9&gt;0,D9&lt;M9),0,IF(AND(AI9&gt;0,N9&lt;C9),0,IF(AND(AI9&gt;0,C9&lt;M9,D9&lt;N9),D9-M9+1,IF(AND(AI9&gt;0,C9&lt;M9,N9&lt;=D9),N9-M9,IF(AND(AI9&gt;0,M9&lt;=C9,N9&lt;=D9),N9-C9,IF(AND(AI9&gt;0,M9&lt;=C9,D9&lt;N9),AI9,0))))))</f>
        <v>0</v>
      </c>
      <c r="BA9" s="11">
        <f>$E9/(360*1.18)*AZ9*11%</f>
        <v>0</v>
      </c>
      <c r="BB9" s="10">
        <f>IF(AND(AI9&gt;0,D9&lt;N9),0,IF(AND(AI9&gt;0,O9&lt;C9),0,IF(AND(AI9&gt;0,C9&lt;N9,D9&lt;O9),D9-N9+1,IF(AND(AI9&gt;0,C9&lt;N9,O9&lt;=D9),O9-N9,IF(AND(AI9&gt;0,N9&lt;=C9,O9&lt;=D9),O9-C9,IF(AND(AI9&gt;0,N9&lt;=C9,D9&lt;O9),AI9,0))))))</f>
        <v>0</v>
      </c>
      <c r="BC9" s="11">
        <f>$E9/(360*1.18)*BB9*12%</f>
        <v>0</v>
      </c>
      <c r="BD9" s="10">
        <f>IF(AND(AI9&gt;0,D9&lt;O9),0,IF(AND(AI9&gt;0,P9&lt;C9),0,IF(AND(AI9&gt;0,C9&lt;O9,D9&lt;P9),D9-O9+1,IF(AND(AI9&gt;0,C9&lt;O9,P9&lt;=D9),P9-O9,IF(AND(AI9&gt;0,O9&lt;=C9,P9&lt;=D9),P9-C9,IF(AND(AI9&gt;0,O9&lt;=C9,D9&lt;P9),AI9,0))))))</f>
        <v>0</v>
      </c>
      <c r="BE9" s="11">
        <f>$E9/(360*1.18)*BD9*13%</f>
        <v>0</v>
      </c>
      <c r="BF9" s="10">
        <f>IF(AND(AI9&gt;0,D9&lt;P9),0,IF(AND(AI9&gt;0,Q9&lt;C9),0,IF(AND(AI9&gt;0,C9&lt;P9,D9&lt;Q9),D9-P9+1,IF(AND(AI9&gt;0,C9&lt;P9,Q9&lt;=D9),Q9-P9,IF(AND(AI9&gt;0,P9&lt;=C9,Q9&lt;=D9),Q9-C9,IF(AND(AI9&gt;0,P9&lt;=C9,D9&lt;Q9),AI9,0))))))</f>
        <v>0</v>
      </c>
      <c r="BG9" s="11">
        <f>$E9/(360*1.18)*BF9*12.5%</f>
        <v>0</v>
      </c>
      <c r="BH9" s="10">
        <f>IF(AND(AI9&gt;0,D9&lt;Q9),0,IF(AND(AI9&gt;0,R9&lt;C9),0,IF(AND(AI9&gt;0,C9&lt;Q9,D9&lt;R9),D9-Q9+1,IF(AND(AI9&gt;0,C9&lt;Q9,R9&lt;=D9),R9-Q9,IF(AND(AI9&gt;0,Q9&lt;=C9,R9&lt;=D9),R9-C9,IF(AND(AI9&gt;0,Q9&lt;=C9,D9&lt;R9),AI9,0))))))</f>
        <v>0</v>
      </c>
      <c r="BI9" s="11">
        <f>$E9/(360*1.18)*BH9*12%</f>
        <v>0</v>
      </c>
      <c r="BJ9" s="10">
        <f>IF(AND(AI9&gt;0,D9&lt;R9),0,IF(AND(AI9&gt;0,S9&lt;C9),0,IF(AND(AI9&gt;0,C9&lt;R9,D9&lt;S9),D9-R9+1,IF(AND(AI9&gt;0,C9&lt;R9,S9&lt;=D9),S9-R9,IF(AND(AI9&gt;0,R9&lt;=C9,S9&lt;=D9),S9-C9,IF(AND(AI9&gt;0,R9&lt;=C9,D9&lt;S9),AI9,0))))))</f>
        <v>0</v>
      </c>
      <c r="BK9" s="11">
        <f>$E9/(360*1.18)*BJ9*11.5%</f>
        <v>0</v>
      </c>
      <c r="BL9" s="10">
        <f>IF(AND(AI9&gt;0,D9&lt;S9),0,IF(AND(AI9&gt;0,T9&lt;C9),0,IF(AND(AI9&gt;0,C9&lt;S9,D9&lt;T9),D9-S9+1,IF(AND(AI9&gt;0,C9&lt;S9,T9&lt;=D9),T9-S9,IF(AND(AI9&gt;0,S9&lt;=C9,T9&lt;=D9),T9-C9,IF(AND(AI9&gt;0,S9&lt;=C9,D9&lt;T9),AI9,0))))))</f>
        <v>0</v>
      </c>
      <c r="BM9" s="11">
        <f>$E9/(360*1.18)*BL9*11%</f>
        <v>0</v>
      </c>
      <c r="BN9" s="10">
        <f>IF(AND(AI9&gt;0,D9&lt;T9),0,IF(AND(AI9&gt;0,U9&lt;C9),0,IF(AND(AI9&gt;0,C9&lt;T9,D9&lt;U9),D9-T9+1,IF(AND(AI9&gt;0,C9&lt;T9,U9&lt;=D9),U9-T9,IF(AND(AI9&gt;0,T9&lt;=C9,U9&lt;=D9),U9-C9,IF(AND(AI9&gt;0,T9&lt;=C9,D9&lt;U9),AI9,0))))))</f>
        <v>0</v>
      </c>
      <c r="BO9" s="11">
        <f>$E9/(360*1.18)*BN9*10.75%</f>
        <v>0</v>
      </c>
      <c r="BP9" s="10">
        <f>IF(AND(AI9&gt;0,D9&lt;U9),0,IF(AND(AI9&gt;0,V9&lt;C9),0,IF(AND(AI9&gt;0,C9&lt;U9,D9&lt;V9),D9-U9+1,IF(AND(AI9&gt;0,C9&lt;U9,V9&lt;=D9),V9-U9,IF(AND(AI9&gt;0,U9&lt;=C9,V9&lt;=D9),V9-C9,IF(AND(AI9&gt;0,U9&lt;=C9,D9&lt;V9),AI9,0))))))</f>
        <v>0</v>
      </c>
      <c r="BQ9" s="11">
        <f>$E9/(360*1.18)*BP9*10.5%</f>
        <v>0</v>
      </c>
      <c r="BR9" s="10">
        <f>IF(AND(AI9&gt;0,D9&lt;V9),0,IF(AND(AI9&gt;0,W9&lt;C9),0,IF(AND(AI9&gt;0,C9&lt;V9,D9&lt;W9),D9-V9+1,IF(AND(AI9&gt;0,C9&lt;V9,W9&lt;=D9),W9-V9,IF(AND(AI9&gt;0,V9&lt;=C9,W9&lt;=D9),W9-C9,IF(AND(AI9&gt;0,V9&lt;=C9,D9&lt;W9),AI9,0))))))</f>
        <v>0</v>
      </c>
      <c r="BS9" s="11">
        <f>$E9/(360*1.18)*BR9*10%</f>
        <v>0</v>
      </c>
      <c r="BT9" s="10">
        <f>IF(AND(AI9&gt;0,D9&lt;W9),0,IF(AND(AI9&gt;0,X9&lt;C9),0,IF(AND(AI9&gt;0,C9&lt;W9,D9&lt;X9),D9-W9+1,IF(AND(AI9&gt;0,C9&lt;W9,X9&lt;=D9),X9-W9,IF(AND(AI9&gt;0,W9&lt;=C9,X9&lt;=D9),X9-C9,IF(AND(AI9&gt;0,W9&lt;=C9,D9&lt;X9),AI9,0))))))</f>
        <v>0</v>
      </c>
      <c r="BU9" s="11">
        <f>$E9/(360*1.18)*BT9*9.5%</f>
        <v>0</v>
      </c>
      <c r="BV9" s="10">
        <f>IF(AND(AI9&gt;0,D9&lt;X9),0,IF(AND(AI9&gt;0,Y9&lt;C9),0,IF(AND(AI9&gt;0,C9&lt;X9,D9&lt;Y9),D9-X9+1,IF(AND(AI9&gt;0,C9&lt;X9,Y9&lt;=D9),Y9-X9,IF(AND(AI9&gt;0,X9&lt;=C9,Y9&lt;=D9),Y9-C9,IF(AND(AI9&gt;0,X9&lt;=C9,D9&lt;Y9),AI9,0))))))</f>
        <v>0</v>
      </c>
      <c r="BW9" s="11">
        <f>$E9/(360*1.18)*BV9*9%</f>
        <v>0</v>
      </c>
      <c r="BX9" s="10">
        <f>IF(AND(AI9&gt;0,D9&lt;Y9),0,IF(AND(AI9&gt;0,Z9&lt;C9),0,IF(AND(AI9&gt;0,C9&lt;Y9,D9&lt;Z9),D9-Y9+1,IF(AND(AI9&gt;0,C9&lt;Y9,Z9&lt;=D9),Z9-Y9,IF(AND(AI9&gt;0,Y9&lt;=C9,Z9&lt;=D9),Z9-C9,IF(AND(AI9&gt;0,Y9&lt;=C9,D9&lt;Z9),AI9,0))))))</f>
        <v>0</v>
      </c>
      <c r="BY9" s="11">
        <f>$E9/(360*1.18)*BX9*8.75%</f>
        <v>0</v>
      </c>
      <c r="BZ9" s="10">
        <f>IF(AND(AI9&gt;0,D9&lt;Z9),0,IF(AND(AI9&gt;0,AA9&lt;C9),0,IF(AND(AI9&gt;0,C9&lt;Z9,D9&lt;AA9),D9-Z9+1,IF(AND(AI9&gt;0,C9&lt;Z9,AA9&lt;=D9),AA9-Z9,IF(AND(AI9&gt;0,Z9&lt;=C9,AA9&lt;=D9),AA9-C9,IF(AND(AI9&gt;0,Z9&lt;=C9,D9&lt;AA9),AI9,0))))))</f>
        <v>0</v>
      </c>
      <c r="CA9" s="11">
        <f>$E9/(360*1.18)*BZ9*8.5%</f>
        <v>0</v>
      </c>
      <c r="CB9" s="10">
        <f>IF(AND(AI9&gt;0,D9&lt;AA9),0,IF(AND(AI9&gt;0,AB9&lt;C9),0,IF(AND(AI9&gt;0,C9&lt;AA9,D9&lt;AB9),D9-AA9+1,IF(AND(AI9&gt;0,C9&lt;AA9,AB9&lt;=D9),AB9-AA9,IF(AND(AI9&gt;0,AA9&lt;=C9,AB9&lt;=D9),AB9-C9,IF(AND(AI9&gt;0,AA9&lt;=C9,D9&lt;AB9),AI9,0))))))</f>
        <v>0</v>
      </c>
      <c r="CC9" s="11">
        <f>$E9/(360*1.18)*CB9*8.25%</f>
        <v>0</v>
      </c>
      <c r="CD9" s="10">
        <f>IF(AND(AI9&gt;0,D9&lt;AB9),0,IF(AND(AI9&gt;0,AC9&lt;C9),0,IF(AND(AI9&gt;0,C9&lt;AB9,D9&lt;AC9),D9-AB9+1,IF(AND(AI9&gt;0,C9&lt;AB9,AC9&lt;=D9),AC9-AB9,IF(AND(AI9&gt;0,AB9&lt;=C9,AC9&lt;=D9),AC9-C9,IF(AND(AI9&gt;0,AB9&lt;=C9,D9&lt;AC9),AI9,0))))))</f>
        <v>0</v>
      </c>
      <c r="CE9" s="11">
        <f>$E9/(360*1.18)*CD9*8%</f>
        <v>0</v>
      </c>
      <c r="CF9" s="10">
        <f>IF(AND(AI9&gt;0,D9&lt;AC9),0,IF(AND(AI9&gt;0,AD9&lt;C9),0,IF(AND(AI9&gt;0,C9&lt;AC9,D9&lt;AD9),D9-AC9+1,IF(AND(AI9&gt;0,C9&lt;AC9,AD9&lt;=D9),AD9-AC9,IF(AND(AI9&gt;0,AC9&lt;=C9,AD9&lt;=D9),AD9-C9,IF(AND(AI9&gt;0,AC9&lt;=C9,D9&lt;AD9),AI9,0))))))</f>
        <v>6</v>
      </c>
      <c r="CG9" s="11">
        <f>$E9/(360*1.18)*CF9*7.75%</f>
        <v>37.81077224576272</v>
      </c>
      <c r="CH9" s="10">
        <f>IF(AND(AI9&gt;0,D9&lt;AD9),0,IF(AND(AI9&gt;0,AE9&lt;C9),0,IF(AND(AI9&gt;0,C9&lt;AD9,D9&lt;AE9),D9-AD9+1,IF(AND(AI9&gt;0,C9&lt;AD9,AE9&lt;=D9),AE9-AD9,IF(AND(AI9&gt;0,AD9&lt;=C9,AE9&lt;=D9),AE9-C9,IF(AND(AI9&gt;0,AD9&lt;=C9,D9&lt;AE9),AI9,0))))))</f>
        <v>0</v>
      </c>
      <c r="CI9" s="11">
        <f>$E9/(360*1.18)*CH9*8%</f>
        <v>0</v>
      </c>
      <c r="CJ9" s="10">
        <f>IF(AND(AI9&gt;0,D9&lt;AE9),0,IF(AND(AI9&gt;0,AF9&lt;C9),0,IF(AND(AI9&gt;0,C9&lt;AE9,D9&lt;AF9),D9-AE9+1,IF(AND(AI9&gt;0,C9&lt;AE9,AF9&lt;=D9),AF9-AE9,IF(AND(AI9&gt;0,AE9&lt;=C9,AF9&lt;=D9),AF9-C9,IF(AND(AI9&gt;0,AE9&lt;=C9,D9&lt;AF9),AI9,0))))))</f>
        <v>0</v>
      </c>
      <c r="CK9" s="11">
        <f>$E9/(360*1.18)*CJ9*8.25%</f>
        <v>0</v>
      </c>
      <c r="CL9" s="10">
        <f>IF(AND(AI9&gt;0,D9&lt;AF9),0,IF(AND(AI9&gt;0,AG9&lt;C9),0,IF(AND(AI9&gt;0,C9&lt;AF9,D9&lt;AG9),D9-AF9+1,IF(AND(AI9&gt;0,C9&lt;AF9,AG9&lt;=D9),AG9-AF9,IF(AND(AI9&gt;0,AF9&lt;=C9,AG9&lt;=D9),AG9-C9,IF(AND(AI9&gt;0,AF9&lt;=C9,AF9&lt;AG9),AI9,0))))))</f>
        <v>0</v>
      </c>
      <c r="CM9" s="11">
        <f>$E9/(360*1.18)*CL9*8%</f>
        <v>0</v>
      </c>
      <c r="CN9" s="10">
        <f>IF(AND(AI9&gt;0,C9&lt;AG9,AG9&lt;=D9),D9-AG9+1,IF(AND(AI9&gt;0,AG9&lt;=C9),AI9,0))</f>
        <v>0</v>
      </c>
      <c r="CO9" s="11">
        <f>$E9/(360*1.18)*CN9*8.25%</f>
        <v>0</v>
      </c>
      <c r="CP9" s="12">
        <f t="shared" si="0"/>
        <v>0</v>
      </c>
    </row>
    <row r="10" spans="1:94" x14ac:dyDescent="0.25">
      <c r="E10" s="7">
        <f>SUM(E2:E9)</f>
        <v>2962272.5700000003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2016-05-19T10:52:48Z</dcterms:modified>
</cp:coreProperties>
</file>