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93" activeTab="1"/>
  </bookViews>
  <sheets>
    <sheet name="Лист1" sheetId="1" r:id="rId1"/>
    <sheet name="сводный" sheetId="8" r:id="rId2"/>
    <sheet name="ип голубев" sheetId="3" r:id="rId3"/>
    <sheet name="АВЕРОН" sheetId="4" r:id="rId4"/>
    <sheet name="грин" sheetId="5" r:id="rId5"/>
    <sheet name="сэл" sheetId="6" r:id="rId6"/>
    <sheet name="сиз37" sheetId="9" r:id="rId7"/>
    <sheet name="хб-плюс" sheetId="11" r:id="rId8"/>
    <sheet name="новая сибирь" sheetId="12" r:id="rId9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2" l="1"/>
  <c r="E9" i="12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" i="8"/>
  <c r="I3" i="12"/>
  <c r="I4" i="12"/>
  <c r="I5" i="12"/>
  <c r="I6" i="12"/>
  <c r="K6" i="12"/>
  <c r="I7" i="12"/>
  <c r="K7" i="12"/>
  <c r="I8" i="12"/>
  <c r="I9" i="12"/>
  <c r="K9" i="12"/>
  <c r="I10" i="12"/>
  <c r="I11" i="12"/>
  <c r="I12" i="12"/>
  <c r="K12" i="12"/>
  <c r="I14" i="12"/>
  <c r="I15" i="12"/>
  <c r="I16" i="12"/>
  <c r="I17" i="12"/>
  <c r="K17" i="12"/>
  <c r="I18" i="12"/>
  <c r="I19" i="12"/>
  <c r="I20" i="12"/>
  <c r="I21" i="12"/>
  <c r="I22" i="12"/>
  <c r="I23" i="12"/>
  <c r="I24" i="12"/>
  <c r="I25" i="12"/>
  <c r="I26" i="12"/>
  <c r="I27" i="12"/>
  <c r="K27" i="12"/>
  <c r="I28" i="12"/>
  <c r="I29" i="12"/>
  <c r="E18" i="12"/>
  <c r="E17" i="12"/>
  <c r="F29" i="12"/>
  <c r="A29" i="12"/>
  <c r="F28" i="12"/>
  <c r="A28" i="12"/>
  <c r="C27" i="12"/>
  <c r="F27" i="12" s="1"/>
  <c r="A27" i="12"/>
  <c r="F26" i="12"/>
  <c r="A26" i="12"/>
  <c r="F25" i="12"/>
  <c r="A25" i="12"/>
  <c r="F24" i="12"/>
  <c r="A24" i="12"/>
  <c r="F23" i="12"/>
  <c r="A23" i="12"/>
  <c r="F22" i="12"/>
  <c r="A22" i="12"/>
  <c r="F21" i="12"/>
  <c r="A21" i="12"/>
  <c r="F20" i="12"/>
  <c r="A20" i="12"/>
  <c r="F19" i="12"/>
  <c r="A19" i="12"/>
  <c r="F18" i="12"/>
  <c r="A18" i="12"/>
  <c r="C17" i="12"/>
  <c r="F17" i="12" s="1"/>
  <c r="A17" i="12"/>
  <c r="F16" i="12"/>
  <c r="A16" i="12"/>
  <c r="F15" i="12"/>
  <c r="A15" i="12"/>
  <c r="F14" i="12"/>
  <c r="A14" i="12"/>
  <c r="F13" i="12"/>
  <c r="C12" i="12"/>
  <c r="F12" i="12" s="1"/>
  <c r="A12" i="12"/>
  <c r="F11" i="12"/>
  <c r="A11" i="12"/>
  <c r="F10" i="12"/>
  <c r="A10" i="12"/>
  <c r="C9" i="12"/>
  <c r="F9" i="12" s="1"/>
  <c r="A9" i="12"/>
  <c r="F8" i="12"/>
  <c r="A8" i="12"/>
  <c r="C7" i="12"/>
  <c r="F7" i="12" s="1"/>
  <c r="A7" i="12"/>
  <c r="C6" i="12"/>
  <c r="F6" i="12" s="1"/>
  <c r="A6" i="12"/>
  <c r="F5" i="12"/>
  <c r="A5" i="12"/>
  <c r="F4" i="12"/>
  <c r="A4" i="12"/>
  <c r="F3" i="12"/>
  <c r="A3" i="12"/>
  <c r="F31" i="12" l="1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F15" i="1" l="1"/>
  <c r="E26" i="11"/>
  <c r="E25" i="11"/>
  <c r="F29" i="11"/>
  <c r="A29" i="11"/>
  <c r="F28" i="11"/>
  <c r="A28" i="11"/>
  <c r="C27" i="11"/>
  <c r="F27" i="11" s="1"/>
  <c r="A27" i="11"/>
  <c r="F26" i="11"/>
  <c r="A26" i="11"/>
  <c r="F25" i="11"/>
  <c r="A25" i="11"/>
  <c r="F24" i="11"/>
  <c r="A24" i="11"/>
  <c r="F23" i="11"/>
  <c r="A23" i="11"/>
  <c r="F22" i="11"/>
  <c r="A22" i="11"/>
  <c r="F21" i="11"/>
  <c r="A21" i="11"/>
  <c r="F20" i="11"/>
  <c r="A20" i="11"/>
  <c r="F19" i="11"/>
  <c r="A19" i="11"/>
  <c r="F18" i="11"/>
  <c r="A18" i="11"/>
  <c r="C17" i="11"/>
  <c r="F17" i="11" s="1"/>
  <c r="A17" i="11"/>
  <c r="F16" i="11"/>
  <c r="A16" i="11"/>
  <c r="F15" i="11"/>
  <c r="A15" i="11"/>
  <c r="F14" i="11"/>
  <c r="A14" i="11"/>
  <c r="F13" i="11"/>
  <c r="F12" i="11"/>
  <c r="C12" i="11"/>
  <c r="A12" i="11"/>
  <c r="F11" i="11"/>
  <c r="A11" i="11"/>
  <c r="F10" i="11"/>
  <c r="A10" i="11"/>
  <c r="C9" i="11"/>
  <c r="F9" i="11" s="1"/>
  <c r="A9" i="11"/>
  <c r="F8" i="11"/>
  <c r="A8" i="11"/>
  <c r="F7" i="11"/>
  <c r="C7" i="11"/>
  <c r="A7" i="11"/>
  <c r="C6" i="11"/>
  <c r="F6" i="11" s="1"/>
  <c r="A6" i="11"/>
  <c r="F5" i="11"/>
  <c r="A5" i="11"/>
  <c r="F4" i="11"/>
  <c r="A4" i="11"/>
  <c r="F3" i="11"/>
  <c r="A3" i="11"/>
  <c r="E25" i="9"/>
  <c r="E11" i="9"/>
  <c r="E10" i="9"/>
  <c r="F10" i="9" s="1"/>
  <c r="F29" i="9"/>
  <c r="A29" i="9"/>
  <c r="F28" i="9"/>
  <c r="A28" i="9"/>
  <c r="C27" i="9"/>
  <c r="F27" i="9" s="1"/>
  <c r="A27" i="9"/>
  <c r="F26" i="9"/>
  <c r="A26" i="9"/>
  <c r="F25" i="9"/>
  <c r="A25" i="9"/>
  <c r="F24" i="9"/>
  <c r="A24" i="9"/>
  <c r="F23" i="9"/>
  <c r="A23" i="9"/>
  <c r="F22" i="9"/>
  <c r="A22" i="9"/>
  <c r="F21" i="9"/>
  <c r="A21" i="9"/>
  <c r="F20" i="9"/>
  <c r="A20" i="9"/>
  <c r="F19" i="9"/>
  <c r="A19" i="9"/>
  <c r="F18" i="9"/>
  <c r="A18" i="9"/>
  <c r="C17" i="9"/>
  <c r="F17" i="9" s="1"/>
  <c r="A17" i="9"/>
  <c r="F16" i="9"/>
  <c r="A16" i="9"/>
  <c r="F15" i="9"/>
  <c r="A15" i="9"/>
  <c r="F14" i="9"/>
  <c r="A14" i="9"/>
  <c r="F13" i="9"/>
  <c r="C12" i="9"/>
  <c r="F12" i="9" s="1"/>
  <c r="A12" i="9"/>
  <c r="F11" i="9"/>
  <c r="A11" i="9"/>
  <c r="A10" i="9"/>
  <c r="C9" i="9"/>
  <c r="F9" i="9" s="1"/>
  <c r="A9" i="9"/>
  <c r="F8" i="9"/>
  <c r="A8" i="9"/>
  <c r="C7" i="9"/>
  <c r="F7" i="9" s="1"/>
  <c r="A7" i="9"/>
  <c r="C6" i="9"/>
  <c r="F6" i="9" s="1"/>
  <c r="A6" i="9"/>
  <c r="F5" i="9"/>
  <c r="A5" i="9"/>
  <c r="F4" i="9"/>
  <c r="A4" i="9"/>
  <c r="F3" i="9"/>
  <c r="A3" i="9"/>
  <c r="F31" i="11" l="1"/>
  <c r="F31" i="9"/>
  <c r="F29" i="5"/>
  <c r="F13" i="5"/>
  <c r="E17" i="5"/>
  <c r="E17" i="8" s="1"/>
  <c r="E11" i="5"/>
  <c r="E10" i="5"/>
  <c r="E7" i="5"/>
  <c r="F4" i="5"/>
  <c r="F5" i="5"/>
  <c r="F8" i="5"/>
  <c r="F10" i="5"/>
  <c r="F11" i="5"/>
  <c r="F14" i="5"/>
  <c r="F15" i="5"/>
  <c r="F16" i="5"/>
  <c r="F18" i="5"/>
  <c r="F19" i="5"/>
  <c r="F20" i="5"/>
  <c r="F21" i="5"/>
  <c r="F22" i="5"/>
  <c r="F23" i="5"/>
  <c r="F24" i="5"/>
  <c r="F25" i="5"/>
  <c r="F26" i="5"/>
  <c r="F28" i="5"/>
  <c r="F3" i="5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3" i="8"/>
  <c r="F24" i="8"/>
  <c r="F25" i="8"/>
  <c r="F26" i="8"/>
  <c r="F27" i="8"/>
  <c r="F28" i="8"/>
  <c r="F29" i="8"/>
  <c r="F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8" i="8"/>
  <c r="E19" i="8"/>
  <c r="E20" i="8"/>
  <c r="E21" i="8"/>
  <c r="E22" i="8"/>
  <c r="E23" i="8"/>
  <c r="E24" i="8"/>
  <c r="E25" i="8"/>
  <c r="E26" i="8"/>
  <c r="E27" i="8"/>
  <c r="E28" i="8"/>
  <c r="E29" i="8"/>
  <c r="E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2" i="8"/>
  <c r="A11" i="8"/>
  <c r="A10" i="8"/>
  <c r="A9" i="8"/>
  <c r="A8" i="8"/>
  <c r="A7" i="8"/>
  <c r="A6" i="8"/>
  <c r="A5" i="8"/>
  <c r="A4" i="8"/>
  <c r="A3" i="8"/>
  <c r="F31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3" i="6"/>
  <c r="F24" i="6"/>
  <c r="F25" i="6"/>
  <c r="F26" i="6"/>
  <c r="F27" i="6"/>
  <c r="F28" i="6"/>
  <c r="F29" i="6"/>
  <c r="F3" i="6"/>
  <c r="F31" i="1"/>
  <c r="F4" i="1"/>
  <c r="F5" i="1"/>
  <c r="F6" i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" i="1"/>
  <c r="E27" i="6"/>
  <c r="E26" i="6"/>
  <c r="E25" i="6"/>
  <c r="E17" i="6"/>
  <c r="E11" i="6"/>
  <c r="E10" i="6"/>
  <c r="A29" i="6"/>
  <c r="A28" i="6"/>
  <c r="C27" i="6"/>
  <c r="A27" i="6"/>
  <c r="A26" i="6"/>
  <c r="A25" i="6"/>
  <c r="A24" i="6"/>
  <c r="A23" i="6"/>
  <c r="A22" i="6"/>
  <c r="A21" i="6"/>
  <c r="A20" i="6"/>
  <c r="A19" i="6"/>
  <c r="A18" i="6"/>
  <c r="C17" i="6"/>
  <c r="A17" i="6"/>
  <c r="A16" i="6"/>
  <c r="A15" i="6"/>
  <c r="A14" i="6"/>
  <c r="C12" i="6"/>
  <c r="A12" i="6"/>
  <c r="A11" i="6"/>
  <c r="A10" i="6"/>
  <c r="C9" i="6"/>
  <c r="A9" i="6"/>
  <c r="A8" i="6"/>
  <c r="C7" i="6"/>
  <c r="A7" i="6"/>
  <c r="C6" i="6"/>
  <c r="A6" i="6"/>
  <c r="A5" i="6"/>
  <c r="A4" i="6"/>
  <c r="A3" i="6"/>
  <c r="A29" i="5"/>
  <c r="A28" i="5"/>
  <c r="C27" i="5"/>
  <c r="F27" i="5" s="1"/>
  <c r="A27" i="5"/>
  <c r="A26" i="5"/>
  <c r="A25" i="5"/>
  <c r="A24" i="5"/>
  <c r="A23" i="5"/>
  <c r="A22" i="5"/>
  <c r="A21" i="5"/>
  <c r="A20" i="5"/>
  <c r="A19" i="5"/>
  <c r="A18" i="5"/>
  <c r="C17" i="5"/>
  <c r="A17" i="5"/>
  <c r="A16" i="5"/>
  <c r="A15" i="5"/>
  <c r="A14" i="5"/>
  <c r="C12" i="5"/>
  <c r="F12" i="5" s="1"/>
  <c r="A12" i="5"/>
  <c r="A11" i="5"/>
  <c r="A10" i="5"/>
  <c r="C9" i="5"/>
  <c r="F9" i="5" s="1"/>
  <c r="A9" i="5"/>
  <c r="A8" i="5"/>
  <c r="C7" i="5"/>
  <c r="A7" i="5"/>
  <c r="C6" i="5"/>
  <c r="F6" i="5" s="1"/>
  <c r="A6" i="5"/>
  <c r="A5" i="5"/>
  <c r="A4" i="5"/>
  <c r="A3" i="5"/>
  <c r="F7" i="5" l="1"/>
  <c r="F17" i="5"/>
  <c r="F31" i="5"/>
  <c r="F4" i="4"/>
  <c r="F5" i="4"/>
  <c r="F6" i="4"/>
  <c r="F7" i="4"/>
  <c r="F31" i="4" s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" i="4"/>
  <c r="A29" i="4"/>
  <c r="A28" i="4"/>
  <c r="C27" i="4"/>
  <c r="A27" i="4"/>
  <c r="A26" i="4"/>
  <c r="A25" i="4"/>
  <c r="A24" i="4"/>
  <c r="A23" i="4"/>
  <c r="A22" i="4"/>
  <c r="A21" i="4"/>
  <c r="A20" i="4"/>
  <c r="A19" i="4"/>
  <c r="A18" i="4"/>
  <c r="C17" i="4"/>
  <c r="A17" i="4"/>
  <c r="A16" i="4"/>
  <c r="A15" i="4"/>
  <c r="A14" i="4"/>
  <c r="C12" i="4"/>
  <c r="A12" i="4"/>
  <c r="A11" i="4"/>
  <c r="A10" i="4"/>
  <c r="C9" i="4"/>
  <c r="A9" i="4"/>
  <c r="A8" i="4"/>
  <c r="C7" i="4"/>
  <c r="A7" i="4"/>
  <c r="C6" i="4"/>
  <c r="A6" i="4"/>
  <c r="A5" i="4"/>
  <c r="A4" i="4"/>
  <c r="A3" i="4"/>
  <c r="E11" i="3"/>
  <c r="E9" i="3"/>
  <c r="E10" i="3"/>
  <c r="F10" i="3" s="1"/>
  <c r="F26" i="3"/>
  <c r="E25" i="3"/>
  <c r="E17" i="3"/>
  <c r="F17" i="3" s="1"/>
  <c r="F4" i="3"/>
  <c r="F5" i="3"/>
  <c r="F8" i="3"/>
  <c r="F11" i="3"/>
  <c r="F13" i="3"/>
  <c r="F14" i="3"/>
  <c r="F15" i="3"/>
  <c r="F16" i="3"/>
  <c r="F18" i="3"/>
  <c r="F19" i="3"/>
  <c r="F20" i="3"/>
  <c r="F21" i="3"/>
  <c r="F22" i="3"/>
  <c r="F23" i="3"/>
  <c r="F24" i="3"/>
  <c r="F25" i="3"/>
  <c r="F28" i="3"/>
  <c r="F29" i="3"/>
  <c r="F3" i="3"/>
  <c r="A29" i="3"/>
  <c r="A28" i="3"/>
  <c r="C27" i="3"/>
  <c r="F27" i="3" s="1"/>
  <c r="A27" i="3"/>
  <c r="A26" i="3"/>
  <c r="A25" i="3"/>
  <c r="A24" i="3"/>
  <c r="A23" i="3"/>
  <c r="A22" i="3"/>
  <c r="A21" i="3"/>
  <c r="A20" i="3"/>
  <c r="A19" i="3"/>
  <c r="A18" i="3"/>
  <c r="C17" i="3"/>
  <c r="A17" i="3"/>
  <c r="A16" i="3"/>
  <c r="A15" i="3"/>
  <c r="A14" i="3"/>
  <c r="C12" i="3"/>
  <c r="F12" i="3" s="1"/>
  <c r="A12" i="3"/>
  <c r="A11" i="3"/>
  <c r="A10" i="3"/>
  <c r="C9" i="3"/>
  <c r="F9" i="3" s="1"/>
  <c r="A9" i="3"/>
  <c r="A8" i="3"/>
  <c r="C7" i="3"/>
  <c r="F7" i="3" s="1"/>
  <c r="A7" i="3"/>
  <c r="C6" i="3"/>
  <c r="F6" i="3" s="1"/>
  <c r="A6" i="3"/>
  <c r="A5" i="3"/>
  <c r="A4" i="3"/>
  <c r="A3" i="3"/>
  <c r="F31" i="3" l="1"/>
  <c r="C17" i="1"/>
  <c r="C7" i="1"/>
  <c r="C6" i="1"/>
  <c r="A28" i="1"/>
  <c r="A29" i="1"/>
  <c r="A18" i="1"/>
  <c r="C9" i="1"/>
  <c r="A20" i="1"/>
  <c r="C27" i="1"/>
  <c r="C12" i="1"/>
  <c r="A22" i="1"/>
  <c r="A23" i="1"/>
  <c r="A24" i="1"/>
  <c r="A25" i="1"/>
  <c r="A26" i="1"/>
  <c r="A27" i="1"/>
  <c r="A16" i="1"/>
  <c r="A8" i="1"/>
  <c r="A11" i="1"/>
  <c r="A21" i="1"/>
  <c r="A19" i="1"/>
  <c r="A17" i="1"/>
  <c r="A15" i="1"/>
  <c r="A10" i="1"/>
  <c r="A12" i="1"/>
  <c r="A14" i="1"/>
  <c r="A9" i="1"/>
  <c r="A7" i="1"/>
  <c r="A6" i="1"/>
  <c r="A5" i="1"/>
  <c r="A4" i="1"/>
  <c r="A3" i="1"/>
</calcChain>
</file>

<file path=xl/comments1.xml><?xml version="1.0" encoding="utf-8"?>
<comments xmlns="http://schemas.openxmlformats.org/spreadsheetml/2006/main">
  <authors>
    <author>Автор</author>
  </authors>
  <commentList>
    <comment ref="F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300 шт
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кг
</t>
        </r>
      </text>
    </comment>
  </commentList>
</comments>
</file>

<file path=xl/sharedStrings.xml><?xml version="1.0" encoding="utf-8"?>
<sst xmlns="http://schemas.openxmlformats.org/spreadsheetml/2006/main" count="606" uniqueCount="81">
  <si>
    <t>шт</t>
  </si>
  <si>
    <t>упак</t>
  </si>
  <si>
    <t>пар</t>
  </si>
  <si>
    <t>Владивосток</t>
  </si>
  <si>
    <t>№п/п</t>
  </si>
  <si>
    <t>Наименование</t>
  </si>
  <si>
    <t>нужно кол-во</t>
  </si>
  <si>
    <t>ед изм</t>
  </si>
  <si>
    <t>сумма</t>
  </si>
  <si>
    <t>Чистин, чист..ср-во, 400г/20</t>
  </si>
  <si>
    <t>рул</t>
  </si>
  <si>
    <t>Перчатки латексные</t>
  </si>
  <si>
    <t>стиральный порошек, 350г</t>
  </si>
  <si>
    <t>туал. Бумага, без втул</t>
  </si>
  <si>
    <t>Мешок мусорный 30л</t>
  </si>
  <si>
    <t>Мешок мусорный 120л</t>
  </si>
  <si>
    <t>цена за ед</t>
  </si>
  <si>
    <t>стеклоочиститель с триггером, 500мл</t>
  </si>
  <si>
    <t xml:space="preserve">Веник Сорго </t>
  </si>
  <si>
    <t>Alfa-Gel,ср-во для удаления ржавчины (054-5) /5л.</t>
  </si>
  <si>
    <t>Прогресс  5л</t>
  </si>
  <si>
    <t>Нетканка</t>
  </si>
  <si>
    <t>Вафельное полотно</t>
  </si>
  <si>
    <t>Мыло жидкое 5л</t>
  </si>
  <si>
    <t>л</t>
  </si>
  <si>
    <t xml:space="preserve">Мешок мусорный 60 л </t>
  </si>
  <si>
    <t>перчатки хб</t>
  </si>
  <si>
    <t>Мыло туал.твердое 90гр.</t>
  </si>
  <si>
    <t>стеклоочиститель с триггером, 5л</t>
  </si>
  <si>
    <t>низкопенное моющий концентрат, щелочное 5л</t>
  </si>
  <si>
    <t>МЕГАЮТ, 5л</t>
  </si>
  <si>
    <t>Полотенце V-сложения 1сл., В 35 гр.200 листов целлюл./20</t>
  </si>
  <si>
    <t>хлорные таблетки для дезинфекции/200таб.</t>
  </si>
  <si>
    <t>пач</t>
  </si>
  <si>
    <t>туал. Бумага, с втулкой, эконом</t>
  </si>
  <si>
    <t>Хоз.мыло 200 г.</t>
  </si>
  <si>
    <t xml:space="preserve">микрофибра </t>
  </si>
  <si>
    <t>санитарное средство 1 л для санузлов</t>
  </si>
  <si>
    <t>губка для посуды, макси</t>
  </si>
  <si>
    <t xml:space="preserve">Губка метал. в сетке </t>
  </si>
  <si>
    <t>хлорные таблетки для дезинфекции/300таб.</t>
  </si>
  <si>
    <t>Полотенце z-сложения 1сл., В 35 гр.200 листов целлюл./20</t>
  </si>
  <si>
    <t>нет</t>
  </si>
  <si>
    <t>голубев</t>
  </si>
  <si>
    <t>аверон</t>
  </si>
  <si>
    <t>грин</t>
  </si>
  <si>
    <t>селл</t>
  </si>
  <si>
    <t>санитарное средство 0,75 л для санузлов</t>
  </si>
  <si>
    <t>Хоз.мыло 150 г.</t>
  </si>
  <si>
    <t>Нетканка 100м</t>
  </si>
  <si>
    <t>хб-плюс</t>
  </si>
  <si>
    <t>скидка,%</t>
  </si>
  <si>
    <t>наименование</t>
  </si>
  <si>
    <t>Веник Сорго</t>
  </si>
  <si>
    <t>Део-хлор люкс (№300) (3,4гр.) таблетки 1кг</t>
  </si>
  <si>
    <r>
      <t>ClaroLine Sani / ср-во для чистки санитарных помещений,1л (</t>
    </r>
    <r>
      <rPr>
        <sz val="11"/>
        <color rgb="FFFF0000"/>
        <rFont val="Arial"/>
        <family val="2"/>
        <charset val="204"/>
      </rPr>
      <t>расход 2мл на 1литр воды!</t>
    </r>
    <r>
      <rPr>
        <sz val="11"/>
        <color rgb="FF353A3E"/>
        <rFont val="Arial"/>
        <family val="2"/>
        <charset val="204"/>
      </rPr>
      <t>)</t>
    </r>
  </si>
  <si>
    <t>Перчатки Резиновые Контракт М Vileda, желтый (101017/100539)</t>
  </si>
  <si>
    <t>Перчатки х/б белые с ПВХ</t>
  </si>
  <si>
    <t>Мешки для мусора 120л CLASSIC 110x70см 10шт/рул Paclan/35рул в кор (402032)</t>
  </si>
  <si>
    <t>Мешки для мусора 30л STANDARD 50x60см, 20шт в рул Paclan/80рул в кор (402100)</t>
  </si>
  <si>
    <t>Мешки для мусора 60л STANDARD 60x72см, 20шт в рул Paclan/42рул в кор (402110/163467)</t>
  </si>
  <si>
    <t>Туал. бумага Джема плотная (12/48шт)</t>
  </si>
  <si>
    <t>Туал. бумага Джема 54м с гильзой сер. (12/48шт)</t>
  </si>
  <si>
    <t>СМС Пемос 350гр</t>
  </si>
  <si>
    <t xml:space="preserve">ЧС Мистер Мускул д/стекол с курком 500мл </t>
  </si>
  <si>
    <t>Стеклоочиститель с триггером, 5л</t>
  </si>
  <si>
    <r>
      <t>Губки для посуды Чистюля-Макси</t>
    </r>
    <r>
      <rPr>
        <sz val="11"/>
        <color rgb="FFFF0000"/>
        <rFont val="Calibri"/>
        <family val="2"/>
        <charset val="204"/>
        <scheme val="minor"/>
      </rPr>
      <t xml:space="preserve"> 5шт</t>
    </r>
  </si>
  <si>
    <r>
      <t xml:space="preserve">Мочалка металлическая </t>
    </r>
    <r>
      <rPr>
        <sz val="11"/>
        <color rgb="FFFF0000"/>
        <rFont val="Calibri"/>
        <family val="2"/>
        <charset val="204"/>
        <scheme val="minor"/>
      </rPr>
      <t>3шт</t>
    </r>
    <r>
      <rPr>
        <sz val="11"/>
        <color theme="1"/>
        <rFont val="Calibri"/>
        <family val="2"/>
        <scheme val="minor"/>
      </rPr>
      <t xml:space="preserve"> Paclan Practi (408135/408130/408131)</t>
    </r>
  </si>
  <si>
    <t>МТ Весна в ассортименте 90гр/72шт</t>
  </si>
  <si>
    <t>Мыло Хозяйственное СЖК 65% 200г /44</t>
  </si>
  <si>
    <t>ClaroLine Pro - Универсальный средство для ежедневной уборки, канистра 10л</t>
  </si>
  <si>
    <t>Низкопенное моющий концентрат, щелочное 5л</t>
  </si>
  <si>
    <t>ClaroLine Pro - Универсальный средство для ежедневной уборки, канистра 10л (учитывая то что канистры 10ти литровые можно вдвое уменьшить количество)</t>
  </si>
  <si>
    <t>Альфа-Гель 5л д/уд ржавчины, известк отл</t>
  </si>
  <si>
    <r>
      <t xml:space="preserve">МОЖНО ЗАМЕНИТЬ! ClaroLine Pro - </t>
    </r>
    <r>
      <rPr>
        <sz val="11"/>
        <color theme="1"/>
        <rFont val="Calibri"/>
        <family val="2"/>
        <charset val="204"/>
        <scheme val="minor"/>
      </rPr>
      <t xml:space="preserve">Универсальный средство для ежедневной уборки, канистра 10л </t>
    </r>
    <r>
      <rPr>
        <sz val="11"/>
        <color rgb="FFFF0000"/>
        <rFont val="Calibri"/>
        <family val="2"/>
        <charset val="204"/>
        <scheme val="minor"/>
      </rPr>
      <t>Цена: 999 руб Расход: 10мл на 10л воды</t>
    </r>
    <r>
      <rPr>
        <sz val="11"/>
        <color theme="1"/>
        <rFont val="Calibri"/>
        <family val="2"/>
        <charset val="204"/>
        <scheme val="minor"/>
      </rPr>
      <t xml:space="preserve"> (Прогресс расход 80мл на 8л воды)</t>
    </r>
  </si>
  <si>
    <t>Полотно нетканое/70</t>
  </si>
  <si>
    <t>Полотно вафельное 140г  45см /60м/</t>
  </si>
  <si>
    <t>Жидкое мыло ИВИН Лимон 5л ПЭТ бутыль (2шт в коробке)/1200</t>
  </si>
  <si>
    <t>Полотенца для рук V-сложение Veiro Professinal Basic однослойные 250л, 15шт в кор (KV210)</t>
  </si>
  <si>
    <t>Салфетка BeeSmart из микрофибры универс.30*30см 1шт/ 30шт в кор (410160)</t>
  </si>
  <si>
    <t>новая сибирь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</si>
</sst>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353A3E"/>
      <name val="Arial"/>
      <family val="2"/>
      <charset val="204"/>
    </font>
    <font>
      <sz val="11"/>
      <color rgb="FFFF000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NumberFormat="1" applyFont="1" applyBorder="1" applyAlignment="1">
      <alignment vertical="top" wrapText="1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3" fontId="0" fillId="0" borderId="2" xfId="0" applyNumberFormat="1" applyFont="1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2" xfId="0" applyNumberFormat="1" applyFont="1" applyBorder="1" applyAlignment="1">
      <alignment vertical="top"/>
    </xf>
    <xf numFmtId="3" fontId="0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164" fontId="0" fillId="0" borderId="0" xfId="0" applyNumberFormat="1"/>
    <xf numFmtId="164" fontId="0" fillId="0" borderId="6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2" xfId="0" applyBorder="1" applyAlignment="1">
      <alignment horizontal="right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5" fillId="0" borderId="0" xfId="0" applyFont="1" applyAlignment="1">
      <alignment vertical="center" wrapText="1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2" sqref="I2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</row>
    <row r="3" spans="1:6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13"/>
      <c r="F3" s="13">
        <f>E3*C3</f>
        <v>0</v>
      </c>
    </row>
    <row r="4" spans="1:6" ht="30" x14ac:dyDescent="0.25">
      <c r="A4" s="1">
        <f t="shared" ref="A4:A29" si="0">ROW()
-2</f>
        <v>2</v>
      </c>
      <c r="B4" s="2" t="s">
        <v>32</v>
      </c>
      <c r="C4" s="11">
        <v>8</v>
      </c>
      <c r="D4" s="12" t="s">
        <v>33</v>
      </c>
      <c r="E4" s="14"/>
      <c r="F4" s="13">
        <f t="shared" ref="F4:F29" si="1">E4*C4</f>
        <v>0</v>
      </c>
    </row>
    <row r="5" spans="1:6" ht="30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/>
      <c r="F5" s="13">
        <f t="shared" si="1"/>
        <v>0</v>
      </c>
    </row>
    <row r="6" spans="1:6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/>
      <c r="F6" s="13">
        <f t="shared" si="1"/>
        <v>0</v>
      </c>
    </row>
    <row r="7" spans="1:6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14"/>
      <c r="F7" s="13">
        <f t="shared" si="1"/>
        <v>0</v>
      </c>
    </row>
    <row r="8" spans="1:6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/>
      <c r="F8" s="13">
        <f t="shared" si="1"/>
        <v>0</v>
      </c>
    </row>
    <row r="9" spans="1:6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/>
      <c r="F9" s="13">
        <f t="shared" si="1"/>
        <v>0</v>
      </c>
    </row>
    <row r="10" spans="1:6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14"/>
      <c r="F10" s="13">
        <f t="shared" si="1"/>
        <v>0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/>
      <c r="F11" s="13">
        <f t="shared" si="1"/>
        <v>0</v>
      </c>
    </row>
    <row r="12" spans="1:6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/>
      <c r="F12" s="13">
        <f t="shared" si="1"/>
        <v>0</v>
      </c>
    </row>
    <row r="13" spans="1:6" x14ac:dyDescent="0.25">
      <c r="A13" s="1"/>
      <c r="B13" s="2" t="s">
        <v>34</v>
      </c>
      <c r="C13" s="11">
        <v>300</v>
      </c>
      <c r="D13" s="12" t="s">
        <v>10</v>
      </c>
      <c r="E13" s="14"/>
      <c r="F13" s="13">
        <f t="shared" si="1"/>
        <v>0</v>
      </c>
    </row>
    <row r="14" spans="1: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/>
      <c r="F14" s="13">
        <f t="shared" si="1"/>
        <v>0</v>
      </c>
    </row>
    <row r="15" spans="1:6" ht="30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/>
      <c r="F15" s="13">
        <f>E15*C15</f>
        <v>0</v>
      </c>
    </row>
    <row r="16" spans="1: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/>
      <c r="F16" s="13">
        <f t="shared" si="1"/>
        <v>0</v>
      </c>
    </row>
    <row r="17" spans="1:6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/>
      <c r="F17" s="13">
        <f t="shared" si="1"/>
        <v>0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/>
      <c r="F18" s="13">
        <f t="shared" si="1"/>
        <v>0</v>
      </c>
    </row>
    <row r="19" spans="1:6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/>
      <c r="F19" s="13">
        <f t="shared" si="1"/>
        <v>0</v>
      </c>
    </row>
    <row r="20" spans="1:6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/>
      <c r="F20" s="13">
        <f t="shared" si="1"/>
        <v>0</v>
      </c>
    </row>
    <row r="21" spans="1:6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14"/>
      <c r="F21" s="13">
        <f t="shared" si="1"/>
        <v>0</v>
      </c>
    </row>
    <row r="22" spans="1:6" ht="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14"/>
      <c r="F22" s="13">
        <f t="shared" si="1"/>
        <v>0</v>
      </c>
    </row>
    <row r="23" spans="1:6" ht="3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/>
      <c r="F23" s="13">
        <f t="shared" si="1"/>
        <v>0</v>
      </c>
    </row>
    <row r="24" spans="1:6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/>
      <c r="F24" s="13">
        <f t="shared" si="1"/>
        <v>0</v>
      </c>
    </row>
    <row r="25" spans="1:6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/>
      <c r="F25" s="13">
        <f t="shared" si="1"/>
        <v>0</v>
      </c>
    </row>
    <row r="26" spans="1:6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/>
      <c r="F26" s="13">
        <f t="shared" si="1"/>
        <v>0</v>
      </c>
    </row>
    <row r="27" spans="1:6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/>
      <c r="F27" s="13">
        <f t="shared" si="1"/>
        <v>0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14"/>
      <c r="F28" s="13">
        <f t="shared" si="1"/>
        <v>0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4"/>
      <c r="F29" s="13">
        <f t="shared" si="1"/>
        <v>0</v>
      </c>
    </row>
    <row r="31" spans="1:6" x14ac:dyDescent="0.25">
      <c r="C31" s="20"/>
      <c r="F31">
        <f>SUM(F3:F30)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showZeros="0" tabSelected="1" workbookViewId="0">
      <selection activeCell="L11" sqref="L11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9" ht="15.75" thickBot="1" x14ac:dyDescent="0.3">
      <c r="B1" s="5"/>
    </row>
    <row r="2" spans="1:9" ht="30.75" thickBot="1" x14ac:dyDescent="0.3">
      <c r="A2" s="6" t="s">
        <v>4</v>
      </c>
      <c r="B2" s="7" t="s">
        <v>5</v>
      </c>
      <c r="C2" s="8" t="s">
        <v>43</v>
      </c>
      <c r="D2" s="9" t="s">
        <v>44</v>
      </c>
      <c r="E2" s="8" t="s">
        <v>45</v>
      </c>
      <c r="F2" s="10" t="s">
        <v>46</v>
      </c>
      <c r="G2" s="10" t="s">
        <v>46</v>
      </c>
      <c r="H2" s="10" t="s">
        <v>50</v>
      </c>
      <c r="I2" s="43" t="s">
        <v>80</v>
      </c>
    </row>
    <row r="3" spans="1:9" x14ac:dyDescent="0.25">
      <c r="A3" s="1">
        <f>ROW()
-2</f>
        <v>1</v>
      </c>
      <c r="B3" s="2" t="s">
        <v>18</v>
      </c>
      <c r="C3" s="11">
        <f>'ип голубев'!E3</f>
        <v>84</v>
      </c>
      <c r="D3" s="12"/>
      <c r="E3" s="13">
        <f>грин!E3</f>
        <v>93</v>
      </c>
      <c r="F3" s="13">
        <f>сэл!E3</f>
        <v>85.98</v>
      </c>
      <c r="G3" s="13"/>
      <c r="H3" s="13">
        <f>'хб-плюс'!E3</f>
        <v>85</v>
      </c>
      <c r="I3" s="13">
        <f>'новая сибирь'!E3</f>
        <v>129.61000000000001</v>
      </c>
    </row>
    <row r="4" spans="1:9" ht="30" x14ac:dyDescent="0.25">
      <c r="A4" s="1">
        <f t="shared" ref="A4:A29" si="0">ROW()
-2</f>
        <v>2</v>
      </c>
      <c r="B4" s="2" t="s">
        <v>32</v>
      </c>
      <c r="C4" s="11">
        <f>'ип голубев'!E4</f>
        <v>388.89</v>
      </c>
      <c r="D4" s="12">
        <f>АВЕРОН!E4</f>
        <v>0</v>
      </c>
      <c r="E4" s="13">
        <f>грин!E4</f>
        <v>270</v>
      </c>
      <c r="F4" s="13">
        <f>сэл!E4</f>
        <v>357.45</v>
      </c>
      <c r="G4" s="13">
        <f>сиз37!E4</f>
        <v>0</v>
      </c>
      <c r="H4" s="13">
        <f>'хб-плюс'!E4</f>
        <v>0</v>
      </c>
      <c r="I4" s="13">
        <f>'новая сибирь'!E4</f>
        <v>942.49</v>
      </c>
    </row>
    <row r="5" spans="1:9" ht="30" x14ac:dyDescent="0.25">
      <c r="A5" s="1">
        <f t="shared" si="0"/>
        <v>3</v>
      </c>
      <c r="B5" s="2" t="s">
        <v>37</v>
      </c>
      <c r="C5" s="11">
        <f>'ип голубев'!E5</f>
        <v>60.82</v>
      </c>
      <c r="D5" s="12">
        <f>АВЕРОН!E5</f>
        <v>0</v>
      </c>
      <c r="E5" s="13">
        <f>грин!E5</f>
        <v>43.94</v>
      </c>
      <c r="F5" s="13">
        <f>сэл!E5</f>
        <v>130.06</v>
      </c>
      <c r="G5" s="13">
        <f>сиз37!E5</f>
        <v>0</v>
      </c>
      <c r="H5" s="13">
        <f>'хб-плюс'!E5</f>
        <v>0</v>
      </c>
      <c r="I5" s="13">
        <f>'новая сибирь'!E5</f>
        <v>253</v>
      </c>
    </row>
    <row r="6" spans="1:9" x14ac:dyDescent="0.25">
      <c r="A6" s="1">
        <f t="shared" si="0"/>
        <v>4</v>
      </c>
      <c r="B6" s="2" t="s">
        <v>9</v>
      </c>
      <c r="C6" s="11">
        <f>'ип голубев'!E6</f>
        <v>25.34</v>
      </c>
      <c r="D6" s="12">
        <f>АВЕРОН!E6</f>
        <v>0</v>
      </c>
      <c r="E6" s="13">
        <f>грин!E6</f>
        <v>25.91</v>
      </c>
      <c r="F6" s="13">
        <f>сэл!E6</f>
        <v>22.61</v>
      </c>
      <c r="G6" s="13">
        <f>сиз37!E6</f>
        <v>19.3</v>
      </c>
      <c r="H6" s="13">
        <f>'хб-плюс'!E6</f>
        <v>0</v>
      </c>
      <c r="I6" s="13">
        <f>'новая сибирь'!E6</f>
        <v>27.95</v>
      </c>
    </row>
    <row r="7" spans="1:9" x14ac:dyDescent="0.25">
      <c r="A7" s="1">
        <f t="shared" si="0"/>
        <v>5</v>
      </c>
      <c r="B7" s="2" t="s">
        <v>11</v>
      </c>
      <c r="C7" s="11">
        <f>'ип голубев'!E7</f>
        <v>27.95</v>
      </c>
      <c r="D7" s="12">
        <f>АВЕРОН!E7</f>
        <v>0</v>
      </c>
      <c r="E7" s="13">
        <f>грин!E7</f>
        <v>30.94</v>
      </c>
      <c r="F7" s="13">
        <f>сэл!E7</f>
        <v>38.51</v>
      </c>
      <c r="G7" s="13">
        <f>сиз37!E7</f>
        <v>11.8</v>
      </c>
      <c r="H7" s="13">
        <f>'хб-плюс'!E7</f>
        <v>23.5</v>
      </c>
      <c r="I7" s="13">
        <f>'новая сибирь'!E7</f>
        <v>63</v>
      </c>
    </row>
    <row r="8" spans="1:9" x14ac:dyDescent="0.25">
      <c r="A8" s="1">
        <f t="shared" si="0"/>
        <v>6</v>
      </c>
      <c r="B8" s="2" t="s">
        <v>26</v>
      </c>
      <c r="C8" s="11">
        <f>'ип голубев'!E8</f>
        <v>12.55</v>
      </c>
      <c r="D8" s="12">
        <f>АВЕРОН!E8</f>
        <v>0</v>
      </c>
      <c r="E8" s="13">
        <f>грин!E8</f>
        <v>9.66</v>
      </c>
      <c r="F8" s="13">
        <f>сэл!E8</f>
        <v>18.14</v>
      </c>
      <c r="G8" s="13">
        <f>сиз37!E8</f>
        <v>6.6</v>
      </c>
      <c r="H8" s="13">
        <f>'хб-плюс'!E8</f>
        <v>9</v>
      </c>
      <c r="I8" s="13">
        <f>'новая сибирь'!E8</f>
        <v>17.41</v>
      </c>
    </row>
    <row r="9" spans="1:9" x14ac:dyDescent="0.25">
      <c r="A9" s="1">
        <f t="shared" si="0"/>
        <v>7</v>
      </c>
      <c r="B9" s="2" t="s">
        <v>15</v>
      </c>
      <c r="C9" s="11">
        <f>'ип голубев'!E9</f>
        <v>3.3299999999999996</v>
      </c>
      <c r="D9" s="12">
        <f>АВЕРОН!E9</f>
        <v>0</v>
      </c>
      <c r="E9" s="13">
        <f>грин!E9</f>
        <v>5.73</v>
      </c>
      <c r="F9" s="13">
        <f>сэл!E9</f>
        <v>4.7</v>
      </c>
      <c r="G9" s="13">
        <f>сиз37!E9</f>
        <v>0</v>
      </c>
      <c r="H9" s="13">
        <f>'хб-плюс'!E9</f>
        <v>4</v>
      </c>
      <c r="I9" s="13">
        <f>'новая сибирь'!E9</f>
        <v>2.5422857142857143</v>
      </c>
    </row>
    <row r="10" spans="1:9" x14ac:dyDescent="0.25">
      <c r="A10" s="1">
        <f t="shared" si="0"/>
        <v>8</v>
      </c>
      <c r="B10" s="2" t="s">
        <v>14</v>
      </c>
      <c r="C10" s="11">
        <f>'ип голубев'!E10</f>
        <v>0.62249999999999994</v>
      </c>
      <c r="D10" s="12">
        <f>АВЕРОН!E10</f>
        <v>0</v>
      </c>
      <c r="E10" s="13">
        <f>грин!E10</f>
        <v>0.76500000000000001</v>
      </c>
      <c r="F10" s="13">
        <f>сэл!E10</f>
        <v>0.90100000000000002</v>
      </c>
      <c r="G10" s="13">
        <f>сиз37!E10</f>
        <v>0.77333333333333332</v>
      </c>
      <c r="H10" s="13">
        <f>'хб-плюс'!E10</f>
        <v>0</v>
      </c>
      <c r="I10" s="13">
        <f>'новая сибирь'!E10</f>
        <v>1.589</v>
      </c>
    </row>
    <row r="11" spans="1:9" x14ac:dyDescent="0.25">
      <c r="A11" s="16">
        <f t="shared" si="0"/>
        <v>9</v>
      </c>
      <c r="B11" s="2" t="s">
        <v>25</v>
      </c>
      <c r="C11" s="11">
        <f>'ип голубев'!E11</f>
        <v>1.2506666666666668</v>
      </c>
      <c r="D11" s="12">
        <f>АВЕРОН!E11</f>
        <v>0</v>
      </c>
      <c r="E11" s="13">
        <f>грин!E11</f>
        <v>1.4319999999999999</v>
      </c>
      <c r="F11" s="13">
        <f>сэл!E11</f>
        <v>1.4810000000000001</v>
      </c>
      <c r="G11" s="13">
        <f>сиз37!E11</f>
        <v>0.84200000000000008</v>
      </c>
      <c r="H11" s="13">
        <f>'хб-плюс'!E11</f>
        <v>2</v>
      </c>
      <c r="I11" s="13">
        <f>'новая сибирь'!E11</f>
        <v>0</v>
      </c>
    </row>
    <row r="12" spans="1:9" x14ac:dyDescent="0.25">
      <c r="A12" s="1">
        <f t="shared" si="0"/>
        <v>10</v>
      </c>
      <c r="B12" s="2" t="s">
        <v>13</v>
      </c>
      <c r="C12" s="11">
        <f>'ип голубев'!E12</f>
        <v>5.85</v>
      </c>
      <c r="D12" s="12">
        <f>АВЕРОН!E12</f>
        <v>0</v>
      </c>
      <c r="E12" s="13">
        <f>грин!E12</f>
        <v>6.51</v>
      </c>
      <c r="F12" s="13">
        <f>сэл!E12</f>
        <v>8.08</v>
      </c>
      <c r="G12" s="13">
        <f>сиз37!E12</f>
        <v>0</v>
      </c>
      <c r="H12" s="13">
        <f>'хб-плюс'!E12</f>
        <v>6</v>
      </c>
      <c r="I12" s="13">
        <f>'новая сибирь'!E12</f>
        <v>8.32</v>
      </c>
    </row>
    <row r="13" spans="1:9" x14ac:dyDescent="0.25">
      <c r="A13" s="1"/>
      <c r="B13" s="2" t="s">
        <v>34</v>
      </c>
      <c r="C13" s="11">
        <f>'ип голубев'!E13</f>
        <v>6.87</v>
      </c>
      <c r="D13" s="12">
        <f>АВЕРОН!E13</f>
        <v>0</v>
      </c>
      <c r="E13" s="13">
        <f>грин!E13</f>
        <v>8.1199999999999992</v>
      </c>
      <c r="F13" s="13">
        <f>сэл!E13</f>
        <v>5.13</v>
      </c>
      <c r="G13" s="13">
        <f>сиз37!E13</f>
        <v>9.67</v>
      </c>
      <c r="H13" s="13">
        <f>'хб-плюс'!E13</f>
        <v>4</v>
      </c>
      <c r="I13" s="13">
        <f>'новая сибирь'!E13</f>
        <v>7.74</v>
      </c>
    </row>
    <row r="14" spans="1:9" ht="16.5" customHeight="1" x14ac:dyDescent="0.25">
      <c r="A14" s="1">
        <f t="shared" si="0"/>
        <v>12</v>
      </c>
      <c r="B14" s="2" t="s">
        <v>12</v>
      </c>
      <c r="C14" s="11">
        <f>'ип голубев'!E14</f>
        <v>25.43</v>
      </c>
      <c r="D14" s="12">
        <f>АВЕРОН!E14</f>
        <v>0</v>
      </c>
      <c r="E14" s="13">
        <f>грин!E14</f>
        <v>34.81</v>
      </c>
      <c r="F14" s="13">
        <f>сэл!E14</f>
        <v>26.62</v>
      </c>
      <c r="G14" s="13">
        <f>сиз37!E14</f>
        <v>0</v>
      </c>
      <c r="H14" s="13">
        <f>'хб-плюс'!E14</f>
        <v>22</v>
      </c>
      <c r="I14" s="13">
        <f>'новая сибирь'!E14</f>
        <v>41.91</v>
      </c>
    </row>
    <row r="15" spans="1:9" ht="30" x14ac:dyDescent="0.25">
      <c r="A15" s="16">
        <f t="shared" si="0"/>
        <v>13</v>
      </c>
      <c r="B15" s="2" t="s">
        <v>17</v>
      </c>
      <c r="C15" s="11">
        <f>'ип голубев'!E15</f>
        <v>38.07</v>
      </c>
      <c r="D15" s="12">
        <f>АВЕРОН!E15</f>
        <v>0</v>
      </c>
      <c r="E15" s="13">
        <f>грин!E15</f>
        <v>45.5</v>
      </c>
      <c r="F15" s="13">
        <f>сэл!E15</f>
        <v>36.11</v>
      </c>
      <c r="G15" s="13">
        <f>сиз37!E15</f>
        <v>0</v>
      </c>
      <c r="H15" s="13">
        <f>'хб-плюс'!E15</f>
        <v>39</v>
      </c>
      <c r="I15" s="13">
        <f>'новая сибирь'!E15</f>
        <v>218.29</v>
      </c>
    </row>
    <row r="16" spans="1:9" x14ac:dyDescent="0.25">
      <c r="A16" s="16">
        <f t="shared" si="0"/>
        <v>14</v>
      </c>
      <c r="B16" s="18" t="s">
        <v>28</v>
      </c>
      <c r="C16" s="11">
        <f>'ип голубев'!E16</f>
        <v>0</v>
      </c>
      <c r="D16" s="12">
        <f>АВЕРОН!E16</f>
        <v>0</v>
      </c>
      <c r="E16" s="13">
        <f>грин!E16</f>
        <v>249.2</v>
      </c>
      <c r="F16" s="13">
        <f>сэл!E16</f>
        <v>86.96</v>
      </c>
      <c r="G16" s="13">
        <f>сиз37!E16</f>
        <v>0</v>
      </c>
      <c r="H16" s="13">
        <f>'хб-плюс'!E16</f>
        <v>0</v>
      </c>
      <c r="I16" s="13">
        <f>'новая сибирь'!E16</f>
        <v>0</v>
      </c>
    </row>
    <row r="17" spans="1:9" x14ac:dyDescent="0.25">
      <c r="A17" s="1">
        <f t="shared" si="0"/>
        <v>15</v>
      </c>
      <c r="B17" s="2" t="s">
        <v>38</v>
      </c>
      <c r="C17" s="11">
        <f>'ип голубев'!E17</f>
        <v>3.4479999999999995</v>
      </c>
      <c r="D17" s="12">
        <f>АВЕРОН!E17</f>
        <v>0</v>
      </c>
      <c r="E17" s="13">
        <f>грин!E17</f>
        <v>5.9340000000000002</v>
      </c>
      <c r="F17" s="13">
        <f>сэл!E17</f>
        <v>4.0259999999999998</v>
      </c>
      <c r="G17" s="13">
        <f>сиз37!E17</f>
        <v>0</v>
      </c>
      <c r="H17" s="13">
        <f>'хб-плюс'!E17</f>
        <v>0</v>
      </c>
      <c r="I17" s="13">
        <f>'новая сибирь'!E17</f>
        <v>5.9139999999999997</v>
      </c>
    </row>
    <row r="18" spans="1:9" x14ac:dyDescent="0.25">
      <c r="A18" s="1">
        <f t="shared" si="0"/>
        <v>16</v>
      </c>
      <c r="B18" s="2" t="s">
        <v>39</v>
      </c>
      <c r="C18" s="11">
        <f>'ип голубев'!E18</f>
        <v>14.32</v>
      </c>
      <c r="D18" s="12">
        <f>АВЕРОН!E18</f>
        <v>0</v>
      </c>
      <c r="E18" s="13">
        <f>грин!E18</f>
        <v>7.7640000000000002</v>
      </c>
      <c r="F18" s="13">
        <f>сэл!E18</f>
        <v>30.43</v>
      </c>
      <c r="G18" s="13">
        <f>сиз37!E18</f>
        <v>0</v>
      </c>
      <c r="H18" s="13">
        <f>'хб-плюс'!E18</f>
        <v>0</v>
      </c>
      <c r="I18" s="13">
        <f>'новая сибирь'!E18</f>
        <v>18.809999999999999</v>
      </c>
    </row>
    <row r="19" spans="1:9" x14ac:dyDescent="0.25">
      <c r="A19" s="1">
        <f t="shared" si="0"/>
        <v>17</v>
      </c>
      <c r="B19" s="2" t="s">
        <v>27</v>
      </c>
      <c r="C19" s="11">
        <f>'ип голубев'!E19</f>
        <v>12.59</v>
      </c>
      <c r="D19" s="12">
        <f>АВЕРОН!E19</f>
        <v>0</v>
      </c>
      <c r="E19" s="13">
        <f>грин!E19</f>
        <v>15.86</v>
      </c>
      <c r="F19" s="13">
        <f>сэл!E19</f>
        <v>12.88</v>
      </c>
      <c r="G19" s="13">
        <f>сиз37!E19</f>
        <v>12.8</v>
      </c>
      <c r="H19" s="13">
        <f>'хб-плюс'!E19</f>
        <v>13</v>
      </c>
      <c r="I19" s="13">
        <f>'новая сибирь'!E19</f>
        <v>16.89</v>
      </c>
    </row>
    <row r="20" spans="1:9" x14ac:dyDescent="0.25">
      <c r="A20" s="1">
        <f t="shared" si="0"/>
        <v>18</v>
      </c>
      <c r="B20" s="2" t="s">
        <v>35</v>
      </c>
      <c r="C20" s="11">
        <f>'ип голубев'!E20</f>
        <v>6.62</v>
      </c>
      <c r="D20" s="12">
        <f>АВЕРОН!E20</f>
        <v>0</v>
      </c>
      <c r="E20" s="13">
        <f>грин!E20</f>
        <v>11.83</v>
      </c>
      <c r="F20" s="13">
        <f>сэл!E20</f>
        <v>11.71</v>
      </c>
      <c r="G20" s="13">
        <f>сиз37!E20</f>
        <v>10.7</v>
      </c>
      <c r="H20" s="13">
        <f>'хб-плюс'!E20</f>
        <v>25</v>
      </c>
      <c r="I20" s="13">
        <f>'новая сибирь'!E20</f>
        <v>18.07</v>
      </c>
    </row>
    <row r="21" spans="1:9" x14ac:dyDescent="0.25">
      <c r="A21" s="1">
        <f t="shared" si="0"/>
        <v>19</v>
      </c>
      <c r="B21" s="2" t="s">
        <v>30</v>
      </c>
      <c r="C21" s="11">
        <f>'ип голубев'!E21</f>
        <v>0</v>
      </c>
      <c r="D21" s="12">
        <f>АВЕРОН!E21</f>
        <v>0</v>
      </c>
      <c r="E21" s="13">
        <f>грин!E21</f>
        <v>0</v>
      </c>
      <c r="F21" s="13"/>
      <c r="G21" s="13">
        <f>сиз37!E21</f>
        <v>0</v>
      </c>
      <c r="H21" s="13">
        <f>'хб-плюс'!E21</f>
        <v>0</v>
      </c>
      <c r="I21" s="13">
        <f>'новая сибирь'!E21</f>
        <v>999</v>
      </c>
    </row>
    <row r="22" spans="1:9" ht="30" x14ac:dyDescent="0.25">
      <c r="A22" s="1">
        <f t="shared" si="0"/>
        <v>20</v>
      </c>
      <c r="B22" s="2" t="s">
        <v>29</v>
      </c>
      <c r="C22" s="11">
        <f>'ип голубев'!E22</f>
        <v>0</v>
      </c>
      <c r="D22" s="12">
        <f>АВЕРОН!E22</f>
        <v>0</v>
      </c>
      <c r="E22" s="13">
        <f>грин!E22</f>
        <v>639.97</v>
      </c>
      <c r="F22" s="13"/>
      <c r="G22" s="13">
        <f>сиз37!E22</f>
        <v>0</v>
      </c>
      <c r="H22" s="13">
        <f>'хб-плюс'!E22</f>
        <v>0</v>
      </c>
      <c r="I22" s="13">
        <f>'новая сибирь'!E22</f>
        <v>999</v>
      </c>
    </row>
    <row r="23" spans="1:9" ht="30" x14ac:dyDescent="0.25">
      <c r="A23" s="1">
        <f t="shared" si="0"/>
        <v>21</v>
      </c>
      <c r="B23" s="2" t="s">
        <v>19</v>
      </c>
      <c r="C23" s="11">
        <f>'ип голубев'!E23</f>
        <v>0</v>
      </c>
      <c r="D23" s="12">
        <f>АВЕРОН!E23</f>
        <v>0</v>
      </c>
      <c r="E23" s="13">
        <f>грин!E23</f>
        <v>467.14</v>
      </c>
      <c r="F23" s="13">
        <f>сэл!E23</f>
        <v>549.32000000000005</v>
      </c>
      <c r="G23" s="13">
        <f>сиз37!E23</f>
        <v>0</v>
      </c>
      <c r="H23" s="13">
        <f>'хб-плюс'!E23</f>
        <v>0</v>
      </c>
      <c r="I23" s="13">
        <f>'новая сибирь'!E23</f>
        <v>593.25</v>
      </c>
    </row>
    <row r="24" spans="1:9" x14ac:dyDescent="0.25">
      <c r="A24" s="1">
        <f t="shared" si="0"/>
        <v>22</v>
      </c>
      <c r="B24" s="2" t="s">
        <v>20</v>
      </c>
      <c r="C24" s="11">
        <f>'ип голубев'!E24</f>
        <v>159.51</v>
      </c>
      <c r="D24" s="12">
        <f>АВЕРОН!E24</f>
        <v>0</v>
      </c>
      <c r="E24" s="13">
        <f>грин!E24</f>
        <v>0</v>
      </c>
      <c r="F24" s="13">
        <f>сэл!E24</f>
        <v>186.79</v>
      </c>
      <c r="G24" s="13">
        <f>сиз37!E24</f>
        <v>0</v>
      </c>
      <c r="H24" s="13">
        <f>'хб-плюс'!E24</f>
        <v>0</v>
      </c>
      <c r="I24" s="13">
        <f>'новая сибирь'!E24</f>
        <v>271.52999999999997</v>
      </c>
    </row>
    <row r="25" spans="1:9" x14ac:dyDescent="0.25">
      <c r="A25" s="1">
        <f t="shared" si="0"/>
        <v>23</v>
      </c>
      <c r="B25" s="2" t="s">
        <v>21</v>
      </c>
      <c r="C25" s="11">
        <f>'ип голубев'!E25</f>
        <v>120</v>
      </c>
      <c r="D25" s="12">
        <f>АВЕРОН!E25</f>
        <v>0</v>
      </c>
      <c r="E25" s="13">
        <f>грин!E25</f>
        <v>34.72</v>
      </c>
      <c r="F25" s="13">
        <f>сэл!E25</f>
        <v>2197.1999999999998</v>
      </c>
      <c r="G25" s="13">
        <f>сиз37!E25</f>
        <v>2460</v>
      </c>
      <c r="H25" s="13">
        <f>'хб-плюс'!E25</f>
        <v>2280</v>
      </c>
      <c r="I25" s="13">
        <f>'новая сибирь'!E25</f>
        <v>3212.3</v>
      </c>
    </row>
    <row r="26" spans="1:9" x14ac:dyDescent="0.25">
      <c r="A26" s="1">
        <f t="shared" si="0"/>
        <v>24</v>
      </c>
      <c r="B26" s="2" t="s">
        <v>22</v>
      </c>
      <c r="C26" s="11">
        <f>'ип голубев'!E26</f>
        <v>1112.913</v>
      </c>
      <c r="D26" s="12">
        <f>АВЕРОН!E26</f>
        <v>0</v>
      </c>
      <c r="E26" s="13">
        <f>грин!E26</f>
        <v>23.1</v>
      </c>
      <c r="F26" s="13">
        <f>сэл!E26</f>
        <v>1416</v>
      </c>
      <c r="G26" s="13">
        <f>сиз37!E26</f>
        <v>16.100000000000001</v>
      </c>
      <c r="H26" s="13">
        <f>'хб-плюс'!E26</f>
        <v>1920</v>
      </c>
      <c r="I26" s="13">
        <f>'новая сибирь'!E26</f>
        <v>1781.4</v>
      </c>
    </row>
    <row r="27" spans="1:9" x14ac:dyDescent="0.25">
      <c r="A27" s="1">
        <f t="shared" si="0"/>
        <v>25</v>
      </c>
      <c r="B27" s="2" t="s">
        <v>23</v>
      </c>
      <c r="C27" s="11">
        <f>'ип голубев'!E27</f>
        <v>105.56</v>
      </c>
      <c r="D27" s="12">
        <f>АВЕРОН!E27</f>
        <v>0</v>
      </c>
      <c r="E27" s="13">
        <f>грин!E27</f>
        <v>0</v>
      </c>
      <c r="F27" s="13">
        <f>сэл!E27</f>
        <v>28.532</v>
      </c>
      <c r="G27" s="13">
        <f>сиз37!E27</f>
        <v>104.6</v>
      </c>
      <c r="H27" s="13">
        <f>'хб-плюс'!E27</f>
        <v>181</v>
      </c>
      <c r="I27" s="13">
        <f>'новая сибирь'!E27</f>
        <v>255.97</v>
      </c>
    </row>
    <row r="28" spans="1:9" ht="30" x14ac:dyDescent="0.25">
      <c r="A28" s="1">
        <f t="shared" si="0"/>
        <v>26</v>
      </c>
      <c r="B28" s="2" t="s">
        <v>31</v>
      </c>
      <c r="C28" s="11">
        <f>'ип голубев'!E28</f>
        <v>52.85</v>
      </c>
      <c r="D28" s="12">
        <f>АВЕРОН!E28</f>
        <v>0</v>
      </c>
      <c r="E28" s="13">
        <f>грин!E28</f>
        <v>49.97</v>
      </c>
      <c r="F28" s="13">
        <f>сэл!E28</f>
        <v>41.17</v>
      </c>
      <c r="G28" s="13">
        <f>сиз37!E28</f>
        <v>38</v>
      </c>
      <c r="H28" s="13">
        <f>'хб-плюс'!E28</f>
        <v>0</v>
      </c>
      <c r="I28" s="13">
        <f>'новая сибирь'!E28</f>
        <v>84.7</v>
      </c>
    </row>
    <row r="29" spans="1:9" ht="18" customHeight="1" x14ac:dyDescent="0.25">
      <c r="A29" s="1">
        <f t="shared" si="0"/>
        <v>27</v>
      </c>
      <c r="B29" s="2" t="s">
        <v>36</v>
      </c>
      <c r="C29" s="11">
        <f>'ип голубев'!E29</f>
        <v>29.71</v>
      </c>
      <c r="D29" s="12">
        <f>АВЕРОН!E29</f>
        <v>0</v>
      </c>
      <c r="E29" s="13">
        <f>грин!E29</f>
        <v>20.8</v>
      </c>
      <c r="F29" s="13">
        <f>сэл!E29</f>
        <v>40.15</v>
      </c>
      <c r="G29" s="13">
        <f>сиз37!E29</f>
        <v>0</v>
      </c>
      <c r="H29" s="13">
        <f>'хб-плюс'!E29</f>
        <v>0</v>
      </c>
      <c r="I29" s="13">
        <f>'новая сибирь'!E29</f>
        <v>49.21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3" sqref="B3:D29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6" max="6" width="11.7109375" style="22" bestFit="1" customWidth="1"/>
  </cols>
  <sheetData>
    <row r="1" spans="1:6" ht="15.75" thickBot="1" x14ac:dyDescent="0.3">
      <c r="B1" s="5" t="s">
        <v>3</v>
      </c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23" t="s">
        <v>8</v>
      </c>
    </row>
    <row r="3" spans="1:6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21">
        <v>84</v>
      </c>
      <c r="F3" s="24">
        <f>E3*C3</f>
        <v>3780</v>
      </c>
    </row>
    <row r="4" spans="1:6" ht="30" x14ac:dyDescent="0.25">
      <c r="A4" s="1">
        <f t="shared" ref="A4:A29" si="0">ROW()
-2</f>
        <v>2</v>
      </c>
      <c r="B4" s="2" t="s">
        <v>40</v>
      </c>
      <c r="C4" s="11">
        <v>8</v>
      </c>
      <c r="D4" s="12" t="s">
        <v>33</v>
      </c>
      <c r="E4" s="14">
        <v>388.89</v>
      </c>
      <c r="F4" s="24">
        <f t="shared" ref="F4:F29" si="1">E4*C4</f>
        <v>3111.12</v>
      </c>
    </row>
    <row r="5" spans="1:6" ht="30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>
        <v>60.82</v>
      </c>
      <c r="F5" s="24">
        <f t="shared" si="1"/>
        <v>23294.06</v>
      </c>
    </row>
    <row r="6" spans="1:6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>
        <v>25.34</v>
      </c>
      <c r="F6" s="24">
        <f t="shared" si="1"/>
        <v>9679.8799999999992</v>
      </c>
    </row>
    <row r="7" spans="1:6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21">
        <v>27.95</v>
      </c>
      <c r="F7" s="24">
        <f t="shared" si="1"/>
        <v>21661.25</v>
      </c>
    </row>
    <row r="8" spans="1:6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>
        <v>12.55</v>
      </c>
      <c r="F8" s="24">
        <f t="shared" si="1"/>
        <v>476.90000000000003</v>
      </c>
    </row>
    <row r="9" spans="1:6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>
        <f>16.65/5</f>
        <v>3.3299999999999996</v>
      </c>
      <c r="F9" s="24">
        <f t="shared" si="1"/>
        <v>15317.999999999998</v>
      </c>
    </row>
    <row r="10" spans="1:6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21">
        <f>12.45/20</f>
        <v>0.62249999999999994</v>
      </c>
      <c r="F10" s="24">
        <f t="shared" si="1"/>
        <v>5602.4999999999991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>
        <f>37.52/30</f>
        <v>1.2506666666666668</v>
      </c>
      <c r="F11" s="24">
        <f t="shared" si="1"/>
        <v>6753.6</v>
      </c>
    </row>
    <row r="12" spans="1:6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>
        <v>5.85</v>
      </c>
      <c r="F12" s="24">
        <f t="shared" si="1"/>
        <v>8833.5</v>
      </c>
    </row>
    <row r="13" spans="1:6" x14ac:dyDescent="0.25">
      <c r="A13" s="1"/>
      <c r="B13" s="2" t="s">
        <v>34</v>
      </c>
      <c r="C13" s="11">
        <v>300</v>
      </c>
      <c r="D13" s="12" t="s">
        <v>10</v>
      </c>
      <c r="E13" s="14">
        <v>6.87</v>
      </c>
      <c r="F13" s="24">
        <f t="shared" si="1"/>
        <v>2061</v>
      </c>
    </row>
    <row r="14" spans="1: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>
        <v>25.43</v>
      </c>
      <c r="F14" s="24">
        <f t="shared" si="1"/>
        <v>10070.280000000001</v>
      </c>
    </row>
    <row r="15" spans="1:6" ht="30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>
        <v>38.07</v>
      </c>
      <c r="F15" s="24">
        <f t="shared" si="1"/>
        <v>3616.65</v>
      </c>
    </row>
    <row r="16" spans="1: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/>
      <c r="F16" s="24">
        <f t="shared" si="1"/>
        <v>0</v>
      </c>
    </row>
    <row r="17" spans="1:6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>
        <f>17.24/5</f>
        <v>3.4479999999999995</v>
      </c>
      <c r="F17" s="24">
        <f t="shared" si="1"/>
        <v>2051.5599999999995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>
        <v>14.32</v>
      </c>
      <c r="F18" s="24">
        <f t="shared" si="1"/>
        <v>143.19999999999999</v>
      </c>
    </row>
    <row r="19" spans="1:6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>
        <v>12.59</v>
      </c>
      <c r="F19" s="24">
        <f t="shared" si="1"/>
        <v>1573.75</v>
      </c>
    </row>
    <row r="20" spans="1:6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>
        <v>6.62</v>
      </c>
      <c r="F20" s="24">
        <f t="shared" si="1"/>
        <v>662</v>
      </c>
    </row>
    <row r="21" spans="1:6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14"/>
      <c r="F21" s="24">
        <f t="shared" si="1"/>
        <v>0</v>
      </c>
    </row>
    <row r="22" spans="1:6" ht="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14"/>
      <c r="F22" s="24">
        <f t="shared" si="1"/>
        <v>0</v>
      </c>
    </row>
    <row r="23" spans="1:6" ht="3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/>
      <c r="F23" s="24">
        <f t="shared" si="1"/>
        <v>0</v>
      </c>
    </row>
    <row r="24" spans="1:6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>
        <v>159.51</v>
      </c>
      <c r="F24" s="24">
        <f t="shared" si="1"/>
        <v>20257.77</v>
      </c>
    </row>
    <row r="25" spans="1:6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>
        <f>2*60</f>
        <v>120</v>
      </c>
      <c r="F25" s="24">
        <f t="shared" si="1"/>
        <v>1200</v>
      </c>
    </row>
    <row r="26" spans="1:6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>
        <v>1112.913</v>
      </c>
      <c r="F26" s="24">
        <f t="shared" si="1"/>
        <v>6677.4780000000001</v>
      </c>
    </row>
    <row r="27" spans="1:6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>
        <v>105.56</v>
      </c>
      <c r="F27" s="24">
        <f t="shared" si="1"/>
        <v>1372.28</v>
      </c>
    </row>
    <row r="28" spans="1:6" ht="30" x14ac:dyDescent="0.25">
      <c r="A28" s="1">
        <f t="shared" si="0"/>
        <v>26</v>
      </c>
      <c r="B28" s="2" t="s">
        <v>41</v>
      </c>
      <c r="C28" s="3">
        <v>60</v>
      </c>
      <c r="D28" s="4" t="s">
        <v>1</v>
      </c>
      <c r="E28" s="14">
        <v>52.85</v>
      </c>
      <c r="F28" s="24">
        <f t="shared" si="1"/>
        <v>3171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4">
        <v>29.71</v>
      </c>
      <c r="F29" s="24">
        <f t="shared" si="1"/>
        <v>891.30000000000007</v>
      </c>
    </row>
    <row r="31" spans="1:6" x14ac:dyDescent="0.25">
      <c r="C31" s="20"/>
      <c r="F31" s="22">
        <f>SUM(F3:F30)</f>
        <v>152259.07799999998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8" sqref="B8:B27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</row>
    <row r="3" spans="1:6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13"/>
      <c r="F3" s="13">
        <f>E3*C3</f>
        <v>0</v>
      </c>
    </row>
    <row r="4" spans="1:6" ht="30" x14ac:dyDescent="0.25">
      <c r="A4" s="1">
        <f t="shared" ref="A4:A29" si="0">ROW()
-2</f>
        <v>2</v>
      </c>
      <c r="B4" s="2" t="s">
        <v>40</v>
      </c>
      <c r="C4" s="11">
        <v>8</v>
      </c>
      <c r="D4" s="12" t="s">
        <v>33</v>
      </c>
      <c r="E4" s="14"/>
      <c r="F4" s="13">
        <f t="shared" ref="F4:F29" si="1">E4*C4</f>
        <v>0</v>
      </c>
    </row>
    <row r="5" spans="1:6" ht="30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/>
      <c r="F5" s="13">
        <f t="shared" si="1"/>
        <v>0</v>
      </c>
    </row>
    <row r="6" spans="1:6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/>
      <c r="F6" s="13">
        <f t="shared" si="1"/>
        <v>0</v>
      </c>
    </row>
    <row r="7" spans="1:6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14"/>
      <c r="F7" s="13">
        <f t="shared" si="1"/>
        <v>0</v>
      </c>
    </row>
    <row r="8" spans="1:6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/>
      <c r="F8" s="13">
        <f t="shared" si="1"/>
        <v>0</v>
      </c>
    </row>
    <row r="9" spans="1:6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/>
      <c r="F9" s="13">
        <f t="shared" si="1"/>
        <v>0</v>
      </c>
    </row>
    <row r="10" spans="1:6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14"/>
      <c r="F10" s="13">
        <f t="shared" si="1"/>
        <v>0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/>
      <c r="F11" s="13">
        <f t="shared" si="1"/>
        <v>0</v>
      </c>
    </row>
    <row r="12" spans="1:6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/>
      <c r="F12" s="13">
        <f t="shared" si="1"/>
        <v>0</v>
      </c>
    </row>
    <row r="13" spans="1:6" x14ac:dyDescent="0.25">
      <c r="A13" s="1"/>
      <c r="B13" s="2" t="s">
        <v>34</v>
      </c>
      <c r="C13" s="11">
        <v>300</v>
      </c>
      <c r="D13" s="12" t="s">
        <v>10</v>
      </c>
      <c r="E13" s="14"/>
      <c r="F13" s="13">
        <f t="shared" si="1"/>
        <v>0</v>
      </c>
    </row>
    <row r="14" spans="1: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/>
      <c r="F14" s="13">
        <f t="shared" si="1"/>
        <v>0</v>
      </c>
    </row>
    <row r="15" spans="1:6" ht="30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/>
      <c r="F15" s="13">
        <f t="shared" si="1"/>
        <v>0</v>
      </c>
    </row>
    <row r="16" spans="1: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/>
      <c r="F16" s="13">
        <f t="shared" si="1"/>
        <v>0</v>
      </c>
    </row>
    <row r="17" spans="1:6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/>
      <c r="F17" s="13">
        <f t="shared" si="1"/>
        <v>0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/>
      <c r="F18" s="13">
        <f t="shared" si="1"/>
        <v>0</v>
      </c>
    </row>
    <row r="19" spans="1:6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/>
      <c r="F19" s="13">
        <f t="shared" si="1"/>
        <v>0</v>
      </c>
    </row>
    <row r="20" spans="1:6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/>
      <c r="F20" s="13">
        <f t="shared" si="1"/>
        <v>0</v>
      </c>
    </row>
    <row r="21" spans="1:6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14"/>
      <c r="F21" s="13">
        <f t="shared" si="1"/>
        <v>0</v>
      </c>
    </row>
    <row r="22" spans="1:6" ht="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14"/>
      <c r="F22" s="13">
        <f t="shared" si="1"/>
        <v>0</v>
      </c>
    </row>
    <row r="23" spans="1:6" ht="3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/>
      <c r="F23" s="13">
        <f t="shared" si="1"/>
        <v>0</v>
      </c>
    </row>
    <row r="24" spans="1:6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/>
      <c r="F24" s="13">
        <f t="shared" si="1"/>
        <v>0</v>
      </c>
    </row>
    <row r="25" spans="1:6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/>
      <c r="F25" s="13">
        <f t="shared" si="1"/>
        <v>0</v>
      </c>
    </row>
    <row r="26" spans="1:6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/>
      <c r="F26" s="13">
        <f t="shared" si="1"/>
        <v>0</v>
      </c>
    </row>
    <row r="27" spans="1:6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/>
      <c r="F27" s="13">
        <f t="shared" si="1"/>
        <v>0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14"/>
      <c r="F28" s="13">
        <f t="shared" si="1"/>
        <v>0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3"/>
      <c r="F29" s="13">
        <f t="shared" si="1"/>
        <v>0</v>
      </c>
    </row>
    <row r="31" spans="1:6" x14ac:dyDescent="0.25">
      <c r="C31" s="20"/>
      <c r="F31">
        <f>SUM(F3:F30)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28" sqref="E28"/>
    </sheetView>
  </sheetViews>
  <sheetFormatPr defaultRowHeight="15" x14ac:dyDescent="0.25"/>
  <cols>
    <col min="1" max="1" width="6.140625" customWidth="1"/>
    <col min="2" max="2" width="31.7109375" customWidth="1"/>
    <col min="3" max="3" width="9.42578125" style="27" customWidth="1"/>
    <col min="4" max="4" width="9.5703125" style="27" customWidth="1"/>
    <col min="5" max="5" width="9.140625" style="28"/>
    <col min="6" max="6" width="11.7109375" style="28" bestFit="1" customWidth="1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26" t="s">
        <v>16</v>
      </c>
      <c r="F2" s="23" t="s">
        <v>8</v>
      </c>
    </row>
    <row r="3" spans="1:6" x14ac:dyDescent="0.25">
      <c r="A3" s="1">
        <f>ROW()
-2</f>
        <v>1</v>
      </c>
      <c r="B3" s="2" t="s">
        <v>18</v>
      </c>
      <c r="C3" s="3">
        <v>45</v>
      </c>
      <c r="D3" s="4" t="s">
        <v>0</v>
      </c>
      <c r="E3" s="29">
        <v>93</v>
      </c>
      <c r="F3" s="29">
        <f>E3*C3</f>
        <v>4185</v>
      </c>
    </row>
    <row r="4" spans="1:6" ht="30" x14ac:dyDescent="0.25">
      <c r="A4" s="1">
        <f t="shared" ref="A4:A29" si="0">ROW()
-2</f>
        <v>2</v>
      </c>
      <c r="B4" s="2" t="s">
        <v>32</v>
      </c>
      <c r="C4" s="3">
        <v>8</v>
      </c>
      <c r="D4" s="4" t="s">
        <v>33</v>
      </c>
      <c r="E4" s="30">
        <v>270</v>
      </c>
      <c r="F4" s="29">
        <f t="shared" ref="F4:F29" si="1">E4*C4</f>
        <v>2160</v>
      </c>
    </row>
    <row r="5" spans="1:6" ht="30" x14ac:dyDescent="0.25">
      <c r="A5" s="1">
        <f t="shared" si="0"/>
        <v>3</v>
      </c>
      <c r="B5" s="2" t="s">
        <v>47</v>
      </c>
      <c r="C5" s="3">
        <v>383</v>
      </c>
      <c r="D5" s="4" t="s">
        <v>0</v>
      </c>
      <c r="E5" s="30">
        <v>43.94</v>
      </c>
      <c r="F5" s="29">
        <f t="shared" si="1"/>
        <v>16829.02</v>
      </c>
    </row>
    <row r="6" spans="1:6" x14ac:dyDescent="0.25">
      <c r="A6" s="1">
        <f t="shared" si="0"/>
        <v>4</v>
      </c>
      <c r="B6" s="2" t="s">
        <v>9</v>
      </c>
      <c r="C6" s="3">
        <f>197+150+35</f>
        <v>382</v>
      </c>
      <c r="D6" s="4" t="s">
        <v>0</v>
      </c>
      <c r="E6" s="30">
        <v>25.91</v>
      </c>
      <c r="F6" s="29">
        <f t="shared" si="1"/>
        <v>9897.6200000000008</v>
      </c>
    </row>
    <row r="7" spans="1:6" x14ac:dyDescent="0.25">
      <c r="A7" s="1">
        <f t="shared" si="0"/>
        <v>5</v>
      </c>
      <c r="B7" s="2" t="s">
        <v>11</v>
      </c>
      <c r="C7" s="3">
        <f>575+150+50</f>
        <v>775</v>
      </c>
      <c r="D7" s="4" t="s">
        <v>2</v>
      </c>
      <c r="E7" s="30">
        <f>773.5/25</f>
        <v>30.94</v>
      </c>
      <c r="F7" s="29">
        <f t="shared" si="1"/>
        <v>23978.5</v>
      </c>
    </row>
    <row r="8" spans="1:6" ht="15" customHeight="1" x14ac:dyDescent="0.25">
      <c r="A8" s="1">
        <f t="shared" si="0"/>
        <v>6</v>
      </c>
      <c r="B8" s="2" t="s">
        <v>26</v>
      </c>
      <c r="C8" s="3">
        <v>38</v>
      </c>
      <c r="D8" s="4" t="s">
        <v>2</v>
      </c>
      <c r="E8" s="31">
        <v>9.66</v>
      </c>
      <c r="F8" s="29">
        <f t="shared" si="1"/>
        <v>367.08</v>
      </c>
    </row>
    <row r="9" spans="1:6" ht="15" customHeight="1" x14ac:dyDescent="0.25">
      <c r="A9" s="1">
        <f t="shared" si="0"/>
        <v>7</v>
      </c>
      <c r="B9" s="2" t="s">
        <v>15</v>
      </c>
      <c r="C9" s="19">
        <f>3000+300+1300</f>
        <v>4600</v>
      </c>
      <c r="D9" s="4" t="s">
        <v>0</v>
      </c>
      <c r="E9" s="30">
        <v>5.73</v>
      </c>
      <c r="F9" s="29">
        <f t="shared" si="1"/>
        <v>26358.000000000004</v>
      </c>
    </row>
    <row r="10" spans="1:6" ht="15" customHeight="1" x14ac:dyDescent="0.25">
      <c r="A10" s="1">
        <f t="shared" si="0"/>
        <v>8</v>
      </c>
      <c r="B10" s="2" t="s">
        <v>14</v>
      </c>
      <c r="C10" s="3">
        <v>9000</v>
      </c>
      <c r="D10" s="4" t="s">
        <v>0</v>
      </c>
      <c r="E10" s="31">
        <f>22.95/30</f>
        <v>0.76500000000000001</v>
      </c>
      <c r="F10" s="29">
        <f t="shared" si="1"/>
        <v>6885</v>
      </c>
    </row>
    <row r="11" spans="1:6" ht="15" customHeight="1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32">
        <f>28.64/20</f>
        <v>1.4319999999999999</v>
      </c>
      <c r="F11" s="29">
        <f>E11*C11</f>
        <v>7732.7999999999993</v>
      </c>
    </row>
    <row r="12" spans="1:6" ht="15" customHeight="1" x14ac:dyDescent="0.25">
      <c r="A12" s="1">
        <f t="shared" si="0"/>
        <v>10</v>
      </c>
      <c r="B12" s="2" t="s">
        <v>13</v>
      </c>
      <c r="C12" s="3">
        <f>1240+270</f>
        <v>1510</v>
      </c>
      <c r="D12" s="4" t="s">
        <v>10</v>
      </c>
      <c r="E12" s="31">
        <v>6.51</v>
      </c>
      <c r="F12" s="29">
        <f t="shared" si="1"/>
        <v>9830.1</v>
      </c>
    </row>
    <row r="13" spans="1:6" ht="15" customHeight="1" x14ac:dyDescent="0.25">
      <c r="A13" s="1"/>
      <c r="B13" s="2" t="s">
        <v>34</v>
      </c>
      <c r="C13" s="3">
        <v>300</v>
      </c>
      <c r="D13" s="4" t="s">
        <v>10</v>
      </c>
      <c r="E13" s="30">
        <v>8.1199999999999992</v>
      </c>
      <c r="F13" s="29">
        <f t="shared" si="1"/>
        <v>2435.9999999999995</v>
      </c>
    </row>
    <row r="14" spans="1:6" ht="16.5" customHeight="1" x14ac:dyDescent="0.25">
      <c r="A14" s="1">
        <f t="shared" si="0"/>
        <v>12</v>
      </c>
      <c r="B14" s="2" t="s">
        <v>12</v>
      </c>
      <c r="C14" s="3">
        <v>396</v>
      </c>
      <c r="D14" s="4" t="s">
        <v>0</v>
      </c>
      <c r="E14" s="30">
        <v>34.81</v>
      </c>
      <c r="F14" s="29">
        <f t="shared" si="1"/>
        <v>13784.76</v>
      </c>
    </row>
    <row r="15" spans="1:6" ht="30" customHeight="1" x14ac:dyDescent="0.25">
      <c r="A15" s="16">
        <f t="shared" si="0"/>
        <v>13</v>
      </c>
      <c r="B15" s="2" t="s">
        <v>17</v>
      </c>
      <c r="C15" s="3">
        <v>95</v>
      </c>
      <c r="D15" s="4" t="s">
        <v>0</v>
      </c>
      <c r="E15" s="31">
        <v>45.5</v>
      </c>
      <c r="F15" s="29">
        <f t="shared" si="1"/>
        <v>4322.5</v>
      </c>
    </row>
    <row r="16" spans="1:6" ht="15" customHeight="1" x14ac:dyDescent="0.25">
      <c r="A16" s="16">
        <f t="shared" si="0"/>
        <v>14</v>
      </c>
      <c r="B16" s="18" t="s">
        <v>28</v>
      </c>
      <c r="C16" s="3">
        <v>2</v>
      </c>
      <c r="D16" s="4" t="s">
        <v>0</v>
      </c>
      <c r="E16" s="31">
        <v>249.2</v>
      </c>
      <c r="F16" s="29">
        <f t="shared" si="1"/>
        <v>498.4</v>
      </c>
    </row>
    <row r="17" spans="1:6" ht="15" customHeight="1" x14ac:dyDescent="0.25">
      <c r="A17" s="1">
        <f t="shared" si="0"/>
        <v>15</v>
      </c>
      <c r="B17" s="2" t="s">
        <v>38</v>
      </c>
      <c r="C17" s="3">
        <f>35+30+500+30</f>
        <v>595</v>
      </c>
      <c r="D17" s="4" t="s">
        <v>0</v>
      </c>
      <c r="E17" s="30">
        <f>29.67/5</f>
        <v>5.9340000000000002</v>
      </c>
      <c r="F17" s="29">
        <f t="shared" si="1"/>
        <v>3530.73</v>
      </c>
    </row>
    <row r="18" spans="1:6" ht="15" customHeight="1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30">
        <v>7.7640000000000002</v>
      </c>
      <c r="F18" s="29">
        <f t="shared" si="1"/>
        <v>77.64</v>
      </c>
    </row>
    <row r="19" spans="1:6" ht="15" customHeight="1" x14ac:dyDescent="0.25">
      <c r="A19" s="1">
        <f t="shared" si="0"/>
        <v>17</v>
      </c>
      <c r="B19" s="2" t="s">
        <v>27</v>
      </c>
      <c r="C19" s="3">
        <v>125</v>
      </c>
      <c r="D19" s="4" t="s">
        <v>0</v>
      </c>
      <c r="E19" s="31">
        <v>15.86</v>
      </c>
      <c r="F19" s="29">
        <f t="shared" si="1"/>
        <v>1982.5</v>
      </c>
    </row>
    <row r="20" spans="1:6" ht="15.75" customHeight="1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30">
        <v>11.83</v>
      </c>
      <c r="F20" s="29">
        <f t="shared" si="1"/>
        <v>1183</v>
      </c>
    </row>
    <row r="21" spans="1:6" ht="15" customHeight="1" x14ac:dyDescent="0.25">
      <c r="A21" s="1">
        <f t="shared" si="0"/>
        <v>19</v>
      </c>
      <c r="B21" s="2" t="s">
        <v>30</v>
      </c>
      <c r="C21" s="3">
        <v>1</v>
      </c>
      <c r="D21" s="4" t="s">
        <v>0</v>
      </c>
      <c r="E21" s="30"/>
      <c r="F21" s="29">
        <f t="shared" si="1"/>
        <v>0</v>
      </c>
    </row>
    <row r="22" spans="1:6" ht="30" customHeight="1" x14ac:dyDescent="0.25">
      <c r="A22" s="1">
        <f t="shared" si="0"/>
        <v>20</v>
      </c>
      <c r="B22" s="2" t="s">
        <v>29</v>
      </c>
      <c r="C22" s="3">
        <v>6</v>
      </c>
      <c r="D22" s="4" t="s">
        <v>0</v>
      </c>
      <c r="E22" s="31">
        <v>639.97</v>
      </c>
      <c r="F22" s="29">
        <f t="shared" si="1"/>
        <v>3839.82</v>
      </c>
    </row>
    <row r="23" spans="1:6" ht="30" customHeight="1" x14ac:dyDescent="0.25">
      <c r="A23" s="1">
        <f t="shared" si="0"/>
        <v>21</v>
      </c>
      <c r="B23" s="2" t="s">
        <v>19</v>
      </c>
      <c r="C23" s="3">
        <v>4</v>
      </c>
      <c r="D23" s="4" t="s">
        <v>0</v>
      </c>
      <c r="E23" s="31">
        <v>467.14</v>
      </c>
      <c r="F23" s="29">
        <f t="shared" si="1"/>
        <v>1868.56</v>
      </c>
    </row>
    <row r="24" spans="1:6" ht="38.25" customHeight="1" x14ac:dyDescent="0.25">
      <c r="A24" s="1">
        <f t="shared" si="0"/>
        <v>22</v>
      </c>
      <c r="B24" s="2" t="s">
        <v>20</v>
      </c>
      <c r="C24" s="3">
        <v>127</v>
      </c>
      <c r="D24" s="4" t="s">
        <v>0</v>
      </c>
      <c r="E24" s="30"/>
      <c r="F24" s="29">
        <f t="shared" si="1"/>
        <v>0</v>
      </c>
    </row>
    <row r="25" spans="1:6" ht="34.5" customHeight="1" x14ac:dyDescent="0.25">
      <c r="A25" s="1">
        <f t="shared" si="0"/>
        <v>23</v>
      </c>
      <c r="B25" s="2" t="s">
        <v>21</v>
      </c>
      <c r="C25" s="3">
        <v>10</v>
      </c>
      <c r="D25" s="4" t="s">
        <v>10</v>
      </c>
      <c r="E25" s="31">
        <v>34.72</v>
      </c>
      <c r="F25" s="29">
        <f t="shared" si="1"/>
        <v>347.2</v>
      </c>
    </row>
    <row r="26" spans="1:6" ht="15" customHeight="1" x14ac:dyDescent="0.25">
      <c r="A26" s="1">
        <f t="shared" si="0"/>
        <v>24</v>
      </c>
      <c r="B26" s="2" t="s">
        <v>22</v>
      </c>
      <c r="C26" s="3">
        <v>6</v>
      </c>
      <c r="D26" s="4" t="s">
        <v>10</v>
      </c>
      <c r="E26" s="30">
        <v>23.1</v>
      </c>
      <c r="F26" s="29">
        <f t="shared" si="1"/>
        <v>138.60000000000002</v>
      </c>
    </row>
    <row r="27" spans="1:6" x14ac:dyDescent="0.25">
      <c r="A27" s="1">
        <f t="shared" si="0"/>
        <v>25</v>
      </c>
      <c r="B27" s="2" t="s">
        <v>23</v>
      </c>
      <c r="C27" s="3">
        <f>8+5</f>
        <v>13</v>
      </c>
      <c r="D27" s="4" t="s">
        <v>24</v>
      </c>
      <c r="E27" s="30"/>
      <c r="F27" s="29">
        <f t="shared" si="1"/>
        <v>0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30">
        <v>49.97</v>
      </c>
      <c r="F28" s="29">
        <f t="shared" si="1"/>
        <v>2998.2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30">
        <v>20.8</v>
      </c>
      <c r="F29" s="30">
        <f t="shared" si="1"/>
        <v>624</v>
      </c>
    </row>
    <row r="31" spans="1:6" x14ac:dyDescent="0.25">
      <c r="C31" s="33"/>
      <c r="F31" s="28">
        <f>SUM(F3:F30)</f>
        <v>145855.03000000006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" workbookViewId="0">
      <selection activeCell="E4" sqref="E4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</row>
    <row r="3" spans="1:6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13">
        <v>85.98</v>
      </c>
      <c r="F3" s="13">
        <f>E3*C3</f>
        <v>3869.1000000000004</v>
      </c>
    </row>
    <row r="4" spans="1:6" ht="30" x14ac:dyDescent="0.25">
      <c r="A4" s="1">
        <f t="shared" ref="A4:A29" si="0">ROW()
-2</f>
        <v>2</v>
      </c>
      <c r="B4" s="2" t="s">
        <v>32</v>
      </c>
      <c r="C4" s="11">
        <v>8</v>
      </c>
      <c r="D4" s="12" t="s">
        <v>33</v>
      </c>
      <c r="E4" s="14">
        <v>357.45</v>
      </c>
      <c r="F4" s="13">
        <f t="shared" ref="F4:F29" si="1">E4*C4</f>
        <v>2859.6</v>
      </c>
    </row>
    <row r="5" spans="1:6" ht="30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>
        <v>130.06</v>
      </c>
      <c r="F5" s="13">
        <f t="shared" si="1"/>
        <v>49812.98</v>
      </c>
    </row>
    <row r="6" spans="1:6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>
        <v>22.61</v>
      </c>
      <c r="F6" s="13">
        <f t="shared" si="1"/>
        <v>8637.02</v>
      </c>
    </row>
    <row r="7" spans="1:6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14">
        <v>38.51</v>
      </c>
      <c r="F7" s="13">
        <f t="shared" si="1"/>
        <v>29845.25</v>
      </c>
    </row>
    <row r="8" spans="1:6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>
        <v>18.14</v>
      </c>
      <c r="F8" s="13">
        <f t="shared" si="1"/>
        <v>689.32</v>
      </c>
    </row>
    <row r="9" spans="1:6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>
        <v>4.7</v>
      </c>
      <c r="F9" s="13">
        <f t="shared" si="1"/>
        <v>21620</v>
      </c>
    </row>
    <row r="10" spans="1:6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14">
        <f>27.03/30</f>
        <v>0.90100000000000002</v>
      </c>
      <c r="F10" s="13">
        <f t="shared" si="1"/>
        <v>8109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>
        <f>29.62/20</f>
        <v>1.4810000000000001</v>
      </c>
      <c r="F11" s="13">
        <f t="shared" si="1"/>
        <v>7997.4000000000005</v>
      </c>
    </row>
    <row r="12" spans="1:6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>
        <v>8.08</v>
      </c>
      <c r="F12" s="13">
        <f t="shared" si="1"/>
        <v>12200.8</v>
      </c>
    </row>
    <row r="13" spans="1:6" x14ac:dyDescent="0.25">
      <c r="A13" s="1"/>
      <c r="B13" s="2" t="s">
        <v>34</v>
      </c>
      <c r="C13" s="11">
        <v>300</v>
      </c>
      <c r="D13" s="12" t="s">
        <v>10</v>
      </c>
      <c r="E13" s="14">
        <v>5.13</v>
      </c>
      <c r="F13" s="13">
        <f t="shared" si="1"/>
        <v>1539</v>
      </c>
    </row>
    <row r="14" spans="1: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>
        <v>26.62</v>
      </c>
      <c r="F14" s="13">
        <f t="shared" si="1"/>
        <v>10541.52</v>
      </c>
    </row>
    <row r="15" spans="1:6" ht="30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>
        <v>36.11</v>
      </c>
      <c r="F15" s="13">
        <f t="shared" si="1"/>
        <v>3430.45</v>
      </c>
    </row>
    <row r="16" spans="1: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>
        <v>86.96</v>
      </c>
      <c r="F16" s="13">
        <f t="shared" si="1"/>
        <v>173.92</v>
      </c>
    </row>
    <row r="17" spans="1:6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>
        <f>20.13/5</f>
        <v>4.0259999999999998</v>
      </c>
      <c r="F17" s="13">
        <f t="shared" si="1"/>
        <v>2395.4699999999998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>
        <v>30.43</v>
      </c>
      <c r="F18" s="13">
        <f t="shared" si="1"/>
        <v>304.3</v>
      </c>
    </row>
    <row r="19" spans="1:6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>
        <v>12.88</v>
      </c>
      <c r="F19" s="13">
        <f t="shared" si="1"/>
        <v>1610</v>
      </c>
    </row>
    <row r="20" spans="1:6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>
        <v>11.71</v>
      </c>
      <c r="F20" s="13">
        <f t="shared" si="1"/>
        <v>1171</v>
      </c>
    </row>
    <row r="21" spans="1:6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25" t="s">
        <v>42</v>
      </c>
      <c r="F21" s="13"/>
    </row>
    <row r="22" spans="1:6" ht="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25" t="s">
        <v>42</v>
      </c>
      <c r="F22" s="13"/>
    </row>
    <row r="23" spans="1:6" ht="3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>
        <v>549.32000000000005</v>
      </c>
      <c r="F23" s="13">
        <f t="shared" si="1"/>
        <v>2197.2800000000002</v>
      </c>
    </row>
    <row r="24" spans="1:6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>
        <v>186.79</v>
      </c>
      <c r="F24" s="13">
        <f t="shared" si="1"/>
        <v>23722.329999999998</v>
      </c>
    </row>
    <row r="25" spans="1:6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>
        <f>36.62*60</f>
        <v>2197.1999999999998</v>
      </c>
      <c r="F25" s="13">
        <f t="shared" si="1"/>
        <v>21972</v>
      </c>
    </row>
    <row r="26" spans="1:6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>
        <f>23.6*60</f>
        <v>1416</v>
      </c>
      <c r="F26" s="13">
        <f t="shared" si="1"/>
        <v>8496</v>
      </c>
    </row>
    <row r="27" spans="1:6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>
        <f>142.66/5</f>
        <v>28.532</v>
      </c>
      <c r="F27" s="13">
        <f t="shared" si="1"/>
        <v>370.916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14">
        <v>41.17</v>
      </c>
      <c r="F28" s="13">
        <f t="shared" si="1"/>
        <v>2470.2000000000003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4">
        <v>40.15</v>
      </c>
      <c r="F29" s="13">
        <f t="shared" si="1"/>
        <v>1204.5</v>
      </c>
    </row>
    <row r="31" spans="1:6" x14ac:dyDescent="0.25">
      <c r="C31" s="20"/>
      <c r="F31">
        <f>SUM(F3:F29)</f>
        <v>227239.356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G26" sqref="G26"/>
    </sheetView>
  </sheetViews>
  <sheetFormatPr defaultRowHeight="15" x14ac:dyDescent="0.25"/>
  <cols>
    <col min="1" max="1" width="6.140625" customWidth="1"/>
    <col min="2" max="2" width="31.7109375" customWidth="1"/>
    <col min="3" max="3" width="9.42578125" style="27" customWidth="1"/>
    <col min="4" max="4" width="9.5703125" style="27" customWidth="1"/>
    <col min="5" max="6" width="9.140625" style="27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</row>
    <row r="3" spans="1:6" x14ac:dyDescent="0.25">
      <c r="A3" s="1">
        <f>ROW()
-2</f>
        <v>1</v>
      </c>
      <c r="B3" s="2" t="s">
        <v>18</v>
      </c>
      <c r="C3" s="3">
        <v>45</v>
      </c>
      <c r="D3" s="4" t="s">
        <v>0</v>
      </c>
      <c r="E3" s="1"/>
      <c r="F3" s="1">
        <f>E3*C3</f>
        <v>0</v>
      </c>
    </row>
    <row r="4" spans="1:6" ht="30" x14ac:dyDescent="0.25">
      <c r="A4" s="1">
        <f t="shared" ref="A4:A29" si="0">ROW()
-2</f>
        <v>2</v>
      </c>
      <c r="B4" s="2" t="s">
        <v>32</v>
      </c>
      <c r="C4" s="3">
        <v>8</v>
      </c>
      <c r="D4" s="4" t="s">
        <v>33</v>
      </c>
      <c r="E4" s="34"/>
      <c r="F4" s="1">
        <f t="shared" ref="F4:F29" si="1">E4*C4</f>
        <v>0</v>
      </c>
    </row>
    <row r="5" spans="1:6" ht="30" x14ac:dyDescent="0.25">
      <c r="A5" s="1">
        <f t="shared" si="0"/>
        <v>3</v>
      </c>
      <c r="B5" s="2" t="s">
        <v>37</v>
      </c>
      <c r="C5" s="3">
        <v>383</v>
      </c>
      <c r="D5" s="4" t="s">
        <v>0</v>
      </c>
      <c r="E5" s="34"/>
      <c r="F5" s="1">
        <f t="shared" si="1"/>
        <v>0</v>
      </c>
    </row>
    <row r="6" spans="1:6" x14ac:dyDescent="0.25">
      <c r="A6" s="1">
        <f t="shared" si="0"/>
        <v>4</v>
      </c>
      <c r="B6" s="2" t="s">
        <v>9</v>
      </c>
      <c r="C6" s="3">
        <f>197+150+35</f>
        <v>382</v>
      </c>
      <c r="D6" s="4" t="s">
        <v>0</v>
      </c>
      <c r="E6" s="34">
        <v>19.3</v>
      </c>
      <c r="F6" s="1">
        <f t="shared" si="1"/>
        <v>7372.6</v>
      </c>
    </row>
    <row r="7" spans="1:6" x14ac:dyDescent="0.25">
      <c r="A7" s="1">
        <f t="shared" si="0"/>
        <v>5</v>
      </c>
      <c r="B7" s="2" t="s">
        <v>11</v>
      </c>
      <c r="C7" s="3">
        <f>575+150+50</f>
        <v>775</v>
      </c>
      <c r="D7" s="4" t="s">
        <v>2</v>
      </c>
      <c r="E7" s="34">
        <v>11.8</v>
      </c>
      <c r="F7" s="1">
        <f t="shared" si="1"/>
        <v>9145</v>
      </c>
    </row>
    <row r="8" spans="1:6" x14ac:dyDescent="0.25">
      <c r="A8" s="1">
        <f t="shared" si="0"/>
        <v>6</v>
      </c>
      <c r="B8" s="2" t="s">
        <v>26</v>
      </c>
      <c r="C8" s="3">
        <v>38</v>
      </c>
      <c r="D8" s="4" t="s">
        <v>2</v>
      </c>
      <c r="E8" s="34">
        <v>6.6</v>
      </c>
      <c r="F8" s="1">
        <f t="shared" si="1"/>
        <v>250.79999999999998</v>
      </c>
    </row>
    <row r="9" spans="1:6" x14ac:dyDescent="0.25">
      <c r="A9" s="1">
        <f t="shared" si="0"/>
        <v>7</v>
      </c>
      <c r="B9" s="2" t="s">
        <v>15</v>
      </c>
      <c r="C9" s="19">
        <f>3000+300+1300</f>
        <v>4600</v>
      </c>
      <c r="D9" s="4" t="s">
        <v>0</v>
      </c>
      <c r="E9" s="34"/>
      <c r="F9" s="1">
        <f t="shared" si="1"/>
        <v>0</v>
      </c>
    </row>
    <row r="10" spans="1:6" x14ac:dyDescent="0.25">
      <c r="A10" s="1">
        <f t="shared" si="0"/>
        <v>8</v>
      </c>
      <c r="B10" s="2" t="s">
        <v>14</v>
      </c>
      <c r="C10" s="3">
        <v>9000</v>
      </c>
      <c r="D10" s="4" t="s">
        <v>0</v>
      </c>
      <c r="E10" s="34">
        <f>23.2/30</f>
        <v>0.77333333333333332</v>
      </c>
      <c r="F10" s="1">
        <f t="shared" si="1"/>
        <v>6960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35">
        <f>42.1/50</f>
        <v>0.84200000000000008</v>
      </c>
      <c r="F11" s="1">
        <f t="shared" si="1"/>
        <v>4546.8</v>
      </c>
    </row>
    <row r="12" spans="1:6" x14ac:dyDescent="0.25">
      <c r="A12" s="1">
        <f t="shared" si="0"/>
        <v>10</v>
      </c>
      <c r="B12" s="2" t="s">
        <v>13</v>
      </c>
      <c r="C12" s="3">
        <f>1240+270</f>
        <v>1510</v>
      </c>
      <c r="D12" s="4" t="s">
        <v>10</v>
      </c>
      <c r="E12" s="34"/>
      <c r="F12" s="1">
        <f t="shared" si="1"/>
        <v>0</v>
      </c>
    </row>
    <row r="13" spans="1:6" x14ac:dyDescent="0.25">
      <c r="A13" s="1"/>
      <c r="B13" s="2" t="s">
        <v>34</v>
      </c>
      <c r="C13" s="3">
        <v>300</v>
      </c>
      <c r="D13" s="4" t="s">
        <v>10</v>
      </c>
      <c r="E13" s="34">
        <v>9.67</v>
      </c>
      <c r="F13" s="1">
        <f t="shared" si="1"/>
        <v>2901</v>
      </c>
    </row>
    <row r="14" spans="1:6" ht="16.5" customHeight="1" x14ac:dyDescent="0.25">
      <c r="A14" s="1">
        <f t="shared" si="0"/>
        <v>12</v>
      </c>
      <c r="B14" s="2" t="s">
        <v>12</v>
      </c>
      <c r="C14" s="3">
        <v>396</v>
      </c>
      <c r="D14" s="4" t="s">
        <v>0</v>
      </c>
      <c r="E14" s="34"/>
      <c r="F14" s="1">
        <f t="shared" si="1"/>
        <v>0</v>
      </c>
    </row>
    <row r="15" spans="1:6" ht="30" x14ac:dyDescent="0.25">
      <c r="A15" s="16">
        <f t="shared" si="0"/>
        <v>13</v>
      </c>
      <c r="B15" s="2" t="s">
        <v>17</v>
      </c>
      <c r="C15" s="3">
        <v>95</v>
      </c>
      <c r="D15" s="4" t="s">
        <v>0</v>
      </c>
      <c r="E15" s="35"/>
      <c r="F15" s="1">
        <f t="shared" si="1"/>
        <v>0</v>
      </c>
    </row>
    <row r="16" spans="1:6" x14ac:dyDescent="0.25">
      <c r="A16" s="16">
        <f t="shared" si="0"/>
        <v>14</v>
      </c>
      <c r="B16" s="18" t="s">
        <v>28</v>
      </c>
      <c r="C16" s="3">
        <v>2</v>
      </c>
      <c r="D16" s="4" t="s">
        <v>0</v>
      </c>
      <c r="E16" s="34"/>
      <c r="F16" s="1">
        <f t="shared" si="1"/>
        <v>0</v>
      </c>
    </row>
    <row r="17" spans="1:6" x14ac:dyDescent="0.25">
      <c r="A17" s="1">
        <f t="shared" si="0"/>
        <v>15</v>
      </c>
      <c r="B17" s="2" t="s">
        <v>38</v>
      </c>
      <c r="C17" s="3">
        <f>35+30+500+30</f>
        <v>595</v>
      </c>
      <c r="D17" s="4" t="s">
        <v>0</v>
      </c>
      <c r="E17" s="34"/>
      <c r="F17" s="1">
        <f t="shared" si="1"/>
        <v>0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34"/>
      <c r="F18" s="1">
        <f t="shared" si="1"/>
        <v>0</v>
      </c>
    </row>
    <row r="19" spans="1:6" x14ac:dyDescent="0.25">
      <c r="A19" s="1">
        <f t="shared" si="0"/>
        <v>17</v>
      </c>
      <c r="B19" s="2" t="s">
        <v>27</v>
      </c>
      <c r="C19" s="3">
        <v>125</v>
      </c>
      <c r="D19" s="4" t="s">
        <v>0</v>
      </c>
      <c r="E19" s="34">
        <v>12.8</v>
      </c>
      <c r="F19" s="1">
        <f t="shared" si="1"/>
        <v>1600</v>
      </c>
    </row>
    <row r="20" spans="1:6" x14ac:dyDescent="0.25">
      <c r="A20" s="1">
        <f t="shared" si="0"/>
        <v>18</v>
      </c>
      <c r="B20" s="2" t="s">
        <v>48</v>
      </c>
      <c r="C20" s="3">
        <v>100</v>
      </c>
      <c r="D20" s="4" t="s">
        <v>0</v>
      </c>
      <c r="E20" s="34">
        <v>10.7</v>
      </c>
      <c r="F20" s="1">
        <f t="shared" si="1"/>
        <v>1070</v>
      </c>
    </row>
    <row r="21" spans="1:6" x14ac:dyDescent="0.25">
      <c r="A21" s="1">
        <f t="shared" si="0"/>
        <v>19</v>
      </c>
      <c r="B21" s="2" t="s">
        <v>30</v>
      </c>
      <c r="C21" s="3">
        <v>1</v>
      </c>
      <c r="D21" s="4" t="s">
        <v>0</v>
      </c>
      <c r="E21" s="34"/>
      <c r="F21" s="1">
        <f t="shared" si="1"/>
        <v>0</v>
      </c>
    </row>
    <row r="22" spans="1:6" ht="30" x14ac:dyDescent="0.25">
      <c r="A22" s="1">
        <f t="shared" si="0"/>
        <v>20</v>
      </c>
      <c r="B22" s="2" t="s">
        <v>29</v>
      </c>
      <c r="C22" s="3">
        <v>6</v>
      </c>
      <c r="D22" s="4" t="s">
        <v>0</v>
      </c>
      <c r="E22" s="34"/>
      <c r="F22" s="1">
        <f t="shared" si="1"/>
        <v>0</v>
      </c>
    </row>
    <row r="23" spans="1:6" ht="30" x14ac:dyDescent="0.25">
      <c r="A23" s="1">
        <f t="shared" si="0"/>
        <v>21</v>
      </c>
      <c r="B23" s="2" t="s">
        <v>19</v>
      </c>
      <c r="C23" s="3">
        <v>4</v>
      </c>
      <c r="D23" s="4" t="s">
        <v>0</v>
      </c>
      <c r="E23" s="34"/>
      <c r="F23" s="1">
        <f t="shared" si="1"/>
        <v>0</v>
      </c>
    </row>
    <row r="24" spans="1:6" x14ac:dyDescent="0.25">
      <c r="A24" s="1">
        <f t="shared" si="0"/>
        <v>22</v>
      </c>
      <c r="B24" s="2" t="s">
        <v>20</v>
      </c>
      <c r="C24" s="3">
        <v>127</v>
      </c>
      <c r="D24" s="4" t="s">
        <v>0</v>
      </c>
      <c r="E24" s="34"/>
      <c r="F24" s="1">
        <f t="shared" si="1"/>
        <v>0</v>
      </c>
    </row>
    <row r="25" spans="1:6" x14ac:dyDescent="0.25">
      <c r="A25" s="1">
        <f t="shared" si="0"/>
        <v>23</v>
      </c>
      <c r="B25" s="2" t="s">
        <v>49</v>
      </c>
      <c r="C25" s="3">
        <v>10</v>
      </c>
      <c r="D25" s="4" t="s">
        <v>10</v>
      </c>
      <c r="E25" s="34">
        <f>24.6*100</f>
        <v>2460</v>
      </c>
      <c r="F25" s="1">
        <f t="shared" si="1"/>
        <v>24600</v>
      </c>
    </row>
    <row r="26" spans="1:6" x14ac:dyDescent="0.25">
      <c r="A26" s="1">
        <f t="shared" si="0"/>
        <v>24</v>
      </c>
      <c r="B26" s="2" t="s">
        <v>22</v>
      </c>
      <c r="C26" s="3">
        <v>6</v>
      </c>
      <c r="D26" s="4" t="s">
        <v>10</v>
      </c>
      <c r="E26" s="34">
        <v>16.100000000000001</v>
      </c>
      <c r="F26" s="1">
        <f t="shared" si="1"/>
        <v>96.600000000000009</v>
      </c>
    </row>
    <row r="27" spans="1:6" x14ac:dyDescent="0.25">
      <c r="A27" s="1">
        <f t="shared" si="0"/>
        <v>25</v>
      </c>
      <c r="B27" s="2" t="s">
        <v>23</v>
      </c>
      <c r="C27" s="3">
        <f>8+5</f>
        <v>13</v>
      </c>
      <c r="D27" s="4" t="s">
        <v>24</v>
      </c>
      <c r="E27" s="34">
        <v>104.6</v>
      </c>
      <c r="F27" s="1">
        <f t="shared" si="1"/>
        <v>1359.8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34">
        <v>38</v>
      </c>
      <c r="F28" s="1">
        <f t="shared" si="1"/>
        <v>2280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34"/>
      <c r="F29" s="1">
        <f t="shared" si="1"/>
        <v>0</v>
      </c>
    </row>
    <row r="31" spans="1:6" x14ac:dyDescent="0.25">
      <c r="C31" s="33"/>
      <c r="F31" s="27">
        <f>SUM(F3:F30)</f>
        <v>62182.6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A1048576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</row>
    <row r="3" spans="1:6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13">
        <v>85</v>
      </c>
      <c r="F3" s="13">
        <f>E3*C3</f>
        <v>3825</v>
      </c>
    </row>
    <row r="4" spans="1:6" ht="30" x14ac:dyDescent="0.25">
      <c r="A4" s="1">
        <f t="shared" ref="A4:A29" si="0">ROW()
-2</f>
        <v>2</v>
      </c>
      <c r="B4" s="2" t="s">
        <v>32</v>
      </c>
      <c r="C4" s="11">
        <v>8</v>
      </c>
      <c r="D4" s="12" t="s">
        <v>33</v>
      </c>
      <c r="E4" s="14"/>
      <c r="F4" s="13">
        <f t="shared" ref="F4:F29" si="1">E4*C4</f>
        <v>0</v>
      </c>
    </row>
    <row r="5" spans="1:6" ht="30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/>
      <c r="F5" s="13">
        <f t="shared" si="1"/>
        <v>0</v>
      </c>
    </row>
    <row r="6" spans="1:6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/>
      <c r="F6" s="13">
        <f t="shared" si="1"/>
        <v>0</v>
      </c>
    </row>
    <row r="7" spans="1:6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14">
        <v>23.5</v>
      </c>
      <c r="F7" s="13">
        <f t="shared" si="1"/>
        <v>18212.5</v>
      </c>
    </row>
    <row r="8" spans="1:6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>
        <v>9</v>
      </c>
      <c r="F8" s="13">
        <f t="shared" si="1"/>
        <v>342</v>
      </c>
    </row>
    <row r="9" spans="1:6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>
        <v>4</v>
      </c>
      <c r="F9" s="13">
        <f t="shared" si="1"/>
        <v>18400</v>
      </c>
    </row>
    <row r="10" spans="1:6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14"/>
      <c r="F10" s="13">
        <f t="shared" si="1"/>
        <v>0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>
        <v>2</v>
      </c>
      <c r="F11" s="13">
        <f t="shared" si="1"/>
        <v>10800</v>
      </c>
    </row>
    <row r="12" spans="1:6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>
        <v>6</v>
      </c>
      <c r="F12" s="13">
        <f t="shared" si="1"/>
        <v>9060</v>
      </c>
    </row>
    <row r="13" spans="1:6" x14ac:dyDescent="0.25">
      <c r="A13" s="1"/>
      <c r="B13" s="2" t="s">
        <v>34</v>
      </c>
      <c r="C13" s="11">
        <v>300</v>
      </c>
      <c r="D13" s="12" t="s">
        <v>10</v>
      </c>
      <c r="E13" s="14">
        <v>4</v>
      </c>
      <c r="F13" s="13">
        <f t="shared" si="1"/>
        <v>1200</v>
      </c>
    </row>
    <row r="14" spans="1: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>
        <v>22</v>
      </c>
      <c r="F14" s="13">
        <f t="shared" si="1"/>
        <v>8712</v>
      </c>
    </row>
    <row r="15" spans="1:6" ht="30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>
        <v>39</v>
      </c>
      <c r="F15" s="13">
        <f t="shared" si="1"/>
        <v>3705</v>
      </c>
    </row>
    <row r="16" spans="1: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/>
      <c r="F16" s="13">
        <f t="shared" si="1"/>
        <v>0</v>
      </c>
    </row>
    <row r="17" spans="1:6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/>
      <c r="F17" s="13">
        <f t="shared" si="1"/>
        <v>0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/>
      <c r="F18" s="13">
        <f t="shared" si="1"/>
        <v>0</v>
      </c>
    </row>
    <row r="19" spans="1:6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>
        <v>13</v>
      </c>
      <c r="F19" s="13">
        <f t="shared" si="1"/>
        <v>1625</v>
      </c>
    </row>
    <row r="20" spans="1:6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>
        <v>25</v>
      </c>
      <c r="F20" s="13">
        <f t="shared" si="1"/>
        <v>2500</v>
      </c>
    </row>
    <row r="21" spans="1:6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14"/>
      <c r="F21" s="13">
        <f t="shared" si="1"/>
        <v>0</v>
      </c>
    </row>
    <row r="22" spans="1:6" ht="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14"/>
      <c r="F22" s="13">
        <f t="shared" si="1"/>
        <v>0</v>
      </c>
    </row>
    <row r="23" spans="1:6" ht="3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/>
      <c r="F23" s="13">
        <f t="shared" si="1"/>
        <v>0</v>
      </c>
    </row>
    <row r="24" spans="1:6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/>
      <c r="F24" s="13">
        <f t="shared" si="1"/>
        <v>0</v>
      </c>
    </row>
    <row r="25" spans="1:6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>
        <f>38*60</f>
        <v>2280</v>
      </c>
      <c r="F25" s="13">
        <f t="shared" si="1"/>
        <v>22800</v>
      </c>
    </row>
    <row r="26" spans="1:6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>
        <f>32*60</f>
        <v>1920</v>
      </c>
      <c r="F26" s="13">
        <f t="shared" si="1"/>
        <v>11520</v>
      </c>
    </row>
    <row r="27" spans="1:6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>
        <v>181</v>
      </c>
      <c r="F27" s="13">
        <f t="shared" si="1"/>
        <v>2353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14"/>
      <c r="F28" s="13">
        <f t="shared" si="1"/>
        <v>0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4"/>
      <c r="F29" s="13">
        <f t="shared" si="1"/>
        <v>0</v>
      </c>
    </row>
    <row r="31" spans="1:6" x14ac:dyDescent="0.25">
      <c r="C31" s="20"/>
      <c r="F31">
        <f>SUM(F3:F30)</f>
        <v>115054.5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C5" sqref="C5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16" ht="15.75" thickBot="1" x14ac:dyDescent="0.3">
      <c r="B1" s="5"/>
    </row>
    <row r="2" spans="1:1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  <c r="I2" s="6" t="s">
        <v>4</v>
      </c>
      <c r="J2" s="7" t="s">
        <v>5</v>
      </c>
      <c r="K2" s="8" t="s">
        <v>6</v>
      </c>
      <c r="L2" s="9" t="s">
        <v>7</v>
      </c>
      <c r="M2" s="8" t="s">
        <v>16</v>
      </c>
      <c r="N2" s="36" t="s">
        <v>8</v>
      </c>
      <c r="O2" s="34" t="s">
        <v>51</v>
      </c>
      <c r="P2" s="14" t="s">
        <v>52</v>
      </c>
    </row>
    <row r="3" spans="1:16" ht="30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13">
        <v>129.61000000000001</v>
      </c>
      <c r="F3" s="13">
        <f>E3*C3</f>
        <v>5832.4500000000007</v>
      </c>
      <c r="I3" s="1">
        <f>ROW()
-2</f>
        <v>1</v>
      </c>
      <c r="J3" s="2" t="s">
        <v>18</v>
      </c>
      <c r="K3" s="11">
        <v>45</v>
      </c>
      <c r="L3" s="12" t="s">
        <v>0</v>
      </c>
      <c r="M3" s="13">
        <v>129.61000000000001</v>
      </c>
      <c r="N3" s="37"/>
      <c r="O3" s="38"/>
      <c r="P3" s="14" t="s">
        <v>53</v>
      </c>
    </row>
    <row r="4" spans="1:16" ht="90" x14ac:dyDescent="0.25">
      <c r="A4" s="1">
        <f t="shared" ref="A4:A29" si="0">ROW()
-2</f>
        <v>2</v>
      </c>
      <c r="B4" s="2" t="s">
        <v>32</v>
      </c>
      <c r="C4" s="11">
        <v>2</v>
      </c>
      <c r="D4" s="12" t="s">
        <v>33</v>
      </c>
      <c r="E4" s="14">
        <v>942.49</v>
      </c>
      <c r="F4" s="13">
        <f t="shared" ref="F4:F29" si="1">E4*C4</f>
        <v>1884.98</v>
      </c>
      <c r="I4" s="1">
        <f t="shared" ref="I4:I29" si="2">ROW()
-2</f>
        <v>2</v>
      </c>
      <c r="J4" s="2" t="s">
        <v>32</v>
      </c>
      <c r="K4" s="11">
        <v>8</v>
      </c>
      <c r="L4" s="12" t="s">
        <v>33</v>
      </c>
      <c r="M4" s="14">
        <v>942.49</v>
      </c>
      <c r="N4" s="39"/>
      <c r="O4" s="38"/>
      <c r="P4" s="14" t="s">
        <v>54</v>
      </c>
    </row>
    <row r="5" spans="1:16" ht="185.25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>
        <v>253</v>
      </c>
      <c r="F5" s="13">
        <f t="shared" si="1"/>
        <v>96899</v>
      </c>
      <c r="I5" s="1">
        <f t="shared" si="2"/>
        <v>3</v>
      </c>
      <c r="J5" s="2" t="s">
        <v>37</v>
      </c>
      <c r="K5" s="11">
        <v>383</v>
      </c>
      <c r="L5" s="12" t="s">
        <v>0</v>
      </c>
      <c r="M5" s="14">
        <v>253</v>
      </c>
      <c r="N5" s="39"/>
      <c r="O5" s="38">
        <v>5</v>
      </c>
      <c r="P5" s="40" t="s">
        <v>55</v>
      </c>
    </row>
    <row r="6" spans="1:16" ht="60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>
        <v>27.95</v>
      </c>
      <c r="F6" s="13">
        <f t="shared" si="1"/>
        <v>10676.9</v>
      </c>
      <c r="I6" s="1">
        <f t="shared" si="2"/>
        <v>4</v>
      </c>
      <c r="J6" s="2" t="s">
        <v>9</v>
      </c>
      <c r="K6" s="11">
        <f>197+150+35</f>
        <v>382</v>
      </c>
      <c r="L6" s="12" t="s">
        <v>0</v>
      </c>
      <c r="M6" s="14">
        <v>27.95</v>
      </c>
      <c r="N6" s="39"/>
      <c r="O6" s="38"/>
      <c r="P6" s="14"/>
    </row>
    <row r="7" spans="1:16" ht="60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14">
        <v>63</v>
      </c>
      <c r="F7" s="13">
        <f t="shared" si="1"/>
        <v>48825</v>
      </c>
      <c r="I7" s="1">
        <f t="shared" si="2"/>
        <v>5</v>
      </c>
      <c r="J7" s="2" t="s">
        <v>11</v>
      </c>
      <c r="K7" s="11">
        <f>575+150+50</f>
        <v>775</v>
      </c>
      <c r="L7" s="12" t="s">
        <v>2</v>
      </c>
      <c r="M7" s="14">
        <v>63</v>
      </c>
      <c r="N7" s="39"/>
      <c r="O7" s="38">
        <v>5</v>
      </c>
      <c r="P7" s="14" t="s">
        <v>56</v>
      </c>
    </row>
    <row r="8" spans="1:16" ht="30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>
        <v>17.41</v>
      </c>
      <c r="F8" s="13">
        <f t="shared" si="1"/>
        <v>661.58</v>
      </c>
      <c r="I8" s="1">
        <f t="shared" si="2"/>
        <v>6</v>
      </c>
      <c r="J8" s="2" t="s">
        <v>26</v>
      </c>
      <c r="K8" s="11">
        <v>38</v>
      </c>
      <c r="L8" s="12" t="s">
        <v>2</v>
      </c>
      <c r="M8" s="14">
        <v>17.41</v>
      </c>
      <c r="N8" s="39"/>
      <c r="O8" s="38"/>
      <c r="P8" s="14" t="s">
        <v>57</v>
      </c>
    </row>
    <row r="9" spans="1:16" ht="45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>
        <f>88.98/35</f>
        <v>2.5422857142857143</v>
      </c>
      <c r="F9" s="13">
        <f t="shared" si="1"/>
        <v>11694.514285714286</v>
      </c>
      <c r="I9" s="1">
        <f t="shared" si="2"/>
        <v>7</v>
      </c>
      <c r="J9" s="2" t="s">
        <v>15</v>
      </c>
      <c r="K9" s="15">
        <f>3000+300+1300</f>
        <v>4600</v>
      </c>
      <c r="L9" s="12" t="s">
        <v>0</v>
      </c>
      <c r="M9" s="14">
        <v>88.98</v>
      </c>
      <c r="N9" s="39"/>
      <c r="O9" s="38">
        <v>5</v>
      </c>
      <c r="P9" s="14" t="s">
        <v>58</v>
      </c>
    </row>
    <row r="10" spans="1:16" ht="45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14">
        <f>31.78/20</f>
        <v>1.589</v>
      </c>
      <c r="F10" s="13">
        <f t="shared" si="1"/>
        <v>14301</v>
      </c>
      <c r="I10" s="1">
        <f t="shared" si="2"/>
        <v>8</v>
      </c>
      <c r="J10" s="2" t="s">
        <v>14</v>
      </c>
      <c r="K10" s="11">
        <v>9000</v>
      </c>
      <c r="L10" s="12" t="s">
        <v>0</v>
      </c>
      <c r="M10" s="14">
        <v>31.78</v>
      </c>
      <c r="N10" s="39"/>
      <c r="O10" s="38">
        <v>5</v>
      </c>
      <c r="P10" s="14" t="s">
        <v>59</v>
      </c>
    </row>
    <row r="11" spans="1:16" ht="45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/>
      <c r="F11" s="13">
        <f t="shared" si="1"/>
        <v>0</v>
      </c>
      <c r="I11" s="16">
        <f t="shared" si="2"/>
        <v>9</v>
      </c>
      <c r="J11" s="2" t="s">
        <v>25</v>
      </c>
      <c r="K11" s="3">
        <v>5400</v>
      </c>
      <c r="L11" s="4" t="s">
        <v>0</v>
      </c>
      <c r="M11" s="17">
        <v>48.82</v>
      </c>
      <c r="N11" s="39"/>
      <c r="O11" s="38">
        <v>5</v>
      </c>
      <c r="P11" s="14" t="s">
        <v>60</v>
      </c>
    </row>
    <row r="12" spans="1:16" ht="45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>
        <v>8.32</v>
      </c>
      <c r="F12" s="13">
        <f t="shared" si="1"/>
        <v>12563.2</v>
      </c>
      <c r="I12" s="1">
        <f t="shared" si="2"/>
        <v>10</v>
      </c>
      <c r="J12" s="2" t="s">
        <v>13</v>
      </c>
      <c r="K12" s="11">
        <f>1240+270</f>
        <v>1510</v>
      </c>
      <c r="L12" s="12" t="s">
        <v>10</v>
      </c>
      <c r="M12" s="14">
        <v>8.32</v>
      </c>
      <c r="N12" s="39"/>
      <c r="O12" s="38"/>
      <c r="P12" s="14" t="s">
        <v>61</v>
      </c>
    </row>
    <row r="13" spans="1:16" ht="60" x14ac:dyDescent="0.25">
      <c r="A13" s="1"/>
      <c r="B13" s="2" t="s">
        <v>34</v>
      </c>
      <c r="C13" s="11">
        <v>300</v>
      </c>
      <c r="D13" s="12" t="s">
        <v>10</v>
      </c>
      <c r="E13" s="14">
        <v>7.74</v>
      </c>
      <c r="F13" s="13">
        <f t="shared" si="1"/>
        <v>2322</v>
      </c>
      <c r="I13" s="1"/>
      <c r="J13" s="2" t="s">
        <v>34</v>
      </c>
      <c r="K13" s="11">
        <v>300</v>
      </c>
      <c r="L13" s="12" t="s">
        <v>10</v>
      </c>
      <c r="M13" s="14">
        <v>7.74</v>
      </c>
      <c r="N13" s="39"/>
      <c r="O13" s="38"/>
      <c r="P13" s="14" t="s">
        <v>62</v>
      </c>
    </row>
    <row r="14" spans="1:1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>
        <v>41.91</v>
      </c>
      <c r="F14" s="13">
        <f t="shared" si="1"/>
        <v>16596.359999999997</v>
      </c>
      <c r="I14" s="1">
        <f t="shared" si="2"/>
        <v>12</v>
      </c>
      <c r="J14" s="2" t="s">
        <v>12</v>
      </c>
      <c r="K14" s="11">
        <v>396</v>
      </c>
      <c r="L14" s="12" t="s">
        <v>0</v>
      </c>
      <c r="M14" s="14">
        <v>41.91</v>
      </c>
      <c r="N14" s="39"/>
      <c r="O14" s="38"/>
      <c r="P14" s="14" t="s">
        <v>63</v>
      </c>
    </row>
    <row r="15" spans="1:16" ht="75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>
        <v>218.29</v>
      </c>
      <c r="F15" s="13">
        <f>E15*C15</f>
        <v>20737.55</v>
      </c>
      <c r="I15" s="16">
        <f t="shared" si="2"/>
        <v>13</v>
      </c>
      <c r="J15" s="2" t="s">
        <v>17</v>
      </c>
      <c r="K15" s="11">
        <v>95</v>
      </c>
      <c r="L15" s="12" t="s">
        <v>0</v>
      </c>
      <c r="M15" s="17">
        <v>218.29</v>
      </c>
      <c r="N15" s="39"/>
      <c r="O15" s="38"/>
      <c r="P15" s="14" t="s">
        <v>64</v>
      </c>
    </row>
    <row r="16" spans="1:1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/>
      <c r="F16" s="13">
        <f t="shared" si="1"/>
        <v>0</v>
      </c>
      <c r="I16" s="16">
        <f t="shared" si="2"/>
        <v>14</v>
      </c>
      <c r="J16" s="18" t="s">
        <v>65</v>
      </c>
      <c r="K16" s="11">
        <v>2</v>
      </c>
      <c r="L16" s="12" t="s">
        <v>0</v>
      </c>
      <c r="M16" s="14"/>
      <c r="N16" s="39"/>
      <c r="O16" s="38"/>
      <c r="P16" s="14"/>
    </row>
    <row r="17" spans="1:16" ht="60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>
        <f>29.57/5</f>
        <v>5.9139999999999997</v>
      </c>
      <c r="F17" s="13">
        <f t="shared" si="1"/>
        <v>3518.83</v>
      </c>
      <c r="I17" s="1">
        <f t="shared" si="2"/>
        <v>15</v>
      </c>
      <c r="J17" s="2" t="s">
        <v>38</v>
      </c>
      <c r="K17" s="11">
        <f>35+30+500+30</f>
        <v>595</v>
      </c>
      <c r="L17" s="12" t="s">
        <v>0</v>
      </c>
      <c r="M17" s="14">
        <v>29.57</v>
      </c>
      <c r="N17" s="39"/>
      <c r="O17" s="38"/>
      <c r="P17" s="14" t="s">
        <v>66</v>
      </c>
    </row>
    <row r="18" spans="1:16" ht="45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>
        <f>56.43/3</f>
        <v>18.809999999999999</v>
      </c>
      <c r="F18" s="13">
        <f t="shared" si="1"/>
        <v>188.1</v>
      </c>
      <c r="I18" s="1">
        <f t="shared" si="2"/>
        <v>16</v>
      </c>
      <c r="J18" s="2" t="s">
        <v>39</v>
      </c>
      <c r="K18" s="3">
        <v>10</v>
      </c>
      <c r="L18" s="4" t="s">
        <v>0</v>
      </c>
      <c r="M18" s="14">
        <v>56.43</v>
      </c>
      <c r="N18" s="39"/>
      <c r="O18" s="38">
        <v>5</v>
      </c>
      <c r="P18" s="14" t="s">
        <v>67</v>
      </c>
    </row>
    <row r="19" spans="1:16" ht="60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>
        <v>16.89</v>
      </c>
      <c r="F19" s="13">
        <f t="shared" si="1"/>
        <v>2111.25</v>
      </c>
      <c r="I19" s="1">
        <f t="shared" si="2"/>
        <v>17</v>
      </c>
      <c r="J19" s="2" t="s">
        <v>27</v>
      </c>
      <c r="K19" s="11">
        <v>125</v>
      </c>
      <c r="L19" s="12" t="s">
        <v>0</v>
      </c>
      <c r="M19" s="14">
        <v>16.89</v>
      </c>
      <c r="N19" s="39"/>
      <c r="O19" s="38"/>
      <c r="P19" s="14" t="s">
        <v>68</v>
      </c>
    </row>
    <row r="20" spans="1:16" ht="30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>
        <v>18.07</v>
      </c>
      <c r="F20" s="13">
        <f t="shared" si="1"/>
        <v>1807</v>
      </c>
      <c r="I20" s="1">
        <f t="shared" si="2"/>
        <v>18</v>
      </c>
      <c r="J20" s="2" t="s">
        <v>35</v>
      </c>
      <c r="K20" s="3">
        <v>100</v>
      </c>
      <c r="L20" s="4" t="s">
        <v>0</v>
      </c>
      <c r="M20" s="14">
        <v>18.07</v>
      </c>
      <c r="N20" s="39"/>
      <c r="O20" s="38"/>
      <c r="P20" s="14" t="s">
        <v>69</v>
      </c>
    </row>
    <row r="21" spans="1:16" ht="30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14">
        <v>999</v>
      </c>
      <c r="F21" s="13">
        <f t="shared" si="1"/>
        <v>999</v>
      </c>
      <c r="I21" s="1">
        <f t="shared" si="2"/>
        <v>19</v>
      </c>
      <c r="J21" s="2" t="s">
        <v>30</v>
      </c>
      <c r="K21" s="11">
        <v>1</v>
      </c>
      <c r="L21" s="12" t="s">
        <v>0</v>
      </c>
      <c r="M21" s="14">
        <v>999</v>
      </c>
      <c r="N21" s="39"/>
      <c r="O21" s="38">
        <v>5</v>
      </c>
      <c r="P21" s="14" t="s">
        <v>70</v>
      </c>
    </row>
    <row r="22" spans="1:16" ht="3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14">
        <v>999</v>
      </c>
      <c r="F22" s="13">
        <f t="shared" si="1"/>
        <v>5994</v>
      </c>
      <c r="I22" s="1">
        <f t="shared" si="2"/>
        <v>20</v>
      </c>
      <c r="J22" s="2" t="s">
        <v>71</v>
      </c>
      <c r="K22" s="11">
        <v>6</v>
      </c>
      <c r="L22" s="12" t="s">
        <v>0</v>
      </c>
      <c r="M22" s="14">
        <v>999</v>
      </c>
      <c r="N22" s="39"/>
      <c r="O22" s="38">
        <v>5</v>
      </c>
      <c r="P22" s="41" t="s">
        <v>72</v>
      </c>
    </row>
    <row r="23" spans="1:16" ht="12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>
        <v>593.25</v>
      </c>
      <c r="F23" s="13">
        <f t="shared" si="1"/>
        <v>2373</v>
      </c>
      <c r="I23" s="1">
        <f t="shared" si="2"/>
        <v>21</v>
      </c>
      <c r="J23" s="2" t="s">
        <v>19</v>
      </c>
      <c r="K23" s="11">
        <v>4</v>
      </c>
      <c r="L23" s="12" t="s">
        <v>0</v>
      </c>
      <c r="M23" s="14">
        <v>593.25</v>
      </c>
      <c r="N23" s="39"/>
      <c r="O23" s="38"/>
      <c r="P23" s="14" t="s">
        <v>73</v>
      </c>
    </row>
    <row r="24" spans="1:16" ht="360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>
        <v>271.52999999999997</v>
      </c>
      <c r="F24" s="13">
        <f t="shared" si="1"/>
        <v>34484.31</v>
      </c>
      <c r="I24" s="1">
        <f t="shared" si="2"/>
        <v>22</v>
      </c>
      <c r="J24" s="2" t="s">
        <v>20</v>
      </c>
      <c r="K24" s="11">
        <v>127</v>
      </c>
      <c r="L24" s="12" t="s">
        <v>0</v>
      </c>
      <c r="M24" s="14">
        <v>271.52999999999997</v>
      </c>
      <c r="N24" s="39"/>
      <c r="O24" s="38">
        <v>5</v>
      </c>
      <c r="P24" s="42" t="s">
        <v>74</v>
      </c>
    </row>
    <row r="25" spans="1:16" ht="30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>
        <v>3212.3</v>
      </c>
      <c r="F25" s="13">
        <f t="shared" si="1"/>
        <v>32123</v>
      </c>
      <c r="I25" s="1">
        <f t="shared" si="2"/>
        <v>23</v>
      </c>
      <c r="J25" s="2" t="s">
        <v>21</v>
      </c>
      <c r="K25" s="11">
        <v>10</v>
      </c>
      <c r="L25" s="12" t="s">
        <v>10</v>
      </c>
      <c r="M25" s="14">
        <v>3212.3</v>
      </c>
      <c r="N25" s="39"/>
      <c r="O25" s="38"/>
      <c r="P25" s="14" t="s">
        <v>75</v>
      </c>
    </row>
    <row r="26" spans="1:16" ht="45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>
        <v>1781.4</v>
      </c>
      <c r="F26" s="13">
        <f t="shared" si="1"/>
        <v>10688.400000000001</v>
      </c>
      <c r="I26" s="1">
        <f t="shared" si="2"/>
        <v>24</v>
      </c>
      <c r="J26" s="2" t="s">
        <v>22</v>
      </c>
      <c r="K26" s="11">
        <v>6</v>
      </c>
      <c r="L26" s="12" t="s">
        <v>10</v>
      </c>
      <c r="M26" s="14">
        <v>1781.4</v>
      </c>
      <c r="N26" s="39"/>
      <c r="O26" s="38"/>
      <c r="P26" s="14" t="s">
        <v>76</v>
      </c>
    </row>
    <row r="27" spans="1:16" ht="45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>
        <v>255.97</v>
      </c>
      <c r="F27" s="13">
        <f t="shared" si="1"/>
        <v>3327.61</v>
      </c>
      <c r="I27" s="1">
        <f t="shared" si="2"/>
        <v>25</v>
      </c>
      <c r="J27" s="2" t="s">
        <v>23</v>
      </c>
      <c r="K27" s="11">
        <f>8+5</f>
        <v>13</v>
      </c>
      <c r="L27" s="12" t="s">
        <v>24</v>
      </c>
      <c r="M27" s="14">
        <v>255.97</v>
      </c>
      <c r="N27" s="39"/>
      <c r="O27" s="38">
        <v>10</v>
      </c>
      <c r="P27" s="14" t="s">
        <v>77</v>
      </c>
    </row>
    <row r="28" spans="1:16" ht="12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14">
        <v>84.7</v>
      </c>
      <c r="F28" s="13">
        <f t="shared" si="1"/>
        <v>5082</v>
      </c>
      <c r="I28" s="1">
        <f t="shared" si="2"/>
        <v>26</v>
      </c>
      <c r="J28" s="2" t="s">
        <v>31</v>
      </c>
      <c r="K28" s="3">
        <v>60</v>
      </c>
      <c r="L28" s="4" t="s">
        <v>1</v>
      </c>
      <c r="M28" s="14">
        <v>84.7</v>
      </c>
      <c r="N28" s="39"/>
      <c r="O28" s="38">
        <v>10</v>
      </c>
      <c r="P28" s="14" t="s">
        <v>78</v>
      </c>
    </row>
    <row r="29" spans="1:1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4">
        <v>49.21</v>
      </c>
      <c r="F29" s="13">
        <f t="shared" si="1"/>
        <v>1476.3</v>
      </c>
      <c r="I29" s="1">
        <f t="shared" si="2"/>
        <v>27</v>
      </c>
      <c r="J29" s="2" t="s">
        <v>36</v>
      </c>
      <c r="K29" s="3">
        <v>30</v>
      </c>
      <c r="L29" s="4" t="s">
        <v>0</v>
      </c>
      <c r="M29" s="14">
        <v>49.21</v>
      </c>
      <c r="N29" s="39"/>
      <c r="O29" s="38">
        <v>5</v>
      </c>
      <c r="P29" s="14" t="s">
        <v>79</v>
      </c>
    </row>
    <row r="31" spans="1:16" x14ac:dyDescent="0.25">
      <c r="C31" s="20"/>
      <c r="F31">
        <f>SUM(F3:F30)</f>
        <v>347167.33428571426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сводный</vt:lpstr>
      <vt:lpstr>ип голубев</vt:lpstr>
      <vt:lpstr>АВЕРОН</vt:lpstr>
      <vt:lpstr>грин</vt:lpstr>
      <vt:lpstr>сэл</vt:lpstr>
      <vt:lpstr>сиз37</vt:lpstr>
      <vt:lpstr>хб-плюс</vt:lpstr>
      <vt:lpstr>новая сибирь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2016-05-23T03:43:54Z</dcterms:modified>
</cp:coreProperties>
</file>